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Z:\GESTION 2023\1. Pensamiento y Direccionamiento Estrategico\6. Modelo Integrado de Gestion y Planeación\Informe de Planeación Tactica y Operativa\2023\4 informe\Finales\"/>
    </mc:Choice>
  </mc:AlternateContent>
  <xr:revisionPtr revIDLastSave="0" documentId="13_ncr:1_{E94293A1-7383-4E89-8770-83C2B5A36B78}" xr6:coauthVersionLast="47" xr6:coauthVersionMax="47" xr10:uidLastSave="{00000000-0000-0000-0000-000000000000}"/>
  <bookViews>
    <workbookView showSheetTabs="0" xWindow="-120" yWindow="-120" windowWidth="29040" windowHeight="15720" xr2:uid="{00000000-000D-0000-FFFF-FFFF00000000}"/>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MAPA RIESGOS UAEOS" sheetId="17" r:id="rId8"/>
    <sheet name="MAPA RIESGOS SEGURIDAD" sheetId="18" r:id="rId9"/>
    <sheet name="% avance cumplimiento" sheetId="14"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3" hidden="1">'Componente 3  Rendición'!$A$6:$T$17</definedName>
    <definedName name="_xlnm._FilterDatabase" localSheetId="4" hidden="1">'Componente 4  Atención al Ciuda'!$A$8:$S$16</definedName>
    <definedName name="_xlnm._FilterDatabase" localSheetId="5" hidden="1">'Componente 5  Transparencia '!$A$7:$T$7</definedName>
    <definedName name="_xlnm._FilterDatabase" localSheetId="7" hidden="1">'MAPA RIESGOS UAEOS'!$A$8:$AI$64</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 UAEOS'!$A$1:$AI$64</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#REF!</definedName>
    <definedName name="fdqs">'[4]Tablas instituciones'!$D$2:$D$9</definedName>
    <definedName name="Fuentes">#REF!</definedName>
    <definedName name="Indicadores">#REF!</definedName>
    <definedName name="MAPA_DE_RIESGOS_DE_SEGURIDAD_DIGITAL">#REF!</definedName>
    <definedName name="nivel" localSheetId="2">[3]TABLA!$C$2:$C$3</definedName>
    <definedName name="nivel">[1]TABLA!$C$2:$C$3</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7">'MAPA RIESGOS UAEOS'!$1:$9</definedName>
    <definedName name="vigencias" localSheetId="2">[3]TABLA!$E$2:$E$7</definedName>
    <definedName name="vigencias">[1]TABLA!$E$2:$E$7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33" i="18" l="1"/>
  <c r="J33" i="18"/>
  <c r="H33" i="18"/>
  <c r="Y32" i="18"/>
  <c r="Y31" i="18"/>
  <c r="Y30" i="18"/>
  <c r="Y29" i="18"/>
  <c r="J29" i="18"/>
  <c r="H29" i="18"/>
  <c r="Y22" i="18"/>
  <c r="J22" i="18"/>
  <c r="H22" i="18"/>
  <c r="Y15" i="18"/>
  <c r="J15" i="18"/>
  <c r="H15" i="18"/>
  <c r="R13" i="18"/>
  <c r="R12" i="18"/>
  <c r="R10" i="18"/>
  <c r="Y9" i="18"/>
  <c r="R9" i="18"/>
  <c r="J9" i="18"/>
  <c r="H9" i="18"/>
  <c r="J66" i="17"/>
  <c r="AA64" i="17"/>
  <c r="Y64" i="17"/>
  <c r="L64" i="17"/>
  <c r="J64" i="17"/>
  <c r="H64" i="17"/>
  <c r="AA63" i="17"/>
  <c r="Y63" i="17"/>
  <c r="L63" i="17"/>
  <c r="J63" i="17"/>
  <c r="H63" i="17"/>
  <c r="AA62" i="17"/>
  <c r="Y62" i="17"/>
  <c r="L62" i="17"/>
  <c r="J62" i="17"/>
  <c r="H62" i="17"/>
  <c r="J61" i="17"/>
  <c r="H61" i="17"/>
  <c r="J60" i="17"/>
  <c r="J58" i="17"/>
  <c r="AA57" i="17"/>
  <c r="L57" i="17"/>
  <c r="J57" i="17"/>
  <c r="AA56" i="17"/>
  <c r="L56" i="17"/>
  <c r="J56" i="17"/>
  <c r="AA55" i="17"/>
  <c r="L55" i="17"/>
  <c r="J55" i="17"/>
  <c r="AA54" i="17"/>
  <c r="L54" i="17"/>
  <c r="J54" i="17"/>
  <c r="AA52" i="17"/>
  <c r="L52" i="17"/>
  <c r="J52" i="17"/>
  <c r="AA51" i="17"/>
  <c r="L51" i="17"/>
  <c r="J51" i="17"/>
  <c r="AA49" i="17"/>
  <c r="L49" i="17"/>
  <c r="J49" i="17"/>
  <c r="AA48" i="17"/>
  <c r="L48" i="17"/>
  <c r="J48" i="17"/>
  <c r="H48" i="17"/>
  <c r="AA47" i="17"/>
  <c r="L47" i="17"/>
  <c r="J47" i="17"/>
  <c r="AA46" i="17"/>
  <c r="L46" i="17"/>
  <c r="J46" i="17"/>
  <c r="H46" i="17"/>
  <c r="AA45" i="17"/>
  <c r="L45" i="17"/>
  <c r="J45" i="17"/>
  <c r="L44" i="17"/>
  <c r="J44" i="17"/>
  <c r="AA43" i="17"/>
  <c r="L43" i="17"/>
  <c r="J43" i="17"/>
  <c r="AA42" i="17"/>
  <c r="L42" i="17"/>
  <c r="J42" i="17"/>
  <c r="H42" i="17"/>
  <c r="AA41" i="17"/>
  <c r="L41" i="17"/>
  <c r="J41" i="17"/>
  <c r="AA40" i="17"/>
  <c r="L40" i="17"/>
  <c r="J40" i="17"/>
  <c r="AA38" i="17"/>
  <c r="L38" i="17"/>
  <c r="J38" i="17"/>
  <c r="AA37" i="17"/>
  <c r="L37" i="17"/>
  <c r="J37" i="17"/>
  <c r="AA36" i="17"/>
  <c r="L36" i="17"/>
  <c r="J36" i="17"/>
  <c r="AA35" i="17"/>
  <c r="L35" i="17"/>
  <c r="J35" i="17"/>
  <c r="H35" i="17"/>
  <c r="AA34" i="17"/>
  <c r="L34" i="17"/>
  <c r="J34" i="17"/>
  <c r="H34" i="17"/>
  <c r="AA33" i="17"/>
  <c r="L33" i="17"/>
  <c r="J33" i="17"/>
  <c r="AA32" i="17"/>
  <c r="L32" i="17"/>
  <c r="J32" i="17"/>
  <c r="H32" i="17"/>
  <c r="AA31" i="17"/>
  <c r="L31" i="17"/>
  <c r="J31" i="17"/>
  <c r="AA30" i="17"/>
  <c r="L30" i="17"/>
  <c r="J30" i="17"/>
  <c r="AA29" i="17"/>
  <c r="L29" i="17"/>
  <c r="AA28" i="17"/>
  <c r="L28" i="17"/>
  <c r="AA27" i="17"/>
  <c r="L27" i="17"/>
  <c r="AA26" i="17"/>
  <c r="L26" i="17"/>
  <c r="AA25" i="17"/>
  <c r="L25" i="17"/>
  <c r="AA24" i="17"/>
  <c r="L24" i="17"/>
  <c r="J24" i="17"/>
  <c r="AA23" i="17"/>
  <c r="L23" i="17"/>
  <c r="J23" i="17"/>
  <c r="AA22" i="17"/>
  <c r="L22" i="17"/>
  <c r="J22" i="17"/>
  <c r="AA21" i="17"/>
  <c r="L21" i="17"/>
  <c r="J21" i="17"/>
  <c r="AA20" i="17"/>
  <c r="L20" i="17"/>
  <c r="J20" i="17"/>
  <c r="AA19" i="17"/>
  <c r="L19" i="17"/>
  <c r="AA18" i="17"/>
  <c r="AA17" i="17"/>
  <c r="L17" i="17"/>
  <c r="AA16" i="17"/>
  <c r="AA15" i="17"/>
  <c r="L15" i="17"/>
  <c r="AA14" i="17"/>
  <c r="T14" i="17"/>
  <c r="L14" i="17"/>
  <c r="J14" i="17"/>
  <c r="AA13" i="17"/>
  <c r="L13" i="17"/>
  <c r="J13" i="17"/>
  <c r="AA12" i="17"/>
  <c r="L12" i="17"/>
  <c r="J12" i="17"/>
  <c r="Y11" i="17"/>
  <c r="L11" i="17"/>
  <c r="J11" i="17"/>
  <c r="Y10" i="17"/>
  <c r="L10" i="17"/>
  <c r="J10" i="17"/>
  <c r="P28" i="3" l="1"/>
  <c r="P9" i="4" l="1"/>
  <c r="P10" i="4"/>
  <c r="P11" i="4"/>
  <c r="P12" i="4"/>
  <c r="P13" i="4"/>
  <c r="P14" i="4"/>
  <c r="P15" i="4"/>
  <c r="P17" i="4"/>
  <c r="P7" i="4"/>
  <c r="O8" i="4"/>
  <c r="P8" i="4" s="1"/>
  <c r="O9" i="4"/>
  <c r="O10" i="4"/>
  <c r="O11" i="4"/>
  <c r="O12" i="4"/>
  <c r="O13" i="4"/>
  <c r="O14" i="4"/>
  <c r="O15" i="4"/>
  <c r="O16" i="4"/>
  <c r="P16" i="4" s="1"/>
  <c r="O17" i="4"/>
  <c r="O7" i="4"/>
  <c r="N7" i="4"/>
  <c r="O8" i="3"/>
  <c r="P9" i="5"/>
  <c r="O9" i="5"/>
  <c r="O10" i="5"/>
  <c r="P10" i="5" s="1"/>
  <c r="O11" i="5"/>
  <c r="P11" i="5" s="1"/>
  <c r="O12" i="5"/>
  <c r="P12" i="5" s="1"/>
  <c r="O13" i="5"/>
  <c r="P13" i="5" s="1"/>
  <c r="O14" i="5"/>
  <c r="P14" i="5" s="1"/>
  <c r="O8" i="5"/>
  <c r="P8" i="5" s="1"/>
  <c r="P15" i="5" l="1"/>
  <c r="C7" i="14" s="1"/>
  <c r="P18" i="4"/>
  <c r="C9" i="14" s="1"/>
  <c r="P8" i="3"/>
  <c r="Q8" i="3" s="1"/>
  <c r="O5" i="7"/>
  <c r="O6" i="7"/>
  <c r="Q6" i="7" s="1"/>
  <c r="O7" i="7"/>
  <c r="O8" i="7"/>
  <c r="O9" i="7"/>
  <c r="O10" i="7"/>
  <c r="O11" i="7"/>
  <c r="O12" i="7"/>
  <c r="O13" i="7"/>
  <c r="O4" i="7"/>
  <c r="P5" i="7"/>
  <c r="P6" i="7"/>
  <c r="P7" i="7"/>
  <c r="P8" i="7"/>
  <c r="P9" i="7"/>
  <c r="Q9" i="7" s="1"/>
  <c r="P10" i="7"/>
  <c r="Q10" i="7" s="1"/>
  <c r="P11" i="7"/>
  <c r="Q11" i="7" s="1"/>
  <c r="P12" i="7"/>
  <c r="Q12" i="7" s="1"/>
  <c r="P13" i="7"/>
  <c r="P4" i="7"/>
  <c r="Q5" i="7" l="1"/>
  <c r="Q8" i="7"/>
  <c r="Q13" i="7"/>
  <c r="Q4" i="7"/>
  <c r="P9" i="3" l="1"/>
  <c r="Q9" i="3" s="1"/>
  <c r="P10" i="3"/>
  <c r="Q10" i="3" s="1"/>
  <c r="P11" i="3"/>
  <c r="Q11" i="3" s="1"/>
  <c r="P12" i="3"/>
  <c r="Q12" i="3" s="1"/>
  <c r="P13" i="3"/>
  <c r="Q13" i="3" s="1"/>
  <c r="P14" i="3"/>
  <c r="Q14" i="3" s="1"/>
  <c r="P15" i="3"/>
  <c r="Q15" i="3" s="1"/>
  <c r="P16" i="3"/>
  <c r="Q16" i="3" s="1"/>
  <c r="P17" i="3"/>
  <c r="Q17" i="3" s="1"/>
  <c r="P18" i="3"/>
  <c r="Q18" i="3" s="1"/>
  <c r="P19" i="3"/>
  <c r="Q19" i="3" s="1"/>
  <c r="P20" i="3"/>
  <c r="Q20" i="3" s="1"/>
  <c r="P21" i="3"/>
  <c r="Q21" i="3" s="1"/>
  <c r="P22" i="3"/>
  <c r="Q22" i="3" s="1"/>
  <c r="P23" i="3"/>
  <c r="Q23" i="3" s="1"/>
  <c r="P24" i="3"/>
  <c r="P25" i="3"/>
  <c r="Q25" i="3" s="1"/>
  <c r="P26" i="3"/>
  <c r="P27" i="3"/>
  <c r="Q27" i="3" s="1"/>
  <c r="Q28" i="3"/>
  <c r="P29" i="3"/>
  <c r="Q29" i="3" s="1"/>
  <c r="P30" i="3"/>
  <c r="Q30" i="3" s="1"/>
  <c r="P31" i="3"/>
  <c r="Q31" i="3" s="1"/>
  <c r="P32" i="3"/>
  <c r="Q32" i="3" s="1"/>
  <c r="P33" i="3"/>
  <c r="Q33" i="3" s="1"/>
  <c r="P34" i="3"/>
  <c r="Q34" i="3" s="1"/>
  <c r="O9" i="1" l="1"/>
  <c r="O10" i="1" l="1"/>
  <c r="O11" i="1"/>
  <c r="O12" i="1"/>
  <c r="O13" i="1"/>
  <c r="O14" i="1"/>
  <c r="O15" i="1"/>
  <c r="O16" i="1"/>
  <c r="Q7" i="7" l="1"/>
  <c r="Q14" i="7" s="1"/>
  <c r="C12" i="14" s="1"/>
  <c r="O9" i="3" l="1"/>
  <c r="O10" i="3"/>
  <c r="O11" i="3"/>
  <c r="O12" i="3"/>
  <c r="O13" i="3"/>
  <c r="O14" i="3"/>
  <c r="O15" i="3"/>
  <c r="O16" i="3"/>
  <c r="O17" i="3"/>
  <c r="O18" i="3"/>
  <c r="O19" i="3"/>
  <c r="O20" i="3"/>
  <c r="O21" i="3"/>
  <c r="O22" i="3"/>
  <c r="O23" i="3"/>
  <c r="O24" i="3"/>
  <c r="O25" i="3"/>
  <c r="O26" i="3"/>
  <c r="Q26" i="3" s="1"/>
  <c r="Q35" i="3" s="1"/>
  <c r="C11" i="14" s="1"/>
  <c r="O27" i="3"/>
  <c r="O28" i="3"/>
  <c r="O29" i="3"/>
  <c r="O30" i="3"/>
  <c r="O31" i="3"/>
  <c r="O32" i="3"/>
  <c r="O33" i="3"/>
  <c r="O34" i="3"/>
  <c r="N16" i="4" l="1"/>
  <c r="N15" i="4"/>
  <c r="N14" i="4"/>
  <c r="N13" i="4"/>
  <c r="N11" i="4"/>
  <c r="N8" i="4"/>
  <c r="N9" i="5" l="1"/>
  <c r="N10" i="5"/>
  <c r="N11" i="5"/>
  <c r="N12" i="5"/>
  <c r="N13" i="5"/>
  <c r="N14" i="5"/>
  <c r="N8" i="5"/>
  <c r="N16" i="1"/>
  <c r="P16" i="1" s="1"/>
  <c r="N15" i="1"/>
  <c r="P15" i="1" s="1"/>
  <c r="N14" i="1"/>
  <c r="P14" i="1" s="1"/>
  <c r="N13" i="1"/>
  <c r="P13" i="1" s="1"/>
  <c r="N12" i="1"/>
  <c r="P12" i="1" s="1"/>
  <c r="N11" i="1"/>
  <c r="P11" i="1" s="1"/>
  <c r="N10" i="1"/>
  <c r="P10" i="1" s="1"/>
  <c r="N9" i="1"/>
  <c r="P9" i="1" s="1"/>
  <c r="P17" i="1" l="1"/>
  <c r="C10" i="14" s="1"/>
  <c r="C13"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FAFBF18D-DA8E-4124-ADAD-E8E3FF14CF68}">
      <text>
        <r>
          <rPr>
            <b/>
            <sz val="9"/>
            <color indexed="81"/>
            <rFont val="Tahoma"/>
            <family val="2"/>
          </rPr>
          <t>Dolly Álvarez Buitrago:</t>
        </r>
        <r>
          <rPr>
            <sz val="9"/>
            <color indexed="81"/>
            <rFont val="Tahoma"/>
            <family val="2"/>
          </rPr>
          <t xml:space="preserve">
Organizaciones creadas año 2020</t>
        </r>
      </text>
    </comment>
    <comment ref="H13" authorId="0" shapeId="0" xr:uid="{CD4C13BE-1721-4EF3-9453-9DF84EAB5055}">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xr:uid="{C756F373-AF5E-4AA8-8145-5D9D63090A03}">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8" authorId="1" shapeId="0" xr:uid="{E849F04F-5F75-4776-A8E0-3328213786C7}">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<sst xmlns="http://schemas.openxmlformats.org/spreadsheetml/2006/main" count="2684" uniqueCount="1081">
  <si>
    <t>Plan Anticorrupción 
 y de Atención al Ciudadano 2023</t>
  </si>
  <si>
    <t xml:space="preserve">      Componentes:</t>
  </si>
  <si>
    <t xml:space="preserve">Plan Anticorrupción y de Atención al Ciudadano                                                                                                                                                                                   </t>
  </si>
  <si>
    <t xml:space="preserve">CUATRIMESTRE 1 </t>
  </si>
  <si>
    <t>CUATRIMESTRE 2</t>
  </si>
  <si>
    <t>CUATRIMESTRE 3</t>
  </si>
  <si>
    <t>Componente 1: Gestión del Riesgo de Corrupción</t>
  </si>
  <si>
    <t>META</t>
  </si>
  <si>
    <t>Subcomponente</t>
  </si>
  <si>
    <t xml:space="preserve"> Actividades</t>
  </si>
  <si>
    <t>Meta o producto</t>
  </si>
  <si>
    <t>Responsable</t>
  </si>
  <si>
    <t>Grupo</t>
  </si>
  <si>
    <t>Fecha programada</t>
  </si>
  <si>
    <t>EJECUTADO</t>
  </si>
  <si>
    <t xml:space="preserve">ESPERADO </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</si>
  <si>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</si>
  <si>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</si>
  <si>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</si>
  <si>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</si>
  <si>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</si>
  <si>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</si>
  <si>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</si>
  <si>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</si>
  <si>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</si>
  <si>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</si>
  <si>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</si>
  <si>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</si>
  <si>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</si>
  <si>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</si>
  <si>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</si>
  <si>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</si>
  <si>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</si>
  <si>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</si>
  <si>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</si>
  <si>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</si>
  <si>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</si>
  <si>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</si>
  <si>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</si>
  <si>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PORCENTAJE CUMPLIMIENTO</t>
  </si>
  <si>
    <t>INICIO
dd/mm/aa</t>
  </si>
  <si>
    <t>FIN
dd/mm/aa</t>
  </si>
  <si>
    <t>INTERCAMBIO DE INFORMACIÓN (CADENAS DE TRÁMITES - VENTANILLAS ÚNICAS)</t>
  </si>
  <si>
    <t>Correo electrónico:</t>
  </si>
  <si>
    <t>nidia.patino@uaeos.gov.co</t>
  </si>
  <si>
    <t>Fecha aprobación del plan: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</si>
  <si>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</si>
  <si>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</si>
  <si>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</si>
  <si>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</si>
  <si>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</si>
  <si>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</si>
  <si>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</si>
  <si>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</si>
  <si>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</si>
  <si>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Educación e investigación (elaboración)
Comunicaciones y Prensa (publicación)</t>
  </si>
  <si>
    <t>Plan Anticorrupción y de Atención al Ciudadano</t>
  </si>
  <si>
    <r>
      <t xml:space="preserve">Componente 4: </t>
    </r>
    <r>
      <rPr>
        <b/>
        <sz val="14"/>
        <rFont val="Arial"/>
        <family val="2"/>
      </rPr>
      <t xml:space="preserve">Mecanismos para mejorar el servicio al ciudadano </t>
    </r>
  </si>
  <si>
    <t>Actividad General</t>
  </si>
  <si>
    <t xml:space="preserve">1. Planeación estratégica del servicio al ciudadano </t>
  </si>
  <si>
    <t>1.1</t>
  </si>
  <si>
    <t>Elaborar reportes sobre la oportunidad en la respuesta a peticiones y revisarlos en comités directivos mensuales</t>
  </si>
  <si>
    <t>11 reportes presentados</t>
  </si>
  <si>
    <t>Coordinador(a)
Director(a) Técnico(a)</t>
  </si>
  <si>
    <t xml:space="preserve">Mensual </t>
  </si>
  <si>
    <t>1.2</t>
  </si>
  <si>
    <t xml:space="preserve">3 Actividades de promoción realizadas </t>
  </si>
  <si>
    <t>Coordinador(a)  y profesional encargado</t>
  </si>
  <si>
    <t xml:space="preserve">Grupo de Educación e Investigación </t>
  </si>
  <si>
    <t xml:space="preserve">15/05/2023
15/07/2023
15/10/2023
</t>
  </si>
  <si>
    <t>2. Fortalecimiento del talento humano al servicio del ciudadano</t>
  </si>
  <si>
    <t>2.1</t>
  </si>
  <si>
    <t xml:space="preserve">3 de actividades de cualificación para la atención u orientación al ciudadano </t>
  </si>
  <si>
    <t xml:space="preserve">Coordinador(a)
Profesionales de servicio al ciudadano </t>
  </si>
  <si>
    <t>2.2</t>
  </si>
  <si>
    <t xml:space="preserve">Desarrollar convocatoria a los servidores públicos de la UAEOS para que participen en actividad de reconocimiento a la labor de orientación y atención al ciudadano, actividad en el marco de la Política de Integridad con el fortalecimiento del Código de Integridad, donde se evidencie la honestidad, el respeto, el compromiso, la diligencia, la justicia y la solidaridad. </t>
  </si>
  <si>
    <t>Coordinador(a)</t>
  </si>
  <si>
    <t xml:space="preserve">Grupo de Gestión humana
</t>
  </si>
  <si>
    <t xml:space="preserve">3. Gestión de Relacionamiento de los ciudadanos </t>
  </si>
  <si>
    <t xml:space="preserve">3.1 </t>
  </si>
  <si>
    <t xml:space="preserve">3 actividades de socialización realizadas </t>
  </si>
  <si>
    <t>Coordinadores</t>
  </si>
  <si>
    <t>30/04/2023
30/08/2023
20/12/2023</t>
  </si>
  <si>
    <t xml:space="preserve">4. Conocimiento al servicio al ciudadano </t>
  </si>
  <si>
    <t>4.1</t>
  </si>
  <si>
    <t xml:space="preserve">Registrar todas las solicitudes de los ciudadanos en el formato de registro diario  de atención al ciudadano </t>
  </si>
  <si>
    <t>100% de las solicitudes registradas</t>
  </si>
  <si>
    <t>Profesional encargada</t>
  </si>
  <si>
    <t>Diario</t>
  </si>
  <si>
    <t>4.2</t>
  </si>
  <si>
    <t>5.  Evaluación de gestión y medición de la percepción ciudadana</t>
  </si>
  <si>
    <t>5.1</t>
  </si>
  <si>
    <t>Elaborar y publicar informes trimestrales de atención al ciudadano, que incluyan la medición de la satisfacción de los mismos</t>
  </si>
  <si>
    <t>3 informes elaborados y publicados</t>
  </si>
  <si>
    <t>Componente 5: Transparencia y Acceso a la Información</t>
  </si>
  <si>
    <t>Indicadores</t>
  </si>
  <si>
    <t>3 Reportes</t>
  </si>
  <si>
    <t>Número de reportes de revisisón de enlaces web realizados</t>
  </si>
  <si>
    <t>Coordinador(a)
Profesional designado</t>
  </si>
  <si>
    <t xml:space="preserve">Número de piezas publicadas </t>
  </si>
  <si>
    <t>Elaboración los Instrumentos de Gestión de la Información</t>
  </si>
  <si>
    <t>3 reportes incluidos en el SUIT</t>
  </si>
  <si>
    <t>Numero de Reportes de gestión del trámite de acreditación en el SUIT</t>
  </si>
  <si>
    <t>Promover los canales de contacto, con los que cuentan los ciudadanos, para interponer sus peticiones especialmente las relacionadas con actos que puedan configurar riesgos de corrupción</t>
  </si>
  <si>
    <t>3 actividades de promoción realizadas</t>
  </si>
  <si>
    <t xml:space="preserve">Número de actividades de promoción </t>
  </si>
  <si>
    <t xml:space="preserve">Componente 6: Iniciativas Adicionales -Integridad- Gestión de Conflictos de Interes </t>
  </si>
  <si>
    <t>Meta</t>
  </si>
  <si>
    <t>Diseñar piezas comunicativas para ser divulgadas en la página web y redes sociales informando a la ciudadanía sobre los canales de atención al ciudadano disponibles</t>
  </si>
  <si>
    <t>Promover las herramientas de la UAEOS que están enfocadas a disminuir las brechas de accesibilidad web y que facilitan el acceso a la población con discapacidad</t>
  </si>
  <si>
    <t xml:space="preserve">Promover la actualización de datos entre las entidades usuarias del trámite de acreditación </t>
  </si>
  <si>
    <t>Subcomponente/proceso 1
Política de administración de riesgos</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</si>
  <si>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</si>
  <si>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</si>
  <si>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</si>
  <si>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</si>
  <si>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01/07/23  -  31/12/2023</t>
  </si>
  <si>
    <t>Subcomponente/proceso 2
Construcción del mapa de Riesgos de Corrupción</t>
  </si>
  <si>
    <t>1 Mapa de riesgos por proceso construido y consolidado</t>
  </si>
  <si>
    <t>Lideres de Proceso
Profesional especializado grado 17</t>
  </si>
  <si>
    <t>Planeación y Estadística</t>
  </si>
  <si>
    <t>01/12/2022 a 15/01/2023</t>
  </si>
  <si>
    <t>Subcomponente/proceso 3
Consulta y divulgación</t>
  </si>
  <si>
    <t>3.1</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</si>
  <si>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</si>
  <si>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</si>
  <si>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</si>
  <si>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</si>
  <si>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01/04/2023 a 31/12/2023</t>
  </si>
  <si>
    <t>Subcomponente/proceso 4
Monitoreo y Revisión</t>
  </si>
  <si>
    <t>Acompañar la elaboración de planes de mejoramiento cuando se detecten desviaciones</t>
  </si>
  <si>
    <t xml:space="preserve">100% de Planes de mejoramiento asesorados </t>
  </si>
  <si>
    <t>Líderes de Procesos
Profesional especializado grado 17</t>
  </si>
  <si>
    <t>02/01/2023 a 31/12/2023</t>
  </si>
  <si>
    <t>Subcomponente/proceso 5
Seguimiento</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</si>
  <si>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</si>
  <si>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</si>
  <si>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</si>
  <si>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</si>
  <si>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30/04/2023
30/08/2023
31/12/2023</t>
  </si>
  <si>
    <t>5.2</t>
  </si>
  <si>
    <r>
      <t>Ejecutar plan de auditorías y seguimientos</t>
    </r>
    <r>
      <rPr>
        <i/>
        <sz val="10"/>
        <color rgb="FF000000"/>
        <rFont val="Arial Narrow"/>
        <family val="2"/>
      </rPr>
      <t xml:space="preserve"> ( Informe de mapa de riesgos de corrupción)</t>
    </r>
  </si>
  <si>
    <t xml:space="preserve">3 Informes de monitoreos </t>
  </si>
  <si>
    <t>Jefe Oficina de Control Interno</t>
  </si>
  <si>
    <t>Oficina de Control Interno</t>
  </si>
  <si>
    <t>30/04/2023
31/08/2023
31/12/2023</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</si>
  <si>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</si>
  <si>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</si>
  <si>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</si>
  <si>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</si>
  <si>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</si>
  <si>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01/02/2023 a 31/12/2023</t>
  </si>
  <si>
    <t>Aportar la información sobre la gestión de peticiones y el trámite de acreditación, como insumo para la audiencia pública de rendición de cuentas</t>
  </si>
  <si>
    <t>1.3</t>
  </si>
  <si>
    <t>1.4</t>
  </si>
  <si>
    <t>1.5</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</si>
  <si>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</si>
  <si>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</si>
  <si>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</si>
  <si>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</si>
  <si>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</si>
  <si>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UAEOS. </t>
  </si>
  <si>
    <t xml:space="preserve">4 Consultas Ciudadana </t>
  </si>
  <si>
    <t>Director Técnico
Coordinadores</t>
  </si>
  <si>
    <t>1/10/2023 a 31/11/2023</t>
  </si>
  <si>
    <t xml:space="preserve">Responsabilidad </t>
  </si>
  <si>
    <t>Publicación de experiencias de asociatividad solidaria de las organizaciones atendidas por la UAEOS,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</si>
  <si>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</si>
  <si>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</si>
  <si>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</si>
  <si>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</si>
  <si>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 xml:space="preserve">Grupo de Comunicaciones y Prensa </t>
  </si>
  <si>
    <t>16/07/2023
31/12/2023</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</si>
  <si>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</si>
  <si>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</si>
  <si>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</si>
  <si>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</si>
  <si>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 xml:space="preserve">
Grupo de Comunicaciones y Prensa</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</si>
  <si>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</si>
  <si>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</si>
  <si>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</si>
  <si>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</si>
  <si>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31/08/2023
</t>
  </si>
  <si>
    <t xml:space="preserve">Actualizar y publicacion los sets de datos abiertos de la UAEOS, asegurando su publicación en el sitio web www.datos.gov.co (Entidades Acreditadas, Inventario de Activos e ndice de información pública clasificada) </t>
  </si>
  <si>
    <t>Nuemro de Reportes Actualizados y publicacion de los sets de datos abiertos de la UAEOS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</si>
  <si>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</si>
  <si>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</si>
  <si>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</si>
  <si>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</si>
  <si>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</si>
  <si>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</si>
  <si>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</si>
  <si>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</si>
  <si>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31/08/2023
31/12/2023</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</si>
  <si>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</si>
  <si>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</si>
  <si>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</si>
  <si>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</si>
  <si>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</si>
  <si>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</si>
  <si>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</si>
  <si>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 xml:space="preserve">Publicar trimestralmente el avance de ejecución presupuestal de los Proyectos de Inversión de la UAEOS en la pagina Web </t>
  </si>
  <si>
    <t xml:space="preserve">Informes de  avance de ejecución de los Proyectos de Inversión publicados en el micrositio de transparencia </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</si>
  <si>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</si>
  <si>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</si>
  <si>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</si>
  <si>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</si>
  <si>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</si>
  <si>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</si>
  <si>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</si>
  <si>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</si>
  <si>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</si>
  <si>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</si>
  <si>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Grupo de Gestión Administrativa</t>
  </si>
  <si>
    <t>1.12</t>
  </si>
  <si>
    <t xml:space="preserve">Revisar la pertinencia y actualidad de contenidos de los enlaces publicados en la web a cargo del grupo de educación e investigación </t>
  </si>
  <si>
    <t>1.13</t>
  </si>
  <si>
    <t>Hacer seguimiento a la actualización de las hojas de vida en el SIGEP de los funcionarios de la UAEOS.</t>
  </si>
  <si>
    <t>1 seguimiento</t>
  </si>
  <si>
    <t>Seguimientos sobre la actualización de las hojas de vida en el SIGEP de los funcionarios de la UAEOS realizados</t>
  </si>
  <si>
    <t>Grupo Gestión Humana</t>
  </si>
  <si>
    <t xml:space="preserve">Realizar seguimientos mensual  y actualización de la información publicada en la pagina web 
(menú transparenciade,  Menu participa) de acuerdo a la normatividad vigente </t>
  </si>
  <si>
    <t>Grupo de Comunicaciones y Prensa
Grupo de Tecnologías de la Información</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</si>
  <si>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</si>
  <si>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</si>
  <si>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</si>
  <si>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</si>
  <si>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</si>
  <si>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</si>
  <si>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 xml:space="preserve">
31/08/2023
31/12/2023</t>
  </si>
  <si>
    <t>2.3</t>
  </si>
  <si>
    <t>Realizar publicación en la intranet y tips enviados por correo electronico de la entidad para dar a conocer la existencia de la Secretaría de Transparencia</t>
  </si>
  <si>
    <t>1 Pieza de publicaión en la intranet y  2 tips enviados por correo electronico</t>
  </si>
  <si>
    <t>Grupo de Tecnologías de la Información
Grupo de Comunicaciones y Prensa</t>
  </si>
  <si>
    <t xml:space="preserve">Revisar y mantener actualizado el inventario de activos de información de la UAEOS. En pagina web </t>
  </si>
  <si>
    <t>2 reportes</t>
  </si>
  <si>
    <t>Numero de Reportes de Actualización y Publicación del Inventario de Activos de Información de la Entidad</t>
  </si>
  <si>
    <t>3.2</t>
  </si>
  <si>
    <r>
      <rPr>
        <sz val="11"/>
        <color rgb="FF000000"/>
        <rFont val="Arial Narrow"/>
        <family val="2"/>
      </rPr>
      <t xml:space="preserve">Publicación de Inventarios Documentales de conformidad con los criterios </t>
    </r>
    <r>
      <rPr>
        <sz val="11"/>
        <rFont val="Arial Narrow"/>
        <family val="2"/>
      </rPr>
      <t>establecidos en la politica de gobierno Digital</t>
    </r>
    <r>
      <rPr>
        <sz val="11"/>
        <color rgb="FFFF0000"/>
        <rFont val="Arial Narrow"/>
        <family val="2"/>
      </rPr>
      <t xml:space="preserve"> </t>
    </r>
    <r>
      <rPr>
        <sz val="11"/>
        <color rgb="FF000000"/>
        <rFont val="Arial Narrow"/>
        <family val="2"/>
      </rPr>
      <t>y ley 1712 de 2014.</t>
    </r>
  </si>
  <si>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</si>
  <si>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</si>
  <si>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</si>
  <si>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</si>
  <si>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31/08/2023
30/12/2023</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</si>
  <si>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</si>
  <si>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</si>
  <si>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</si>
  <si>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a funcionarios de la UAEOS sobre ley 1712 ley de transparencia y acceso a la información Pública y Accesibilidad a la Información</t>
  </si>
  <si>
    <t>1 capacitación</t>
  </si>
  <si>
    <t>Numero de capacitaciones y publicación de los tips</t>
  </si>
  <si>
    <t>3.6</t>
  </si>
  <si>
    <t>Diseño y envio de piezas que informen a los funcionarios de la UAEOS sobre ley 1712 ley de transparencia y acceso a la información Pública y Accesibilidad a la Información</t>
  </si>
  <si>
    <t xml:space="preserve"> 6 tips en la intranet o enviados por correo electronico</t>
  </si>
  <si>
    <t>Grupo de Comunicaciones y Prensa
 Grupo de Tecnologías de la Información</t>
  </si>
  <si>
    <t>3.7</t>
  </si>
  <si>
    <t>Actualizar el reporte de gestión del trámite de acreditación en el SUIT</t>
  </si>
  <si>
    <t xml:space="preserve">Grupo de Educación e investigación </t>
  </si>
  <si>
    <t>3.8</t>
  </si>
  <si>
    <t>Criterio Diferencial de Accesibilidad</t>
  </si>
  <si>
    <t xml:space="preserve"> Grupo de Tecnologías de la Información
Grupo de Comunicaciones y Prensa 
</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</si>
  <si>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</si>
  <si>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</si>
  <si>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 xml:space="preserve">Grupo de Tecnologías de la Información
Grupo de Comunicaciones y Prensa
Dirección de Desarrollo
</t>
  </si>
  <si>
    <t>30/08/2023
20/12/2023</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</si>
  <si>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</si>
  <si>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</si>
  <si>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</si>
  <si>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Julio 30 de 2023</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</si>
  <si>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</si>
  <si>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</si>
  <si>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</si>
  <si>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</si>
  <si>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</si>
  <si>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 xml:space="preserve">Dirección de Investigación y Planeación 
Subdirección </t>
  </si>
  <si>
    <t>Abril 30 de 2023
Agosto 30 de 2023
Diciembre 31 de 203</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</si>
  <si>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</si>
  <si>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</si>
  <si>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</si>
  <si>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2023</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</si>
  <si>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</si>
  <si>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</si>
  <si>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</si>
  <si>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</si>
  <si>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</si>
  <si>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</si>
  <si>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</si>
  <si>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</si>
  <si>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</si>
  <si>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</si>
  <si>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</si>
  <si>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</si>
  <si>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</si>
  <si>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</si>
  <si>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</si>
  <si>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</si>
  <si>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</si>
  <si>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</si>
  <si>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</si>
  <si>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</si>
  <si>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 xml:space="preserve">Dirección de Investigación y Planeación
Grupo de Comunicaciones y Prensa
Grupo de Planeación y Estadística </t>
  </si>
  <si>
    <t>Grupo de Planeación y Estadsitcia</t>
  </si>
  <si>
    <t>Grupo de Planeación y Estadistica</t>
  </si>
  <si>
    <t xml:space="preserve">Oficina Asesora Juridica
Grupo de Gestión Humana
Grupo de Planeación y Estadsitica </t>
  </si>
  <si>
    <t>Jefe Oficina Asesora Juridica 
Coordinadores
Profesional Oficina Asesora Juridic</t>
  </si>
  <si>
    <t>Jefe Oficina Asesora Juridica 
Coordinadores</t>
  </si>
  <si>
    <t>Grupo de Comunicaciones y Prensa
Grupo de Gestión Humana</t>
  </si>
  <si>
    <t>Grupo de Gestión  de Humana</t>
  </si>
  <si>
    <t xml:space="preserve">Jefe Oficina de Control Interno </t>
  </si>
  <si>
    <t xml:space="preserve">TOTAL ALCANZADO </t>
  </si>
  <si>
    <t>TOTAL ALCANZADO</t>
  </si>
  <si>
    <t xml:space="preserve">PORCENTAJE DE CUMPLIMIENTO </t>
  </si>
  <si>
    <t>DESCRIPCION AVANCE PRIMER  CUATRIMESTRE</t>
  </si>
  <si>
    <t>DESCRIPCION AVANCE SEGUNDO CUATRIMESTRE</t>
  </si>
  <si>
    <t>DESCRIPCION AVANCE TERCER  CUATRIMESTRE</t>
  </si>
  <si>
    <t>DESCRIPCION AVANCE PRIMER CUATRIMESTRE</t>
  </si>
  <si>
    <t>DESCRIPCION AVANCE TERCER CUATRIMESTRE</t>
  </si>
  <si>
    <t xml:space="preserve">Diseñar piezas comunicativas para informar a la ciudadanía a través de redes sociales, sobre satisfacción ciudadana con los servicios de la UAEOS. </t>
  </si>
  <si>
    <t xml:space="preserve">2 piezas de satisfacción </t>
  </si>
  <si>
    <t>15/02/2023
15/07/2023</t>
  </si>
  <si>
    <t>Elaborar y publicar piezas divulgativas para redes sociales y página web institucional sobre  la gestión y  resultados  de la planeación estratégica de la entidad, con temas de interés identificados con la ciudadanía.</t>
  </si>
  <si>
    <t>Realizar la  audiencia publica garantizando la participación de la ciudadanía en todo el proceso.</t>
  </si>
  <si>
    <t>100% de información, relacionada con la gestión de peticiones y trámite, remitida al grupo de planeación</t>
  </si>
  <si>
    <t>15/04/2023
15/07/2023
15/010/2023</t>
  </si>
  <si>
    <t>3 Informes de peticiones , quejas y reclamos</t>
  </si>
  <si>
    <t>Proceso:</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</si>
  <si>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</si>
  <si>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</si>
  <si>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</si>
  <si>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</si>
  <si>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</si>
  <si>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</si>
  <si>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</si>
  <si>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</si>
  <si>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</si>
  <si>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</si>
  <si>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</si>
  <si>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</si>
  <si>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</si>
  <si>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</si>
  <si>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</si>
  <si>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</si>
  <si>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</si>
  <si>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</si>
  <si>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</si>
  <si>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</si>
  <si>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</si>
  <si>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</si>
  <si>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</si>
  <si>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</si>
  <si>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</si>
  <si>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</si>
  <si>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</si>
  <si>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</si>
  <si>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</si>
  <si>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</si>
  <si>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</si>
  <si>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</si>
  <si>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</si>
  <si>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</si>
  <si>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</si>
  <si>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</si>
  <si>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</si>
  <si>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</si>
  <si>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</si>
  <si>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</si>
  <si>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</si>
  <si>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</si>
  <si>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</si>
  <si>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</si>
  <si>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</si>
  <si>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</si>
  <si>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</si>
  <si>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</si>
  <si>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</si>
  <si>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</si>
  <si>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</si>
  <si>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</si>
  <si>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</si>
  <si>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</si>
  <si>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</si>
  <si>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</si>
  <si>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</si>
  <si>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</si>
  <si>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</si>
  <si>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2023</t>
  </si>
  <si>
    <t>Junio 30
Diciembre 31</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</si>
  <si>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</si>
  <si>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</si>
  <si>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</si>
  <si>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</si>
  <si>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</si>
  <si>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</si>
  <si>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</si>
  <si>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</si>
  <si>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</si>
  <si>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</si>
  <si>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</si>
  <si>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</si>
  <si>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</si>
  <si>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</si>
  <si>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</si>
  <si>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</si>
  <si>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</si>
  <si>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</si>
  <si>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</si>
  <si>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</si>
  <si>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</si>
  <si>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</si>
  <si>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Enero 1 de 2022</t>
  </si>
  <si>
    <t>CFO 02</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</si>
  <si>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</si>
  <si>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</si>
  <si>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</si>
  <si>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</si>
  <si>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</si>
  <si>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</si>
  <si>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CFO 03</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</si>
  <si>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</si>
  <si>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</si>
  <si>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</si>
  <si>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</si>
  <si>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</si>
  <si>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</si>
  <si>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</si>
  <si>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</si>
  <si>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</si>
  <si>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</si>
  <si>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</si>
  <si>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</si>
  <si>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</si>
  <si>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</si>
  <si>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</si>
  <si>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</si>
  <si>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</si>
  <si>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</si>
  <si>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</si>
  <si>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</si>
  <si>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</si>
  <si>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</si>
  <si>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</si>
  <si>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</si>
  <si>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</si>
  <si>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</si>
  <si>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</si>
  <si>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</si>
  <si>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</si>
  <si>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</si>
  <si>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</si>
  <si>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</si>
  <si>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</si>
  <si>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</si>
  <si>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</si>
  <si>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Posibilidad de pérdida económica y  reputacional</t>
  </si>
  <si>
    <t>Investigaciones que no se articulan a las líneas de investigación institucionales.</t>
  </si>
  <si>
    <r>
      <rPr>
        <sz val="11"/>
        <color rgb="FFFF0000"/>
        <rFont val="Arial Narrow"/>
        <family val="2"/>
      </rPr>
      <t>Debido</t>
    </r>
    <r>
      <rPr>
        <sz val="11"/>
        <color theme="1"/>
        <rFont val="Arial Narrow"/>
        <family val="2"/>
      </rPr>
      <t xml:space="preserve"> a desarrollos investigativos aislados de la línea estratégica definida.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</si>
  <si>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aislados de la línea estratégica definida.</t>
    </r>
  </si>
  <si>
    <t>Leve</t>
  </si>
  <si>
    <t>Verificar que los ante proyectos de investigación  se articulen  a las líneas de investigación aprobadas por la UAEOS.</t>
  </si>
  <si>
    <t>Mejorar el procedimiento de investigación incluyendo el visto bueno del grupo de educación e investigación en el anteproyecto de investigación, y socializarlo</t>
  </si>
  <si>
    <t>Coordinación y Porfesional designado
Grupo de Educación e Investigación</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</si>
  <si>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</si>
  <si>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</si>
  <si>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</si>
  <si>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</si>
  <si>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</si>
  <si>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Verificar el cumplimiento de requisito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</si>
  <si>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</si>
  <si>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</si>
  <si>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Se desarrollen procesos de formación y/o capacitación a criterio de cada profesional de la UAEOS</t>
  </si>
  <si>
    <r>
      <rPr>
        <sz val="11"/>
        <color rgb="FFFF0000"/>
        <rFont val="Arial Narrow"/>
        <family val="2"/>
      </rPr>
      <t>Debido</t>
    </r>
    <r>
      <rPr>
        <sz val="11"/>
        <color theme="1"/>
        <rFont val="Arial Narrow"/>
        <family val="2"/>
      </rPr>
      <t xml:space="preserve"> a que no existen acuerdos mínimos para diseños curriculares de diversos programas educativos.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</si>
  <si>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que no existen acuerdos mínimos para diseños curriculares de diversos programas educativos.</t>
    </r>
  </si>
  <si>
    <t>Diseñar el procedimiento de programas de formación y/o capacitación como parte del proceso de gestión de la educación solidaria</t>
  </si>
  <si>
    <t>Incluir dentro del procedimiento  de programas de formación y/o capacitación el visto bueno del grupo de educación e investigación en el diseño curricular</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</si>
  <si>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</si>
  <si>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</si>
  <si>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</si>
  <si>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</si>
  <si>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</si>
  <si>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Menor</t>
  </si>
  <si>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</si>
  <si>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</si>
  <si>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</si>
  <si>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</si>
  <si>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</si>
  <si>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</si>
  <si>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</si>
  <si>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</si>
  <si>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</si>
  <si>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</si>
  <si>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</si>
  <si>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GH 01</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</si>
  <si>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</si>
  <si>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</si>
  <si>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</si>
  <si>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</si>
  <si>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</si>
  <si>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</si>
  <si>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</si>
  <si>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30 de junio de 2023
31 de diciembre de 2.023</t>
  </si>
  <si>
    <t>GH 02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</si>
  <si>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</si>
  <si>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</si>
  <si>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</si>
  <si>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</si>
  <si>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</si>
  <si>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</si>
  <si>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</si>
  <si>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</si>
  <si>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</si>
  <si>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</si>
  <si>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</si>
  <si>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</si>
  <si>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Conflicto de Interés</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</si>
  <si>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</si>
  <si>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</si>
  <si>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</si>
  <si>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</si>
  <si>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1"/>
        <color rgb="FFFF0000"/>
        <rFont val="Arial Narrow"/>
        <family val="2"/>
      </rPr>
      <t>Posibilidad</t>
    </r>
    <r>
      <rPr>
        <sz val="11"/>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</si>
  <si>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</si>
  <si>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</si>
  <si>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</si>
  <si>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</si>
  <si>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</si>
  <si>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</si>
  <si>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</si>
  <si>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</si>
  <si>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</si>
  <si>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</si>
  <si>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</si>
  <si>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</si>
  <si>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</si>
  <si>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</si>
  <si>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El líder responsable del proceso, verificará  que la publicación y su contenido sea el previamente revisado y autorizado, en los tiempos y parámetros definidos.</t>
  </si>
  <si>
    <t>Líder del Proceso de Comunicación y Prensa</t>
  </si>
  <si>
    <t>CPR 02</t>
  </si>
  <si>
    <t>Posibilidad de incurrir en perdida reputacional</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</si>
  <si>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</si>
  <si>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</si>
  <si>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</si>
  <si>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</si>
  <si>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</si>
  <si>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</si>
  <si>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</si>
  <si>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</si>
  <si>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</si>
  <si>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</si>
  <si>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</si>
  <si>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</si>
  <si>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</si>
  <si>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</si>
  <si>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</si>
  <si>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</si>
  <si>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</si>
  <si>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</si>
  <si>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</si>
  <si>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</si>
  <si>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</si>
  <si>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</si>
  <si>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</si>
  <si>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</si>
  <si>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</si>
  <si>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</si>
  <si>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</si>
  <si>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</si>
  <si>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</si>
  <si>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</si>
  <si>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</si>
  <si>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</si>
  <si>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</si>
  <si>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</si>
  <si>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</si>
  <si>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</si>
  <si>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</si>
  <si>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</si>
  <si>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</si>
  <si>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</si>
  <si>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</si>
  <si>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</si>
  <si>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</si>
  <si>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</si>
  <si>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</si>
  <si>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</si>
  <si>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</si>
  <si>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</si>
  <si>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</si>
  <si>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</si>
  <si>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</si>
  <si>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</si>
  <si>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</si>
  <si>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</si>
  <si>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</si>
  <si>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</si>
  <si>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</si>
  <si>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</si>
  <si>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</si>
  <si>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</si>
  <si>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</si>
  <si>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</si>
  <si>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</si>
  <si>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</si>
  <si>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</si>
  <si>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</si>
  <si>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</si>
  <si>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</si>
  <si>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</si>
  <si>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</si>
  <si>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</si>
  <si>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</si>
  <si>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</si>
  <si>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</si>
  <si>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</si>
  <si>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</si>
  <si>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</si>
  <si>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</si>
  <si>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</si>
  <si>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</si>
  <si>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</si>
  <si>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</si>
  <si>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</si>
  <si>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</si>
  <si>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</si>
  <si>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</si>
  <si>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</si>
  <si>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</si>
  <si>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</si>
  <si>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</si>
  <si>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</si>
  <si>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</si>
  <si>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</si>
  <si>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</si>
  <si>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Planear (establecer prioridades y necesidades de recursos) los recursos presupuestales necesarios para adelantar las actividades de contratación.</t>
  </si>
  <si>
    <t xml:space="preserve">Realizar 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</si>
  <si>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</si>
  <si>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</si>
  <si>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</si>
  <si>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</si>
  <si>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</si>
  <si>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Plan/Programación de mantenimiento de software y hardware</t>
  </si>
  <si>
    <t>Ejecutar plan/Programa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</si>
  <si>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</si>
  <si>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</si>
  <si>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</si>
  <si>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</si>
  <si>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</si>
  <si>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</si>
  <si>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</si>
  <si>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</si>
  <si>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</si>
  <si>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</si>
  <si>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</si>
  <si>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</si>
  <si>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</si>
  <si>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Actualizar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</si>
  <si>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</si>
  <si>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</si>
  <si>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</si>
  <si>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</si>
  <si>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</si>
  <si>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</si>
  <si>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</si>
  <si>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</si>
  <si>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</si>
  <si>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</si>
  <si>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</si>
  <si>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</si>
  <si>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</si>
  <si>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</si>
  <si>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</si>
  <si>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</si>
  <si>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</si>
  <si>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</si>
  <si>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</si>
  <si>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</si>
  <si>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</si>
  <si>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</si>
  <si>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</si>
  <si>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</si>
  <si>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</si>
  <si>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</si>
  <si>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</si>
  <si>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</si>
  <si>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</si>
  <si>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</si>
  <si>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</si>
  <si>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</si>
  <si>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Vaildar y verificar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</si>
  <si>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</si>
  <si>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</si>
  <si>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</si>
  <si>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</si>
  <si>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</si>
  <si>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</si>
  <si>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</si>
  <si>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</si>
  <si>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</si>
  <si>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</si>
  <si>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</si>
  <si>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</si>
  <si>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</si>
  <si>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</si>
  <si>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</si>
  <si>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</si>
  <si>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</si>
  <si>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</si>
  <si>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</si>
  <si>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</si>
  <si>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</si>
  <si>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</si>
  <si>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</si>
  <si>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</si>
  <si>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</si>
  <si>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</si>
  <si>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</si>
  <si>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</si>
  <si>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</si>
  <si>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</si>
  <si>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</si>
  <si>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</si>
  <si>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</si>
  <si>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</si>
  <si>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</si>
  <si>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</si>
  <si>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</si>
  <si>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</si>
  <si>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</si>
  <si>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</si>
  <si>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</si>
  <si>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</si>
  <si>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</si>
  <si>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</si>
  <si>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</si>
  <si>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</si>
  <si>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</si>
  <si>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</si>
  <si>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r>
      <rPr>
        <sz val="10"/>
        <color rgb="FFFF0000"/>
        <rFont val="Arial Narrow"/>
        <family val="2"/>
      </rPr>
      <t>Posibilidad</t>
    </r>
    <r>
      <rPr>
        <sz val="10"/>
        <color theme="1"/>
        <rFont val="Arial Narrow"/>
        <family val="2"/>
      </rPr>
      <t xml:space="preserve"> de perdida reputacional</t>
    </r>
  </si>
  <si>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</si>
  <si>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</si>
  <si>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</si>
  <si>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</si>
  <si>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</si>
  <si>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</si>
  <si>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</si>
  <si>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</si>
  <si>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</si>
  <si>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</si>
  <si>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</si>
  <si>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</si>
  <si>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</si>
  <si>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</si>
  <si>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</si>
  <si>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</si>
  <si>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</si>
  <si>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</si>
  <si>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</si>
  <si>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</si>
  <si>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</si>
  <si>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Mapa riesgos de seguridad digital 2022</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</si>
  <si>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</si>
  <si>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</si>
  <si>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</si>
  <si>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</si>
  <si>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</si>
  <si>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</si>
  <si>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</si>
  <si>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</si>
  <si>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</si>
  <si>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</si>
  <si>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</si>
  <si>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</si>
  <si>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</si>
  <si>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</si>
  <si>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</si>
  <si>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</si>
  <si>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</si>
  <si>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</si>
  <si>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</si>
  <si>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</si>
  <si>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</si>
  <si>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</si>
  <si>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</si>
  <si>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</si>
  <si>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</si>
  <si>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</si>
  <si>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</si>
  <si>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</si>
  <si>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</si>
  <si>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</si>
  <si>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</si>
  <si>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</si>
  <si>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</si>
  <si>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</si>
  <si>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</si>
  <si>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</si>
  <si>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</si>
  <si>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</si>
  <si>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</si>
  <si>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</si>
  <si>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</si>
  <si>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</si>
  <si>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</si>
  <si>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</si>
  <si>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</si>
  <si>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</si>
  <si>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</si>
  <si>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</si>
  <si>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</si>
  <si>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</si>
  <si>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</si>
  <si>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</si>
  <si>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</si>
  <si>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</si>
  <si>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</si>
  <si>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</si>
  <si>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</si>
  <si>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</si>
  <si>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</si>
  <si>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</si>
  <si>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</si>
  <si>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</si>
  <si>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</si>
  <si>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</si>
  <si>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</si>
  <si>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</si>
  <si>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</si>
  <si>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</si>
  <si>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</si>
  <si>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</si>
  <si>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</si>
  <si>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</si>
  <si>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</si>
  <si>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</si>
  <si>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</si>
  <si>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</si>
  <si>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</si>
  <si>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</si>
  <si>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</si>
  <si>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</si>
  <si>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</si>
  <si>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</si>
  <si>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</si>
  <si>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</si>
  <si>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</si>
  <si>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</si>
  <si>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</si>
  <si>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</si>
  <si>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</si>
  <si>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</si>
  <si>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</si>
  <si>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</si>
  <si>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</si>
  <si>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</si>
  <si>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</si>
  <si>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</si>
  <si>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</si>
  <si>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</si>
  <si>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</si>
  <si>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</si>
  <si>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</si>
  <si>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</si>
  <si>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</si>
  <si>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</si>
  <si>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</si>
  <si>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</si>
  <si>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</si>
  <si>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</si>
  <si>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</si>
  <si>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</si>
  <si>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</si>
  <si>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</si>
  <si>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</si>
  <si>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</si>
  <si>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</si>
  <si>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</si>
  <si>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Jefe Oficina Asesora Juridica 
Carmen Julia Lizarazo </t>
  </si>
  <si>
    <t xml:space="preserve">Grupo de Gestión Administrativa
</t>
  </si>
  <si>
    <t>Grupo de Gestión Administrativa
Grupo de Comunicaciones y Prensa</t>
  </si>
  <si>
    <t>Grupo de Gestión Administrativa - Grupo de Comunicaciones y Prensa</t>
  </si>
  <si>
    <t>Grupo de Gestión Administrativa
Dirección de Investigación y Planeación</t>
  </si>
  <si>
    <t>Grupo de Gestión Administrativa- Grupo de Comunicaciones y Prensa</t>
  </si>
  <si>
    <t>Grupo de Gestión administrativa
Grupo de Comunicaciones y Prensa</t>
  </si>
  <si>
    <t>En el SUIT el Trámite se encuentra completamente racionalizado; en FURAG no nos permiten colocar información de racionalización del trámite
Adicional, a la fecha se espera claridad sobre continuidad del trámite de acreditación – concepto a cargo de la oficina asesora jurídica</t>
  </si>
  <si>
    <t>,</t>
  </si>
  <si>
    <t>Actualizado V3 28 de agosto de 2023</t>
  </si>
  <si>
    <t>Se realizará el primer mensaje en el siguiente corte</t>
  </si>
  <si>
    <t>Se adelantó el proceso de autorización para publicar dos videos de la entidad en la televisión pública y privada.
Este fue aprobado por el ministerio de trabajo y la presidencia de la republica
a la fecha este video se encuentra en etapa de inclusión en la parrilla de los diferentes canales de televisión.</t>
  </si>
  <si>
    <t>Se realizará el primer avance en el ultimo corte</t>
  </si>
  <si>
    <t>Se socializa el primer informe trimestral de atención al ciudadano a través de la página web de la entidad. https://www.unidadsolidaria.gov.co/sites/default/files/archivos/INFORME%20ATENCION%20AL%20CIUDADANO%20PRIMER%20TRIMETRE%20DE%202023_0.pdf</t>
  </si>
  <si>
    <t>Se publicó en la página web de la Unidad Solidaria  el segundo informe trimestral de atención al ciudadano, en el siguiente link https://www.unidadsolidaria.gov.co/sites/default/files/archivos/INFORME%20ATENCION%20AL%20CIUDADANO%20SEGUNDO%20TRIMETRE%20DE%202023_0.pdf</t>
  </si>
  <si>
    <t xml:space="preserve">Se elaboró esta pieza comunicativa referente a la satisfacción ciudadana. En el siguiente link:
https://twitter.com/UsolidariaCo/status/1695177798980112421?s=20 </t>
  </si>
  <si>
    <t>Se elaboraron y publicaron 296 piezas    para las redes sociales y se encuentran el la  carpeta compartida del grupo de conectividad, en la pagina web se elaboraron  y publicaron147 notas se encuentran en el siguiente link:https://www.unidadsolidaria.gov.co/admin/content?status=All&amp;type=article&amp;title=&amp;langcode=All
Todo a corte 30 de abril de 2023</t>
  </si>
  <si>
    <t>Se elaboraron y publicaron 292 piezas    para las redes sociales y se encuentran el la  carpeta compartida del grupo de conectividad, en la pagina web se elaboraron  y publicaron140 notas se encuentran en el siguiente link:https://www.unidadsolidaria.gov.co/admin/content?status=All&amp;type=article&amp;title=&amp;langcode=All&amp;page=0</t>
  </si>
  <si>
    <t>La audiencia está programada para el último cuatrimestre del 2023</t>
  </si>
  <si>
    <t xml:space="preserve">Se realiza una encuesta de participación ciudadana a través de la página web de la entidad: Cuéntanos ¿Cómo desde la asociatividad solidaria se puede contribuir a disminuir la brecha de
acceso a los derechos sociales?
https://www.unidadsolidaria.gov.co/Prensa/Noticias/Encuesta-participacion-ciudadana
</t>
  </si>
  <si>
    <t>Se realizará el informe en el último corte</t>
  </si>
  <si>
    <t>En el próximo cuatrimestre se realizará el primer informe</t>
  </si>
  <si>
    <r>
      <t>Se elaboró una pieza</t>
    </r>
    <r>
      <rPr>
        <sz val="10"/>
        <color rgb="FFFF0000"/>
        <rFont val="Arial Narrow"/>
        <family val="2"/>
      </rPr>
      <t xml:space="preserve"> </t>
    </r>
    <r>
      <rPr>
        <sz val="10"/>
        <color theme="1"/>
        <rFont val="Arial Narrow"/>
        <family val="2"/>
      </rPr>
      <t>y se socializaron en las redes sociales: https://twitter.com/UsolidariaCo/status/1652090995142524935?s=20</t>
    </r>
  </si>
  <si>
    <t>El informe se encuentra en la pagina web de la entidad el siguiente link:
https://www.unidadsolidaria.gov.co/sites/default/files/archivos/Informe%20de%20Rendici%C3%B3n%20de%20Cuentas%202023%20%281%29.pdf</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</si>
  <si>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</si>
  <si>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 xml:space="preserve">A corte de 31 de julio, se enviaron los reportes de oportunidad de respuesta a la Dirección Investigación y Planeación  de los meses de mayo,  junio, julio, agosto para presentación de comité directivo. La evidencia de las remisiones se encuentra en la carpeta compartida del grupo. </t>
  </si>
  <si>
    <t>Teniendo en cuenta el cambio de responsable del proceso de Atención al Ciudadano del Grupo de Educación e Investigación al Grupo de Gestión Administrativa , además de las políticas y lineamientos y cambios directivos y de coordinación se retrasa el avance de la actividad  se realizaran 2 actividades de promoción para el segundo corte del 2023, se avanza con la revisión de la Guía "Atención al ciudadano y grupo de valor" de la función publica esto con el fin de definir el alcance de las actividades de promoción ya que los grupos de valor no serían los mismos.</t>
  </si>
  <si>
    <t xml:space="preserve">A corte 31 julio, se tiene programada la realización en el último cuatrimestre de las actividades de socialización de la "caracterización de de ciudadanos,  usuarios y grupos de interés, para armonizar con los aportes de la Agenda de Asociatividad Solidaria para la Paz, ya que esta introduce unos cambios significativos porque amplia nuevos actores. </t>
  </si>
  <si>
    <t>De acuerdo al reporte del grupo de gestión humana: A pesar de que no se esperaban actividades en este primer cuatrimestre, se destaca que la UAEOS, en el marco del Plan Institucional de Capacitación-PIC-2023, formuló para ejecución durante la vigencia el fortalecimiento de competencias de Atención al Ciudadano a los Servidores públicos y contratistas,   conocimientos, junto con los esenciales, con los que el servidor público fortalece los sistemas, métodos, tecnologías de la información, técnicas, instrumentos y herramientas,  a través de los cursos virtuales que ofrece la Esap, Función Pública, entre otros.</t>
  </si>
  <si>
    <t xml:space="preserve">A corte de 31 de julio, en articulación con el grupo de gestión humana se está definiendo los espacios de capacitación dirigidas a funcionarios y contratistas en los temas de servicio al ciudadano; dada la priorización de actividades  dentro de la Agenda de Asociatividad Solidaria para la Paz. </t>
  </si>
  <si>
    <t>Los reconocimientos serán otorgados a servidores públicos por su labor de atención u orientación al ciudadano en el segundo cuatrimestre del 2023</t>
  </si>
  <si>
    <t xml:space="preserve">Se publicó en página Web y redes de la Unidad Solidaria piezas comunicativas sobre satisfacción ciudadana: </t>
  </si>
  <si>
    <t>En el primer cuatrimestre los profesionales que han realizado acciones del procedimiento de gestión de peticiones han registrado en el formato establecido las peticiones allegadas a la oficina de atención al ciudadano</t>
  </si>
  <si>
    <t>En la fecha 27 de abril de 2023 se envió correo electrónico a las entidades acreditadas (según listado publicado a corte de marzo 31 de 2023) recordando la importancia de mantener los datos actualizados</t>
  </si>
  <si>
    <t>En la fecha 31 de agosto de 2023 se envió correo electrónico a las entidades acreditadas (según listado publicado a corte de julio 31 de 2023) recordando la importancia de mantener los datos actualizados</t>
  </si>
  <si>
    <t>A corte del 30 de abril, se elaboró el primer informe trimestral de servicio al ciudadano que se publicó https://www.unidadsolidaria.gov.co/Atencion-al-ciudadano/Mecanismos-de-participacion/resultados-de-mediciones-satisfaccion-ciudadana/Informe-consolidado-2023</t>
  </si>
  <si>
    <t xml:space="preserve">A corte de 31 de julio; se elaboró y publicó en el sitio web de la entidad el segundo informe trimestral de servicio al ciudadano, el cual se puede consultar en el siguiente link:https://www.unidadsolidaria.gov.co/sites/default/files/archivos/INFORME%20ATENCION%20AL%20CIUDADANO%20SEGUNDO%20TRIMETRE%20DE%202023_0.pdf
</t>
  </si>
  <si>
    <t>Se realizará la verificación en el segundo corte del 2023</t>
  </si>
  <si>
    <t>Se realizó publicación de los conjuntos de datos abiertos correspondientes a "Entidades Acreditadas" en el portal de datos abiertos del estado colombiano. https://www.unidadsolidaria.gov.co/tr%C3%A1mites-y-servicios/atenci%C3%B3n/atenci%C3%B3n-al-ciudadano/datos-abiertos</t>
  </si>
  <si>
    <t>Se realiza la publicación de los conjuntos de datos abiertos correspondientes a "Entidades Acreditadas" en el portal de datos abiertos del estado colombiano.
https://www.datos.gov.co/browse?q=unidad%20administrativa%20especial%20de%20organizaciones%20solidarias&amp;sortBy=relevance 
Se presenta un reporte con la imagen de carga del archivo</t>
  </si>
  <si>
    <t>La Oficina Asesora Juridica hasta el 30 de abril, adelantó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</si>
  <si>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Se realizará el primer reporte en el segundo corte del 2023</t>
  </si>
  <si>
    <t>Se realiza el primer  reporte en el segundo cuatrimestre del 2023
Z:\ARCHIVO GTI_TRD_2023\124.03 PLANES\Planes institucionales\1 Plan anticorrupcion y atención al ciudadano\Transparencia y acceso a la información\Informe Transparencia trimestre 2 2023.docx
Se puede verificar en el link https://institucional.unidadsolidaria.gov.co/intranet/en/node/3383
Se diligencio y envio la matriz ITA</t>
  </si>
  <si>
    <t>Desde el área de la oficina jurídica envía los reportes de las contrataciones que se suscribieron del periodo indicado. Página de SECOP II. se 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</si>
  <si>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los primeros (5) cinco días de cada mes se reporta, el Normograma al área de comunicaciones de la entidad para que sea reportada en la página Web. https://www.unidadsolidaria.gov.co/index.php/la-entidad/normatividad/normograma</t>
  </si>
  <si>
    <t xml:space="preserve">De acuerdo al seguimiento del plan de mejoramiento furag 2021 se tiene un avance del 93%, se realizará el primer avance del seguimiento a los planes de Mejoramientos FURAG Y MIPG en el segundo corte del 2023 </t>
  </si>
  <si>
    <t>En la página de la entidad esta actualizada la información de la ejecución de proyectos de inversión con corte a 31 de marzo de 2023 así como la información de presupuesto Programas-y-proyectos se publicó la ejecución en el siguiente link https://www.unidadsolidaria.gov.co/Planeaci%C3%B3n-gesti%C3%B3n-y-control/planeaci%C3%B3n/Programas-y-proyectos/ejecucion-2023</t>
  </si>
  <si>
    <t>De acuerdo con el cronogrma establecido se presentará avance el segundo corte del 2023</t>
  </si>
  <si>
    <t>Se realiza medición e informe del avance de la política de gobierno digital en la entidad, se relacionan los informes presentados por el contratista Albeiro Gómez 
Z:\ARCHIVO GTI_TRD_2023\124.02 INFORMES\Políticas gobierno en línea\Informe avance de la politica de Gobierno digital.docx</t>
  </si>
  <si>
    <t xml:space="preserve">Se realizará la actualización en el corte final del 2023
</t>
  </si>
  <si>
    <t>Se esta realizando la actualizacion de los dos catalogos</t>
  </si>
  <si>
    <t>A corte del 30 de abril, se formulo y aprobó el Plan de adquisiciones de la Unidad el día 05 de enero de 2023, el cual fue publicado en la página web de la Unidad y Secoop II y adoptado mediante la resolución 05 del 5 de enero del 2023 , respectivamente. Se ha actualizado, teniendo en cuenta las solicitudes por parte de las diferentes dependencias de la UAEOS (versión 40)</t>
  </si>
  <si>
    <t>A corte del 31 de Agosto, se formulo y aprobó el Plan de adquisiciones de la Unidad el día 15/08/2023 , el cual fue publicado en la página web de la Unidad y Secoop II y adoptado mediante la resolución 05 del 5 de enero del 2023 , respectivamente. Se ha actualizado, teniendo en cuenta las solicitudes por parte de las diferentes dependencias de la UAEOS (versión 54)</t>
  </si>
  <si>
    <t>17/04/2023: se realizó la revisión de los enlaces publicados en la página web
18/04/2023: se envió matriz y propuesta de documentos con mejoras identificadas a la coordinación de grupo de educación
25/04/2023: la coordinación de grupo de educación e investigación envió matriz con revisión de enlaces web y documentos con mejoras identificadas a las coordinaciones de los grupos TIC y Conectividad Solidaria y Prensa</t>
  </si>
  <si>
    <t>Se realizará el seguimiento en el corte final del 2023</t>
  </si>
  <si>
    <t>Se realizó informe de botón de transparencia y acceso a la información de acuerdo con la resolución 1519 de 2020, se encuentra en la carpeta compartida de la entidad Z:\ARCHIVO GTI_TRD_2023\124.03 PLANES\Planes institucionales\Plan anticorrupción\Transparencia y acceso a la información</t>
  </si>
  <si>
    <t>Se realizó segundo informe de botón de transparencia y acceso a la información de acuerdo con la resolución 1519 de 2020, se encuentra en la carpeta compartida de la entidad Z:\ARCHIVO GTI_TRD_2023\124.03 PLANES\Planes institucionales\Plan anticorrupción\Transparencia y acceso a la información
 En el diligenciamiento de la matriz ITA se evidencia esta actividad</t>
  </si>
  <si>
    <t xml:space="preserve">Se diseñaron y publicaron dos piezas para las redes sociales
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t>
  </si>
  <si>
    <t xml:space="preserve">Se diseñaron y publicaron en redes sociales varias piezas publicitarias de información de la gratuitad de trámites y servicios
Instagram: https://www.instagram.com/p/CwXxv4drVeH/
Facebook: https://www.facebook.com/photo/?fbid=603986101921373&amp;set=pb.100069299645756.-2207520000
Twitter: https://twitter.com/UsolidariaCo/status/1695085468130439223?s=20
</t>
  </si>
  <si>
    <t>Se realiza actualizacion de las  registros de bases de datos en el portal de la SIC para el 2 cuatrimestre de 2023 https://rnbd.sic.gov.co/sisi/rnbd/baseDatos/ 
Z:\ARCHIVO GTI_TRD_2023\124.03 PLANES\Planes institucionales\1 Plan anticorrupcion y atención al ciudadano\Reporte 2 cuatrimestre\Evidencia</t>
  </si>
  <si>
    <t>Se elaboro pieza informativa sobre la secretaría de transparencia, sobre la iniciativa RITA (Red interstitucional de Transparencia y Anticorrupción), el tip fue enviado por correo electrónico a los funcionarios.
Evidencia: Correo electrónico tip secretaría de transparencia. Con el siguiente enlace Secretaría de Transparencia: http://www.secretariatransparencia.gov.co/revision-peticiones-corrupcion/rita</t>
  </si>
  <si>
    <t>Conforme al cronograma establecido para la actual vigencia de la entrega de las transferencias documentales primarias, de las diferentes áreas que hacen parte de la estructura organizacional de la Entidad, se establecerá un plan de contingencia para la entrega de la documentación que se genera de forma digital debido a la pandemia (2020 -2021), donde las Tablas de Retención Documental, que están publicadas actualmente, establece que toda la documentación debe reposar de forma física. Por lo anterior, se ajustará dando cumplimiento al protocolo que se realizó en pandemia. con la Subdirección nacional, encargado por funciones del Archivo central y manejo del mismo, para la entrega de documentación de forma digital y física.</t>
  </si>
  <si>
    <t>Se realizará el primer avance de la actividad en el segundo corte del 2023</t>
  </si>
  <si>
    <t>Estan publicados en sitio Web los instumentos archivisticos estrategicos, Diagnostico Integral Archivistico,  Plan Institucional de Archivo - PINAR, Programa de Gestión Documental -PGD y Sistema Integrado de Conservación - SIC, en el siguiente link: https://www.unidadsolidaria.gov.co/Planeaci%C3%B3n-gesti%C3%B3n-y-control/Gesti%C3%B3n/gestion-de-informacion/Programa-de-gesti%C3%B3n-documental</t>
  </si>
  <si>
    <t>Se publica en la página web el esquema de publicación web y el registro de publicaciones para consulta de la ciudadanía. La actividad se cumplió el 27 de abril de 2023 y se puede evidenciar en el link: https://www.unidadsolidaria.gov.co/Planeaci%C3%B3n-gesti%C3%B3n-y-control/Gesti%C3%B3n/gestion-de-informacion/Administraci%C3%B3n-Web</t>
  </si>
  <si>
    <t>Se realizará la capacitación en el segundo corte del 2023</t>
  </si>
  <si>
    <t>Buscando lo mecanismos para llegar a los funcionario de una forma amena e interactiva se creó un video animado, con el fin de dar a conocer la ley 1712 y como la entidad da cumplimiento a esta ley, dicho video se estará difundiendo con la colaboración del área de comunicaciones Z:\ARCHIVO GTI_TRD_2023\124.03 PLANES\Planes institucionales\1 Plan anticorrupcion y atención al ciudadano\Reporte 2 cuatrimestre\Evidencia\Ley1712_Transparencia.mp4</t>
  </si>
  <si>
    <t>Se realizará el avance de 3 tips en el segundo corte del 2023</t>
  </si>
  <si>
    <t>29/04/2023 Se realizó la actualización del registro SUIT, el Link es: http://tramites1.suit.gov.co/racionalizacion-web/faces/gestionoperacion/ver_fi_datos_operacion.jsf?_adf.ctrl-state=1bvapbyqt_3</t>
  </si>
  <si>
    <t>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En relacion con RITA:se tiene un correo interno para la denunciar hechos relacionados con corrupción soytransparente@unidadsolidaria.gov.co</t>
  </si>
  <si>
    <t xml:space="preserve">Se promueven los canales de contacto a traves del sitio Web y redes sociales con los que cuentan los ciudadanos de la Entidad para imponer sus peticiones a traves de: 
Carrera 10 No 15-22, Bogotá, D.C
PBX:  +(57) 601 327 52 52
Línea celular:  322 844 45 59
Línea gratuita: 018000122020
Horario de atención: Lunes a viernes de 8:00 a.m. - 5:00 p.m.
Correo electrónico: atencionalciudadano@unidadsolidaria.gov.co
Correo electrónico notificaciones judiciales: notificacionesjudiciales@unidadsolidaria.gov.co
Formulario PQRSD
En Twitter: @USolidariaCo
En Facebook: USolidariaCo
En Youtube: Colombia Sí Es Solidaria 
Línea WhatsApp
https://www.unidadsolidaria.gov.co/Servicios-a-la-ciudadania/Mecanismos-de-participaci%C3%B3n/Mecanismos-para-la-atenci%C3%B3n-al-ciudadano
http://sitios.unidadsolidaria.gov.co/PQRS/
http://sitios.unidadsolidaria.gov.co/pqrs/consulta.aspx
 </t>
  </si>
  <si>
    <t>En la página de la entidad esta actualizada el sitio Web accesible para personas con discapacidad, de tal forma, que el usuario ajuste el tamaño del texto (aumentar o disminuir) según sus necesidades, además de modificar el contraste, y centro de relevo, en el cual, se visualiza en la parte derecha en la página web. https://www.unidadsolidaria.gov.co/</t>
  </si>
  <si>
    <t>La Oficina Asesora Juridica hasta el 31 de agostol, adelantó la contratación de  procesos Contrato prestación de servicio profesionales, Convenios de asociación, Mínima cuantía
Que se pueden verificar en el siguiente link: https://www.unidadsolidaria.gov.co/la-entidad/contrataci%C3%B3n/vista-contratacion-2023</t>
  </si>
  <si>
    <t>Desde el área de la oficina jurídica envía los reportes de las contrataciones que se suscribieron del periodo indicado para su publicación en el portal web  y   en el portal del SECOP II.  
Que se pueden verificar en el siguiente link: https://www.unidadsolidaria.gov.co/la-entidad/contrataci%C3%B3n/vista-contratacion-2023 y https://community.secop.gov.co/Public/App/AnnualPurchasingPlanEditPublic/View?id=177890</t>
  </si>
  <si>
    <t>Los primeros (5) cinco días de cada mes del periodo que se reporta, se remitió el Normograma al área de comunicaciones de la entidad para su publicación en la página Web. https://www.unidadsolidaria.gov.co/index.php/la-entidad/normatividad/normograma</t>
  </si>
  <si>
    <t>1/08/2023: se realizó la revisión de los enlaces publicados en la página web y se remitió a la coordinación de grupo de educación
15/08/2023: se remitió matriz  con revisión de enlaces web y documentos con mejoras identificadas a las coordinaciones de los grupos TIC y Conectividad Solidaria y Prensa</t>
  </si>
  <si>
    <t>Se elaboraron 3 piezas informativas sobre la secretaría de transparencia, sobre la iniciativa RITA (Red interstitucional de Transparencia y Anticorrupción), el tip fue enviado por correo electrónico a los funcionarios.</t>
  </si>
  <si>
    <t>Se publica en la página web el esquema de publicación web y el registro de publicaciones para consulta de la ciudadanía. La actividad se cumplió el 27 de abril de 2023 y se puede evidenciar en el link: https://www.unidadsolidaria.gov.co/Planeaci%C3%B3n-gesti%C3%B3n-y-control/Gesti%C3%B3n/</t>
  </si>
  <si>
    <t>Se elaboraron 3 piezas  informativas  sobre la secretaría de transparencia,  fue enviado por correo electrónico a los funcionarios.
Evidencia: dos Correo electrónico 16 y 31 de agosto y una en la intranet con el siguiente link: 
https://institucional.unidadsolidaria.gov.co/intranet/en/node/3383</t>
  </si>
  <si>
    <t>El profesional a cargo del trámite, remitió soporte de la actualización del registro SUIT correspondiente</t>
  </si>
  <si>
    <t>En la página de la entidad esta actualizada en proceso de actualizacion con el objitiovo para birndar a la ciudadania un mejor servicio.</t>
  </si>
  <si>
    <t>Actualmente La Entidad implementó los subtítulos en todas las piezas audiovisuales publicadas en los diferentes medios de comunicación.</t>
  </si>
  <si>
    <t>Se incluyó dentro del Plan Institucional 2023, publicado antes del 30 de enero de 2023, adoptado mediante la resolución No 030 del 27 de enero de 2023.  Meta cumplida.</t>
  </si>
  <si>
    <t xml:space="preserve">La Oficina Asesora Juridica y Grupo de -Gestión Humana continuan el seguimiento de conformidad con  la medtodología de Función Pública, durante  la vigenia.  </t>
  </si>
  <si>
    <t>Durante la vigencia se realizaron las publicaciones en la página web de conformidad con la normatividad vigente.</t>
  </si>
  <si>
    <t>Durante la vigencia con el apoyo estratégico del Grupo de Conectividad y Prensa, se ha publicado en las carteleras digitales de los pisos 1,2,3, los Valores y Principios en el marco del Código de Integridad.</t>
  </si>
  <si>
    <t>Durante el I Semestre se realizó capacitación en el marco del Formar para Servir 1 y 2 e igualmente la Oficina Jurídica, realizó capacitación sobre conflicto de interés.</t>
  </si>
  <si>
    <t>En el marco del  proceso de inducción a la entidad se inscribe a Servidores Públicos de Planta de Personal y Contratistas en el Curso de " Integridad, Transparencia y Lucha Contra la Corrupción".</t>
  </si>
  <si>
    <t xml:space="preserve">De conformidad con la Ley 190 de 1995 (Artículos 13 al 16) y los obligados por la Ley 2013 de 2019 a publicar la declaración de bienes, rentas y el registro de conflicto de intereses en el aplicativo establecido por Función Pública:
Dos (02) Director Nacional y Subdirector Nacional y el 100% de la Planta de Personal (64 Servidores  Públicos) cumplimieron lo establecido en la Ley 190 de 1995 (Artículos 13 al 16) y los obligados por la Ley 2013 de 2019 a publicar la declaración de bienes, rentas, a 31 de mayo de 2023. </t>
  </si>
  <si>
    <t>Si bien esta actividad se tenía programada para el segundo cuatrimestre, esta se cumplió en el primero, mediante la resolución 030 de 2023 donde se evidencia la incorporacion de la estrategia en los planes de accion del Grupo de Planeacion y Estadistica y Gestion Humana</t>
  </si>
  <si>
    <t xml:space="preserve">De acuerdo con el cronogrma establecido se presentará avance e de la actividad en el segundo corte de la vigencia 2023  </t>
  </si>
  <si>
    <t xml:space="preserve">En el marco del seguimiento a la implementación de la estrategia de conflicto de intereses se revisó el procedimiento y se verificó su socialización. Está en proceso la programación de una capacitación a todos los servidores públicos. </t>
  </si>
  <si>
    <t xml:space="preserve">De acuerdo con el cronogrma establecido se presentará avance e de la actividad en el ultimo corte de la vigencia 2023  </t>
  </si>
  <si>
    <t>De acuerdo con el cronogrma establecido se presentará avance e de la actividad en el segundo corte de la vigencia 2029</t>
  </si>
  <si>
    <t xml:space="preserve">Subdirector Nacional 
Directora Tecnica de Investigación y Planeación </t>
  </si>
  <si>
    <t xml:space="preserve">En el Desarrollo del tercer Comité Institucional de Gestión y Desempeño se realizo el seguimiento de la implementación de la estrategia de gestión de conflicto de intereses, en los cuales se revisaron los avances relacionados con las actividades del componente </t>
  </si>
  <si>
    <t>De acuerdo con el cronogrma establecido se presentará avance e de la actividad en el ultimo corte de la vigencia 2023</t>
  </si>
  <si>
    <t>En la página de la entidad esta actualizada la información de la ejecución de proyectos de inversión con corte a 30 de junio de 2023 así como la información de presupuesto Programas-y-proyectos se publicó la ejecución en el siguiente link https://www.unidadsolidaria.gov.co/Planeaci%C3%B3n-gesti%C3%B3n-y-control/planeaci%C3%B3n/Programas-y-proyectos/ejecucion-2023</t>
  </si>
  <si>
    <t>Se revisará desde la Dirección de Planeación la necesidad de  actualizar la Política de Administración de riesgos en el segundo corte del 2023</t>
  </si>
  <si>
    <t xml:space="preserve">El 27 de enero se adoptó y publicó el mapa de riesgo Institucional bajo   la resolución 030 del 27 de enero de 2023 https://www.unidadsolidaria.gov.co/Planeacion-gestion-y-control/Planeacion/Planes/Planes-integrados-2023Se </t>
  </si>
  <si>
    <t xml:space="preserve">Durante el primer cuatrimestre de 2023 se realizó seguimiento a los mapas de riesgos de los procesos, verificando el cierre de los planes de acción y tratamientos con corte a 31 de diciembre de 2022. Adicionalmente en el marco de la auditoría de evaluación independiente se realizó seguimiento al mapa de riesgos de Comunicación y prensa. Por otra parte, se asesoró en la revisión y ajuste del mapa de riesgos del proceso Fomento de las organizaciones solidarias. </t>
  </si>
  <si>
    <r>
      <rPr>
        <sz val="10"/>
        <rFont val="Arial Narrow"/>
        <family val="2"/>
      </rPr>
      <t>El 27 de enero se adoptó y publicó el mapa de riesgo Institucional bajo   la resolución 030 del 27 de enero de 2023.</t>
    </r>
    <r>
      <rPr>
        <u/>
        <sz val="10"/>
        <color theme="10"/>
        <rFont val="Arial Narrow"/>
        <family val="2"/>
      </rPr>
      <t xml:space="preserve">
  https://www.unidadsolidaria.gov.co/Planeaci%C3%B3n-gesti%C3%B3n-y-control/Planeaci%C3%B3n/Planes/Planes-de-Acci%C3%B3n-anuales-vigencia-2023 </t>
    </r>
  </si>
  <si>
    <t>Durante el segundo cuatrimestre de 2023 la oficina de control interno realizó seguimiento a los mapas de riesgos de los procesos, verificando el cierre de los planes de acción y tratamientos de los procesos:
- Comunicación y prensa
- Gestión de programas y proyectos. 
- Gestión del seguimiento y la medición
- Gestión del Mejoramiento
- Gestión informática
- Gestión Humana</t>
  </si>
  <si>
    <t xml:space="preserve">Durante el segundo cuatrimestre de 2023 se realizó la auditoría de evaluación independiente al proceso gestión informáttica, en la cual se incuyó la verificación la publicación de la información mínima obligatoria de la Entidad en las secciones de la Web Institucional que determina la Ley 1712 de 2014 y la Resolución 1519 de 2020 del Ministerio de la información y las comunicaciones. los resultados de la auditoría se encuentran publicados en la página web en el link https://www.unidadsolidaria.gov.co/sites/default/files/archivos/Gesti%C3%B3n%20Inform%C3%A1tica_3.pdf </t>
  </si>
  <si>
    <t>La oficina de control interno realizó seguimiento y control a la implementación de las estrategias de gestión preventiva del conflicto de intereses. Así mismo a la publicación de la declaración de bienes, rentas  para la cual se tiene como fecha máxima el 31 de mayo de 2023, en el marco de la auditoría al proceso de gestión humana, los resultados de la auditoría se encuentran publicados en la página web de la Unidad en el link https://www.unidadsolidaria.gov.co/sites/default/files/archivos/Gesti%C3%B3n%20Humana_3.pdf</t>
  </si>
  <si>
    <t>Evidencia: dos Correo electrónico 16 y 31 de agosto y una en la intranet con el siguiente link:
 https://www.unidadsolidaria.gov.co/Planeaci%C3%B3n-gesti%C3%B3n-y-control/Gesti%C3%B3n/gestion-de-informacion/Registro-de-Activos-de-informaci%C3%B3n</t>
  </si>
  <si>
    <t>Se encuentra publicado el instrumento archivistico para administrar la información las Tablas de Reteción Documental - TRD y las Tablas de Valoración Documantal - TVD. Junto con los inventarios documentales y las elmininaciones realizadas segun TRD, en el siguiente link: https://www.unidadsolidaria.gov.co/Planeaci%C3%B3n-gesti%C3%B3n-y-control/Gesti%C3%B3n/gestion-de-informacion/Programa-de-gesti%C3%B3n-documental</t>
  </si>
  <si>
    <t xml:space="preserve">De acuerdo con la Circular externa No. 100-003 del 2023, el aplicativo FURAG dio apertura en junio de 2023 y la publicación de resultados se dará en el meses de agosto-septiembre de 2023 según programación. </t>
  </si>
  <si>
    <t xml:space="preserve">Se realizan dos encuestas de participación ciudadana a través de la página web de la entidad: Cuéntanos ¿Cómo desde la asociatividad solidaria se puede contribuir a disminuir la brecha de
acceso a los derechos sociales? en los siguientes links:
https://docs.google.com/forms/d/e/1FAIpQLSe1bKlTeGVe9tw1FSrPWWfAb9Ck4yfphmJG-RX9OMAn8eHIXw/viewform
https://www.unidadsolidaria.gov.co/Prensa/Noticias-Conoce-las-estadisticas-sobre-el-sector-solidario-que-publicamos
</t>
  </si>
  <si>
    <t xml:space="preserve">Acompañamiento y asesoría en la construcción de  mapa de riesgos de corrupción : revisar, actualizar y validar los riesgos de corrupción identificados </t>
  </si>
  <si>
    <t xml:space="preserve">Desde el Grupo de Planeación y Estadística se asesoró a cada líder  en la   construcción  del Mapa de Riesgo  y  se socializó la propuesta  con la  ciudadanía del 7 de enero a 20 e enero de 2023, no llego ninguna observación .
</t>
  </si>
  <si>
    <t>La actividad se adelanto en el primer cuatrimestre realizando asesoría, acompañamiento y capacitación a los líderes de proceso para la construcción de los mapas de riesgos, consolidar y socializar la propuesta a la ciudadanía entre el 7 y el 20 de enero de 2.023</t>
  </si>
  <si>
    <t xml:space="preserve">Publicación en firme del mapa de riesgos de corrupción página Web de la Entidad  teniendo en cuenta las observaciones o  recomendaciones realizadas por la ciudadanía </t>
  </si>
  <si>
    <t>Se realizaron jornadas de socializaron en materia de riesgos los siguientes procesos:
Pensamiento y Direccionamiento estratégico
Programas Y Proyectos
Servicio al Ciudadano
Seguimiento y Medición
Educación Solidaria
Fomento
Humana
Financiera
Informática 
Contractual
Jurídica
Documental
Administrativa
Prensa
Control de la Evaluación 
Gestión del Mejoramiento</t>
  </si>
  <si>
    <t>Se presentó en el mes de marzo la  materialización de un riesgo no identificado, en el proceso de Gestión Financiera, siendo necesario asesorar en la forma y procedimiento a seguir por parte del líder de Proceso y su equipo de trabajo; referente al tratamiento que se debe dar cuando un riesgo materializa, tratamiento y plan de contingencia a seguir. Y Solicitud de acompañamiento para generar tratamiento al riesgo materializado.</t>
  </si>
  <si>
    <t>Durante el primer cuatrimestre de 2023 se realizó el ultimo seguimiento  a los mapas de riesgos de los procesos y de corrupción a corte a 31 de diciembre de 2022</t>
  </si>
  <si>
    <t>Durante el segundo cuatrimestre de 2023 se realizó el ultimo seguimiento  a los mapas de riesgos de los procesos y de corrupción a corte a 31 de diciembre de 2022</t>
  </si>
  <si>
    <t xml:space="preserve">Durante el segundo cuatrimestre se realizaron jornadas de socialización en materia de riesgos los siguientes procesos:
Documental
Administrativa
Se apoyó la actualización del mapa de riesgo del Grupo de Gestión Financiera y Gestión documental </t>
  </si>
  <si>
    <t>Se abrió el 23 de mayo la acción de mejora No. 143: Dada la revisión , análisis y evaluación a todos los procesos del SIGOS, se evidenció la necesidad de actualizar, modificar y ajustar la matriz de riesgos de la Entidad, teniendo en cuenta los nuevos lineamiento dados por el gobierno Nacional, Plan Nacional de Desarrollo, Plan Estratégico Sectorial y de la Entidad, como también de un mejoramiento continuo y del cuidado de los recursos.
Se realiza acompañamiento y asesoría en materia de Gestión y Administración de Riesgos al proceso de gestión financiero para la actualización del la matriz de riesgo por la materialización de un riesgo no identificado. Cabe aclarar que no se presentó incidencia económica ni reputacional.</t>
  </si>
  <si>
    <t>Socializar a la ciudadanía los resultados trimestrales de las peticiones y trámite gestionados, como parte de la estrategia de rendición de cuentas</t>
  </si>
  <si>
    <t xml:space="preserve">100% estrategia de Comunicaciones implementada </t>
  </si>
  <si>
    <t>Se realizará el primer avance en el último corte</t>
  </si>
  <si>
    <t>Participar en actividades que cualifiquen las competencias  de atención y orientación al ciudadano.</t>
  </si>
  <si>
    <t>En articulación con el Item 2.2 del Grupo de Gestión Humana, fue modificado de acuerdo a la política de integridad, por lo tanto el reporte será informado para el tercer cuatrimestre de 2023.</t>
  </si>
  <si>
    <t xml:space="preserve">A corte 31 de agosto, se diseñaron piezas que fueron divulgadas en la pagina web y las redes sociales de la entidad  correspondientes al segundo cuatrimestre 
link: https://www.instagram.com/p/CwQEnpqrDZ8/      redes sociales
Link :https://www.unidadsolidaria.gov.co/Prensa/Noticias-Canales-de-atencion-Unidad-Solidaria      pagina web
</t>
  </si>
  <si>
    <t xml:space="preserve">A corte 31 de julio, se han registrado las peticiones allegadas a la Oficina de Servicio al Ciudadano en la matriz  "REPORTE DE SOLICITUDES DE ATENCIÓN AL CIUDADANO"  correspondientes al segundo cuatrimestre </t>
  </si>
  <si>
    <t>Promover al interior de la UAEOS el uso del documento de caracterización de ciudadanos,  usuarios y grupos de interés.</t>
  </si>
  <si>
    <t>MATRIZ MAPA DE RIESGOS</t>
  </si>
  <si>
    <t>AÑO_2.023____</t>
  </si>
  <si>
    <t>VERSIÓN 09</t>
  </si>
  <si>
    <t>CÓDIGO-FO-PDE-04</t>
  </si>
  <si>
    <t>FECHA EDICIÓN 12/04/2023</t>
  </si>
  <si>
    <t>Mecanismo exporadico de control  en la publicación de contenidos y piezas, en los canales establecidos para tal fin.</t>
  </si>
  <si>
    <t>Control intermitente en la recolección de la información que se produce en la UAEOS</t>
  </si>
  <si>
    <t>GFI 06</t>
  </si>
  <si>
    <t>Inadecuada programación de pagos para el periodo, el consolidado  de solicitudes de PAC (fondos disponibles para realizar pagos de obligaciones de la Entidad) no se cumplió por parte de los solicitantes.</t>
  </si>
  <si>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</si>
  <si>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   de acuerdo a los parámetros establecidos por el Ministerio de Hacienda Crédito Público en  SIIF Nación</t>
    </r>
  </si>
  <si>
    <t>Expedir circular 2023, que establezca fechas para radicar pagos de proveedores y contratistas y los lineamientos para el trámite de los pagos y verificar su cumplimiento.</t>
  </si>
  <si>
    <t>Radicar documentos para pagos de proveedores y contratistas antes de los días 15 de cada mes de coformidad con la circular 006 de 15 de mayo de 2023. 
Enviar correos a los supervisores informadoles del PAC disponible de cada mes y la fecha maxima de pago a proveedores y contratistas.</t>
  </si>
  <si>
    <t>Coordinador Grupo de Gestión Financiera
Profesional Especializado Grado 13</t>
  </si>
  <si>
    <t>Solicitar a los futuros contratistas y/o supervisores de contratos y/o convenios de la UAEOS, declaración de estar incurso o no en causal de Conflicto de Interéses, frente al futuro contratista o cooperante.</t>
  </si>
  <si>
    <t>Componente</t>
  </si>
  <si>
    <t>Componente 1 Riesgos</t>
  </si>
  <si>
    <t>Ejecutado</t>
  </si>
  <si>
    <t>Componente 2 Racionalizac</t>
  </si>
  <si>
    <t>Componente 3  Rendición de Cuentas</t>
  </si>
  <si>
    <t>Componente 4  Atención al Ciudadano</t>
  </si>
  <si>
    <t xml:space="preserve">Componente 5  Transparencia </t>
  </si>
  <si>
    <t>Integridad- Gestión de Conflict</t>
  </si>
  <si>
    <t>Se revisó la Política  de administración de riesgos de la Entidad y se determinó que se encuentra actualizada  se actualizo la versión ante un cambio de logo institucional versión 4 -12 de abril de 2023</t>
  </si>
  <si>
    <t>La audiencia se realizó el 10 de agosto de 2023, Links:
Pagina Web:
https://www.unidadsolidaria.gov.co/index.php/Prensa/Noticias-Unidad-Solidaria-y-sector-Trabajo-rindieron-cuentas-a-la-ciudadania . 
YouTube: https://www.youtube.com/watch?v=AZ21XU3QpoY</t>
  </si>
  <si>
    <t>PORCENTAJE DE CUMPLIMIENTO</t>
  </si>
  <si>
    <t xml:space="preserve">% de avance de cumplimiento por componente </t>
  </si>
  <si>
    <t xml:space="preserve">% de Avance de cumplimiento </t>
  </si>
  <si>
    <t xml:space="preserve">En el mes de diciembre se actualiza la Política de Administración de Riesgos, incluyendo nuevas definiciones. </t>
  </si>
  <si>
    <t>El acompañamiento y la asesoria en la contrucción se adelantó en el primer cuatrimestre, donde se desarrollaron varias actividades de asesoria, acompañamiento y capacitación a los líderes de proceso para la construcción de los mapas de riesgos, consolidar y socializar la propuesta a la ciudadania entre el 7 y el 20 de enero de 2.023</t>
  </si>
  <si>
    <t>El 27 de enero se adoptó y publicó el mapa de riesgo Institucional bajo   la resolución 030 del 27 de enero de 2023. En el segundo semestre se realizaron ajustes y modificaciones al Mapa de Riesgos por identificación de nuevos riesgos, obteniendose una segunda versión.
https://www.unidadsolidaria.gov.co/Planeaci%C3%B3n-gesti%C3%B3n-y-control/Planeaci%C3%B3n/Planes/Planes-de-Acci%C3%B3n-anuales-vigencia-2023</t>
  </si>
  <si>
    <t>Se realizaron jornadas de socializaron en materia de riesgos en el primer semestre a los siguientes procesos: 
Pensamiento y Dieccionamiento estratégico
Programas Y Proyectos
Servicio al Ciudadano
Seguimiento y Medición
Educación Solidaria
Fomento
Humana
Financiera
Informatica 
Contractual
Jurídica
Documental
Administrativa
Prensa
Control de la Evaluación 
Gestión del Mejoramiento
En el segundo cuatrimestre se realizó caoacitación a los procesos de Gestión Documental, Administrativa y Financiera. Y en general se han realizado acompañamiento y capacitaciones por solicitudes de los líderes de procesos.</t>
  </si>
  <si>
    <t>Se asesoraron en acciones de mejoramiento, adelantando dentro de la vigencia: once (11) planes de mejoramiento implementados, ejecutandose 6 planes en un 100% y los 5 restantes planes de mejoramiento con un avance del 75,01%.</t>
  </si>
  <si>
    <t>Dentro de la presente vigencia, en el tercer cuatrenio se adelanto con corte a 31 de diciembre seguimiento y monitoreo a los Mapas de Riesgos de los proceso de la Entidad, en cada seguimiento y monitoreo de realiza al Mapa de Riesgos de Corrupción y al Mapa de Riesgos de Procesos.</t>
  </si>
  <si>
    <t>Durante el ultimo cuatrimestre de 2023 la oficina de control interno realizó seguimiento a los mapas de riesgos de los procesos, verificando el cierre de los planes de acción y tratamientos de los procesos:
-Gestión Administrativa
- Gestion Documental 
- Gestion Juridica
- Gestion Contractual 
- Servicio al ciudadano 
- Gestion Financiera</t>
  </si>
  <si>
    <t xml:space="preserve">"Elaboramos y gestionamos ante la Comisión de Regulación de Comunicaciones la autorización para la emisión de dos (2) Espacios Institucionales, los cuales fueron autorizados y emitidos en la televisión pública y privada, desde el 10 de agosto de 2023 hasta el 15 de noviembre de 2023" </t>
  </si>
  <si>
    <t>Se elaboraron y publicaron 304 piezas    para las redes sociales y se encuentran el la  carpeta compartida del grupo de conectividad, en la pagina web se elaboraron  y publicaron  120 notas se encuentran en el siguiente link:https://www.unidadsolidaria.gov.co/prensa/noticias?page=0</t>
  </si>
  <si>
    <t xml:space="preserve">Se realiza una encuesta de participación ciudadana a través de la redes sociales de la entidad:  "satisfacion de la atencion en nuestros canales en la recepcion de PQRSD."
https://x.com/UsolidariaCo/status/1740037078497558568?s=20
</t>
  </si>
  <si>
    <t>Se realiza el informe de evidencias sobre publicaciones en la página web:
Informe link: https://www.unidadsolidaria.gov.co/Planeaci%C3%B3n-gesti%C3%B3n-y-control/Gesti%C3%B3n/gestion-de-informacion/Administraci%C3%B3n-Web
revistas link: https://www.unidadsolidaria.gov.co/index.php/prensa/periodico
Nota; este informe ya está hecho por problemas en la página web no se puede actualizar.</t>
  </si>
  <si>
    <t xml:space="preserve">El informe se encuentra en la pagina web de la entidad el siguiente link:
https://www.unidadsolidaria.gov.co/atenci%C3%B3n-al-ciudadano/rendici%C3%B3n-de-cuentas/Vigencia-2023/Informe-de-seguimiento-a-la-estrategia-de-rendicion-de-cuentas-2023
Nota; este informe ya está hecho por problemas en la página web no se puede actualizar.
</t>
  </si>
  <si>
    <t>2 Actividades de fortalecimiento Código de Integridad</t>
  </si>
  <si>
    <t xml:space="preserve">A diciembre se enviaron los reportes de oportunidad de respuesta a la Dirección Investigación y Planeación  de los meses de Septiembre, Octubre, Noviembre y Diciembre,  para presentación ante el  comité directivo. La evidencia de las remisiones se encuentra en la carpeta compartida del grupo. </t>
  </si>
  <si>
    <t>En el último cuatrimestre de 2023, Se realizó una campaña en la intranet, promoviendo la consulta del documanto, se realizó una vesrsión de actualización del documanto con datos de la vigencia 2022, no se publicó, teniendo en cuenta que a la fecha no existe un documento institucional formalizado que desarrolle  los conceptos propuestos de la Agenda Asociatividad Solidaria para la Paz. Por lo anterior y  por instrucciones del Director Nacional de la Unidad, el Documento "Cacterización de atención al Ciudadno" se debe armonizar con la Agenda de Asociatividad Solidaria para la Paz, una vez se realice este proceso se continuará con la  promoción  al interior de la Unidad, a los  usuarios y a los  grupos de interés.</t>
  </si>
  <si>
    <t xml:space="preserve">En el ultimo cuatrimestre de 2023, se realizó una jornada de capacitación dirigida a funcionarios y contratista "Clacificación PQRDS" Tipologias y tiempos" el 31 de agosto. Igualmente se preparó el material "Tips para la gestión de PQRDS" que facilitara la realización de  encuentros por las área que conforma la estructura óragnica de la Unidad Solidaria, diseñados en forma de 15 minutos de café para efectuarse en el mes de noviembre, sin embargo, por cruce de agenda institucional no se pudo llevar a cabo de la manera prevista y se envió material virtualmente. Además,  se habilitó en la intranet un para ampliar el conocimiento y resolver dudas sobre las PQRDS. </t>
  </si>
  <si>
    <t>Para el último cuatrimestre de la vigencia 2023, la Unidad Solidaria en el marco de la politica de integridad ha fortalecido las competencias del codigo de integridad con la inscripcion de servidores publicos de planta y contratistas al curso virtual de ""Integridad  transparecia y lucha contra la corrupcción"". 
Asi mismo, la entidad en la programación de las capacitaciones del ""Formar para servir"" tiene integrado un modulo que incluye el fortalecimiento de Orientación al ciudadano "</t>
  </si>
  <si>
    <t xml:space="preserve">En el último cuatrimestre de 2023, se diseñaron las piezas de divulgación sobre los canales de atención de la Unidad Solidaria  link: https://www.instagram.com/p/CwQEnpqrDZ8/      redes sociales
Link :https://www.unidadsolidaria.gov.co/Prensa/Noticias-Canales-de-atencion-Unidad-Solidaria      pagina web
</t>
  </si>
  <si>
    <t xml:space="preserve">En el último cuatrimestre de 2023, se han registrado las peticiones allegadas durante este periodo a la Oficina de Servicio al Ciudadano en la matriz  "REPORTE DE SOLICITUDES DE ATENCIÓN AL CIUDADANO"  </t>
  </si>
  <si>
    <t>En la fecha 24 de octubre de 2023, se envió propuesta de pieza al grupo de conectividad solidaria y prensa; ese mismo día se diseñó la pieza y se publicó en redes sociales institucionales - la pieza con texto recordando la importancia de mantener los datos actualizados para entidades acreditadas</t>
  </si>
  <si>
    <t xml:space="preserve">En el último cuatrimestre de 2023; se elaboró y publicó en el sitio web de la entidad el segundo informe trimestral de servicio al ciudadano, el cual se puede consultar en el siguiente link:https://www.uaeos.gov.co/sites/default/files/archivos/INFORME%20ATENCI%C3%93N%20AL%20CIUDADANO%20TERCER%20TRIMESTRE%20DE%202023.pdf
</t>
  </si>
  <si>
    <t xml:space="preserve">La oficina de control interno realizó auditoría de evaluación independiene al proceso de Gestión Informática, en la cual se incluyó la revisión del cumplimiento de la Ley 1712 de 2014 y la Resolución 1519 de 2020 del Ministerio de la información y las comunicaciones, el resultado de la auditoría se encuatra debidamente emitido y publicado en la página web en el link https://www.unidadsolidaria.gov.co/Planeaci%C3%B3n-gesti%C3%B3n-y-control/Control/informe-de-evaluaci%C3%B3n-y-auditoria/Informe-de-evaluaci%C3%B3n-a-la-gesti%C3%B3n-institucional-por-dependencias/Vigencia-2023 </t>
  </si>
  <si>
    <t>Se realiza el primer  reporte en el segundo cuatrimestre del 2023
Z:\ARCHIVO GTI_TRD_2023\124.03 PLANES\Planes institucionales\1 Plan anticorrupcion y atención al ciudadano\Transparencia y acceso a la información\Informe Transparencia trimestre 4 2023
Se puede verificar en el link \\fileserver\tecnologia$\ARCHIVO GTI_TRD_2023\124.03 PLANES\Planes institucionales\1 Plan anticorrupcion y atención al ciudadano\Transparencia y acceso a la información</t>
  </si>
  <si>
    <t xml:space="preserve">De acuerdo al seguimiento del plan de mejoramiento furag 2021 se tiene un avance del 100%,  todos los reponsables adelantaron las actividadees planteada de acuerdo a las competencias y capacidad operativa, tecnica y adminsitrativa de la entidad </t>
  </si>
  <si>
    <t>En la página de la entidad esta actualizada la información de la ejecución de proyectos de inversión con corte a 31 de septiembre  de 2023 así como la información de presupuesto Programas-y-proyectos se publicó la ejecución en el siguiente link https://www.unidadsolidaria.gov.co/Planeaci%C3%B3n-gesti%C3%B3n-y-control/planeaci%C3%B3n/Programas-y-proyectos/ejecucion-2023</t>
  </si>
  <si>
    <t>Se realiza medición e informe del avance de la política de gobierno digital en la entidad, se relacionan los informes presentados por el contratista Albeiro Gómez 
Z:\ARCHIVO GTI_TRD_2023\124.02 INFORMES\Políticas gobierno en línea\ Segundo Informe avance de la politica de Gobierno digital.docx</t>
  </si>
  <si>
    <t>Se realizó catalogo de inventario de activos de información. se encuentra en la carpeta compartida de la entidad .Z:\ARCHIVO GTI_TRD_2023\124.03 PLANES\Planes de gestion informatica\Gobierno en Linea\Inventario de Informacion UAEOS_2023</t>
  </si>
  <si>
    <t>A corte del 30 de Noviembre de 2023: se formuló y aprobó el Plan Anual de Adquisiciones de la Unidad en enero de la presente vigencia , el cual fue publicado en la página web de la Unidad y Secoop II y adoptado mediante la resolución 05 del 5 de enero del 2023. Se ha actualizado, teniendo en cuenta las solicitudes por parte de las diferentes dependencias de la UAEOS (versión 78)</t>
  </si>
  <si>
    <t>1/08/2023: se realizó la revisión de los enlaces publicados en la página web y se remitió a la coordinación de grupo de educación
15/08/2023: se remitió matriz  con revisión de enlaces web y documentos con mejoras identificadas a las coordinaciones de los grupos TIC y Conectividad Solidaria y Prensa.
20/12/2023: se realizó la revisión de los enlaces publicados en la página web y se remitió a la coordinación de grupo de educación</t>
  </si>
  <si>
    <t xml:space="preserve">De conformidad con el Decreto No. 1083 de 2015, el Grupo de Gestión Humana de la Unidad Administrativa Especial de Organizaciones Solidaria, verifica mensualmente que la información que se incorpore en el SIGEP se opere, registre, actualice y gestione de manera oportuna, veraz y confiable, de conformidad con las novedades de ingreso y egreso de la Planta de Personal.
</t>
  </si>
  <si>
    <t>Se diseñaron y publicaron en redes sociales varias piezas publicitarias de información de la gratuitad de trámites y servicios
Instagram: https://www.instagram.com/p/CwXxv4drVeH/
Facebook: https://www.facebook.com/photo/?fbid=603986101921373&amp;set=pb.100069299645756.-2207520000
Twitter: https://twitter.com/UsolidariaCo/status/1695085468130439223?s=20</t>
  </si>
  <si>
    <t>Se realiza actualizacion de las  registros de bases de datos en el portal de la SIC para el 2 cuatrimestre de 2023 https://rnbd.sic.gov.co/sisi/rnbd/baseDatos/ 
Z:\ARCHIVO GTI_TRD_2023\124.03 PLANES\Planes institucionales\1 Plan anticorrupcion y atención al ciudadano\Reporte 2 cuatrimestre\Evidencia\Segundo Reporte datos abiertos</t>
  </si>
  <si>
    <t>Se elaboraron 3 piezas informativas sobre la secretaría de transparencia, sobre la iniciativa RITA (Red interstitucional de Transparencia y Anticorrupción), el tip fue enviado por correo electrónico a los funcionarios. Z:\ARCHIVO GTI_TRD_2023\124.03 PLANES\Planes institucionales\7 Sensibilización y TIC tecnológicos</t>
  </si>
  <si>
    <t>Para el último cuatrimestre de la vigencia 2023:  Teniendo en cuanta el ajuste al cronograma de las  transferencias documentales primarias,  las cuales se vieron afectadas debido a: 
1. La actualización de Tablas de Retención Documental - TRD en el sitio Web de la entidad.
2. La producción documental de  expedientes de las vigencias a transferir  se encuentra de forma hibrida (2020 -2021), lo que generó aplazamiento en el proceso de recepción de la información.
3. La descripción de los expedientes con base a las TRD en cada carpeta de red producida por las  dependencias y grupos de trabajo  que conforman la estructura organica de la entidad. 
Por lo anterior se hace necesario aplazar para la vigencia 2024, en cumplimiento  a los nuevos lineamientos.</t>
  </si>
  <si>
    <t>Estan publicados en sitio Web los instumentos archivisticos estrategicos, Diagnostico Integral Archivistico y  el Programa de Gestión Documental - El PINAR  y SIC, en cumplimiento de planes estrategicos según Decreto 612 de 2018 de Función Pública su publicación se realizará en enero de 2024.en el siguiente link: https://www.unidadsolidaria.gov.co/Planeaci%C3%B3n-gesti%C3%B3n-y-control/Gesti%C3%B3n/gestion-de-informacion/Programa-de-gesti%C3%B3n-documental</t>
  </si>
  <si>
    <t>Se elaboraro 1 piezas  informativas  sobre la secretaría de transparencia,  fue enviado por correo electrónico a los funcionarios. Se evidencia en la compartida:
Z:\ARCHIVO GTI_TRD_2023\124.03 PLANES\Planes institucionales\7 Sensibilización y TIC tecnológicos
Evidencia: Correo electrónico  y una en la intranet con el siguiente link: 
https://institucional.unidadsolidaria.gov.co/intranet/en/node/3400</t>
  </si>
  <si>
    <t xml:space="preserve">Se promueven los canales de contacto a traves del sitio Web y redes sociales con los que cuenta  la Entidad para que los ciudadanos pudar imponer sus peticiones a saber de: 
Carrera 10 No 15-22, Bogotá, D.C
PBX:  +(57) 601 327 52 52
Línea celular:  322 844 45 59
Línea gratuita: 018000122020
Horario de atención: Lunes a viernes de 8:00 a.m. - 5:00 p.m.
Correo electrónico: atencionalciudadano@unidadsolidaria.gov.co
Correo electrónico notificaciones judiciales: notificacionesjudiciales@unidadsolidaria.gov.co
Formulario PQRSD
En Twitter: @USolidariaCo
En Facebook: USolidariaCo
En Youtube: Colombia Sí Es Solidaria 
Línea WhatsApp
https://www.unidadsolidaria.gov.co/Servicios-a-la-ciudadania/Mecanismos-de-participaci%C3%B3n/Mecanismos-para-la-atenci%C3%B3n-al-ciudadano
http://sitios.unidadsolidaria.gov.co/PQRS/
http://sitios.unidadsolidaria.gov.co/pqrs/consulta.aspx
 </t>
  </si>
  <si>
    <t>En la página de la entidad esta actualizada en proceso de actualizacion con el objetivo para birndar a la ciudadania un mejor servicio.</t>
  </si>
  <si>
    <t>Actualmente La Entidad implementó los subtítulos en todas las piezas audiovisuales publicadas en los diferentes medios de comunicación. Adicionalmente, se ha desarrollaro dos reportes sobre la accesibilidad web, que se puede encontrar en el siguiente enlace:
\\\tecnologia$\ARCHIVO GTI_TRD_2023\124.03 PLANES\Planes institucionales\1 Plan anticorrupcion y atención al ciudadano</t>
  </si>
  <si>
    <t>Mensualmente se envía al grupo de planeación y estadística la información referente a gestión de peticiones quejas reclamos y sugerencias que sirve como insumo   para la audiencia pública de rendición de cuentas de la entidad realizada el 11 de agosto del 2023.</t>
  </si>
  <si>
    <t>La Oficina Asesora Juridica durante periodo comprendido entre el 1 de septiembre y el 31 de diciembre de 2023, adelantó la contratación de contrato prestación de servicio profesionales,  selección abreviada, convenio de asociación y mínima cuantía.  Que se pueden verificar en el siguiente link: https://www.unidadsolidaria.gov.co/la-entidad/contrataci%C3%B3n/vista-contratacion-2023</t>
  </si>
  <si>
    <t>Desde el área de la oficina jurídica durante periodo comprendido entre el 1 de septiembre y el 31 de diciembre de 2023 envía los reportes de las contrataciones que se suscribieron del periodo indicado para su publicación en el portal web  y   en el portal del SECOP II.  
Que se pueden verificar en el siguiente link: https://www.unidadsolidaria.gov.co/la-entidad/contrataci%C3%B3n/vista-contratacion-2023 y https://community.secop.gov.co/Public/App/AnnualPurchasingPlanEditPublic/View?id=177890</t>
  </si>
  <si>
    <t xml:space="preserve">Detectivo </t>
  </si>
  <si>
    <t>GES 01</t>
  </si>
  <si>
    <t>GES 02</t>
  </si>
  <si>
    <t>GES 03</t>
  </si>
  <si>
    <r>
      <rPr>
        <sz val="10"/>
        <color rgb="FFFF0000"/>
        <rFont val="Arial Narrow"/>
        <family val="2"/>
      </rPr>
      <t>Debido</t>
    </r>
    <r>
      <rPr>
        <sz val="10"/>
        <rFont val="Arial Narrow"/>
        <family val="2"/>
      </rPr>
      <t xml:space="preserve"> a incumplimiento de los estándares  de aplicar y tener en cuenta los estándares de imagen corporativa,  contenido inadecuado en las publicaciones, o las publicaciones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</si>
  <si>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aplicar y tener en cuenta los estándares de imagen corporativa,  contenido inadecuado en las publicaciones, o las publicaciones no han sido autorizadas. </t>
    </r>
  </si>
  <si>
    <t>Verificar el cumplimiento en la publicación de cada uno de los contenidos autorizados por el líder de proceso.</t>
  </si>
  <si>
    <t>Abril 30
Junio 30
Agosto 31
Diciembre 31</t>
  </si>
  <si>
    <t>Revisar y gestionar la identificación de producto o servicio no conforme reportada porlos líderes de Proceso, de acuerdo con el Procedimiento de producto o Servicio no Conforme.</t>
  </si>
  <si>
    <t>Versión 2 actualizada a junio 22 de 2023</t>
  </si>
  <si>
    <t>TIPOS DE CONTROL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</si>
</sst>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dd/mm/yyyy;@"/>
    <numFmt numFmtId="165" formatCode="_-* #,##0_-;\-* #,##0_-;_-* &quot;-&quot;??_-;_-@_-"/>
    <numFmt numFmtId="166" formatCode="0.000%"/>
    <numFmt numFmtId="167" formatCode="0.0%"/>
    <numFmt numFmtId="168" formatCode="0.0"/>
  </numFmts>
  <fonts count="67"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sz val="11"/>
      <color theme="1"/>
      <name val="Arial Narrow"/>
      <family val="2"/>
    </font>
    <font>
      <sz val="11"/>
      <name val="Arial Narrow"/>
      <family val="2"/>
    </font>
    <font>
      <i/>
      <sz val="11"/>
      <color theme="1"/>
      <name val="Arial Narrow"/>
      <family val="2"/>
    </font>
    <font>
      <i/>
      <sz val="11"/>
      <color theme="1"/>
      <name val="Arial"/>
      <family val="2"/>
    </font>
    <font>
      <sz val="11"/>
      <color theme="10"/>
      <name val="Calibri"/>
      <family val="2"/>
      <scheme val="minor"/>
    </font>
    <font>
      <sz val="11"/>
      <color rgb="FF444444"/>
      <name val="Arial Narrow"/>
      <family val="2"/>
    </font>
    <font>
      <sz val="8"/>
      <name val="Calibri"/>
      <family val="2"/>
      <scheme val="minor"/>
    </font>
    <font>
      <u/>
      <sz val="10"/>
      <color theme="10"/>
      <name val="Arial Narrow"/>
      <family val="2"/>
    </font>
    <font>
      <b/>
      <sz val="11"/>
      <color theme="0"/>
      <name val="Calibri"/>
      <family val="2"/>
      <scheme val="minor"/>
    </font>
    <font>
      <sz val="11"/>
      <color theme="0"/>
      <name val="Calibri"/>
      <family val="2"/>
      <scheme val="minor"/>
    </font>
    <font>
      <sz val="11"/>
      <color theme="0"/>
      <name val="Arial"/>
      <family val="2"/>
    </font>
  </fonts>
  <fills count="24">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DDEBF7"/>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4" tint="-0.249977111117893"/>
        <bgColor indexed="64"/>
      </patternFill>
    </fill>
  </fills>
  <borders count="91">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medium">
        <color indexed="64"/>
      </left>
      <right style="thin">
        <color indexed="64"/>
      </right>
      <top style="thin">
        <color indexed="64"/>
      </top>
      <bottom/>
      <diagonal/>
    </border>
    <border>
      <left style="thin">
        <color indexed="64"/>
      </left>
      <right style="dotted">
        <color theme="9"/>
      </right>
      <top style="thin">
        <color indexed="64"/>
      </top>
      <bottom style="dotted">
        <color theme="9"/>
      </bottom>
      <diagonal/>
    </border>
    <border>
      <left style="dotted">
        <color theme="9"/>
      </left>
      <right style="dotted">
        <color theme="9"/>
      </right>
      <top style="thin">
        <color indexed="64"/>
      </top>
      <bottom style="dotted">
        <color theme="9"/>
      </bottom>
      <diagonal/>
    </border>
    <border>
      <left/>
      <right style="thin">
        <color indexed="64"/>
      </right>
      <top style="thin">
        <color indexed="64"/>
      </top>
      <bottom/>
      <diagonal/>
    </border>
    <border>
      <left/>
      <right style="double">
        <color theme="8" tint="-0.499984740745262"/>
      </right>
      <top/>
      <bottom/>
      <diagonal/>
    </border>
    <border>
      <left style="medium">
        <color theme="0"/>
      </left>
      <right/>
      <top style="double">
        <color theme="8" tint="-0.499984740745262"/>
      </top>
      <bottom/>
      <diagonal/>
    </border>
    <border>
      <left/>
      <right/>
      <top style="double">
        <color theme="8" tint="-0.499984740745262"/>
      </top>
      <bottom/>
      <diagonal/>
    </border>
    <border>
      <left/>
      <right style="double">
        <color theme="8" tint="-0.499984740745262"/>
      </right>
      <top style="double">
        <color theme="8" tint="-0.499984740745262"/>
      </top>
      <bottom/>
      <diagonal/>
    </border>
    <border>
      <left style="medium">
        <color theme="0"/>
      </left>
      <right/>
      <top/>
      <bottom style="double">
        <color theme="8" tint="-0.499984740745262"/>
      </bottom>
      <diagonal/>
    </border>
  </borders>
  <cellStyleXfs count="30">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49">
    <xf numFmtId="0" fontId="0" fillId="0" borderId="0" xfId="0"/>
    <xf numFmtId="0" fontId="2" fillId="0" borderId="0" xfId="0" applyFont="1"/>
    <xf numFmtId="0" fontId="19" fillId="0" borderId="0" xfId="0" applyFont="1"/>
    <xf numFmtId="0" fontId="10" fillId="0" borderId="10" xfId="0" applyFont="1" applyBorder="1" applyAlignment="1">
      <alignment vertical="center" wrapText="1"/>
    </xf>
    <xf numFmtId="0" fontId="29" fillId="0" borderId="10" xfId="0" applyFont="1" applyBorder="1" applyAlignment="1">
      <alignment horizontal="center" vertical="center" wrapText="1"/>
    </xf>
    <xf numFmtId="0" fontId="29" fillId="0" borderId="10" xfId="0" applyFont="1" applyBorder="1" applyAlignment="1">
      <alignment horizontal="justify" vertical="center" wrapText="1"/>
    </xf>
    <xf numFmtId="0" fontId="10" fillId="0" borderId="10" xfId="0" applyFont="1" applyBorder="1" applyAlignment="1">
      <alignment horizontal="justify" vertical="center" wrapText="1"/>
    </xf>
    <xf numFmtId="0" fontId="10" fillId="0" borderId="10" xfId="0" applyFont="1" applyBorder="1" applyAlignment="1">
      <alignment horizontal="center" vertical="center" wrapText="1"/>
    </xf>
    <xf numFmtId="0" fontId="29" fillId="5" borderId="10"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5" borderId="10" xfId="0" applyFont="1" applyFill="1" applyBorder="1" applyAlignment="1">
      <alignment vertical="center" wrapText="1"/>
    </xf>
    <xf numFmtId="9" fontId="29" fillId="5" borderId="10" xfId="0" applyNumberFormat="1" applyFont="1" applyFill="1" applyBorder="1" applyAlignment="1">
      <alignment horizontal="center" vertical="center" wrapText="1"/>
    </xf>
    <xf numFmtId="0" fontId="29" fillId="5" borderId="10" xfId="0" applyFont="1" applyFill="1" applyBorder="1" applyAlignment="1">
      <alignment vertical="center" wrapText="1"/>
    </xf>
    <xf numFmtId="0" fontId="10" fillId="5" borderId="10" xfId="0" applyFont="1" applyFill="1" applyBorder="1" applyAlignment="1">
      <alignment horizontal="center" vertical="center" wrapText="1"/>
    </xf>
    <xf numFmtId="0" fontId="29" fillId="5" borderId="10" xfId="0" applyFont="1" applyFill="1" applyBorder="1" applyAlignment="1">
      <alignment horizontal="justify" vertical="center" wrapText="1"/>
    </xf>
    <xf numFmtId="0" fontId="29" fillId="0" borderId="10" xfId="0" applyFont="1" applyBorder="1" applyAlignment="1">
      <alignment vertical="center" wrapText="1"/>
    </xf>
    <xf numFmtId="0" fontId="27" fillId="4" borderId="11" xfId="0" applyFont="1" applyFill="1" applyBorder="1" applyAlignment="1">
      <alignment horizontal="center" vertical="center" wrapText="1"/>
    </xf>
    <xf numFmtId="0" fontId="19" fillId="5" borderId="10" xfId="0" applyFont="1" applyFill="1" applyBorder="1" applyAlignment="1">
      <alignment horizontal="center" vertical="center"/>
    </xf>
    <xf numFmtId="0" fontId="19" fillId="0" borderId="10" xfId="0" applyFont="1" applyBorder="1" applyAlignment="1">
      <alignment horizontal="left" vertical="center" wrapText="1"/>
    </xf>
    <xf numFmtId="0" fontId="17" fillId="0" borderId="0" xfId="0" applyFont="1"/>
    <xf numFmtId="0" fontId="27" fillId="6" borderId="10" xfId="0" applyFont="1" applyFill="1" applyBorder="1" applyAlignment="1">
      <alignment horizontal="center" vertical="center"/>
    </xf>
    <xf numFmtId="0" fontId="0" fillId="5" borderId="0" xfId="0" applyFill="1"/>
    <xf numFmtId="0" fontId="0" fillId="7" borderId="10" xfId="0" applyFill="1" applyBorder="1" applyAlignment="1">
      <alignment horizontal="center" vertical="center"/>
    </xf>
    <xf numFmtId="0" fontId="0" fillId="5" borderId="10" xfId="0" applyFill="1" applyBorder="1" applyAlignment="1">
      <alignment horizontal="center" vertical="center"/>
    </xf>
    <xf numFmtId="9" fontId="0" fillId="7" borderId="10" xfId="0" applyNumberFormat="1" applyFill="1" applyBorder="1" applyAlignment="1">
      <alignment horizontal="center" vertical="center"/>
    </xf>
    <xf numFmtId="0" fontId="27" fillId="0" borderId="10" xfId="0" applyFont="1" applyBorder="1" applyAlignment="1">
      <alignment horizontal="center" vertical="center" wrapText="1"/>
    </xf>
    <xf numFmtId="1" fontId="29" fillId="0" borderId="10" xfId="0" applyNumberFormat="1" applyFont="1" applyBorder="1" applyAlignment="1">
      <alignment horizontal="center" vertical="center"/>
    </xf>
    <xf numFmtId="0" fontId="29" fillId="0" borderId="10" xfId="0" applyFont="1" applyBorder="1" applyAlignment="1">
      <alignment horizontal="left" vertical="center" wrapText="1"/>
    </xf>
    <xf numFmtId="1" fontId="29" fillId="0" borderId="10" xfId="0" applyNumberFormat="1" applyFont="1" applyBorder="1" applyAlignment="1">
      <alignment horizontal="center" vertical="center" wrapText="1"/>
    </xf>
    <xf numFmtId="0" fontId="29" fillId="5" borderId="10" xfId="0" applyFont="1" applyFill="1" applyBorder="1" applyAlignment="1">
      <alignment horizontal="left" vertical="center" wrapText="1"/>
    </xf>
    <xf numFmtId="1" fontId="10" fillId="5" borderId="10" xfId="0" applyNumberFormat="1" applyFont="1" applyFill="1" applyBorder="1" applyAlignment="1">
      <alignment horizontal="center" vertical="center" wrapText="1"/>
    </xf>
    <xf numFmtId="14" fontId="0" fillId="0" borderId="0" xfId="0" applyNumberFormat="1"/>
    <xf numFmtId="0" fontId="33" fillId="0" borderId="0" xfId="0" applyFont="1"/>
    <xf numFmtId="9" fontId="0" fillId="0" borderId="0" xfId="0" applyNumberFormat="1" applyAlignment="1">
      <alignment horizontal="center" vertical="center"/>
    </xf>
    <xf numFmtId="1" fontId="0" fillId="7" borderId="10" xfId="1" applyNumberFormat="1" applyFont="1" applyFill="1" applyBorder="1" applyAlignment="1">
      <alignment horizontal="center" vertical="center"/>
    </xf>
    <xf numFmtId="1" fontId="0" fillId="5" borderId="10" xfId="0" applyNumberFormat="1" applyFill="1" applyBorder="1" applyAlignment="1">
      <alignment horizontal="center" vertical="center"/>
    </xf>
    <xf numFmtId="0" fontId="0" fillId="0" borderId="27" xfId="0" applyBorder="1"/>
    <xf numFmtId="0" fontId="0" fillId="0" borderId="28" xfId="0" applyBorder="1"/>
    <xf numFmtId="0" fontId="34" fillId="0" borderId="28" xfId="0" applyFont="1" applyBorder="1"/>
    <xf numFmtId="0" fontId="0" fillId="0" borderId="29" xfId="0" applyBorder="1"/>
    <xf numFmtId="0" fontId="0" fillId="0" borderId="30" xfId="0" applyBorder="1"/>
    <xf numFmtId="0" fontId="34" fillId="0" borderId="30" xfId="0" applyFont="1" applyBorder="1"/>
    <xf numFmtId="41" fontId="34" fillId="0" borderId="30" xfId="4" applyFont="1" applyFill="1" applyBorder="1"/>
    <xf numFmtId="41" fontId="34" fillId="0" borderId="31" xfId="4" applyFont="1" applyFill="1" applyBorder="1"/>
    <xf numFmtId="41" fontId="0" fillId="0" borderId="30" xfId="4" applyFont="1" applyFill="1" applyBorder="1" applyAlignment="1" applyProtection="1">
      <alignment wrapText="1"/>
      <protection hidden="1"/>
    </xf>
    <xf numFmtId="41" fontId="0" fillId="0" borderId="30" xfId="4" applyFont="1" applyFill="1" applyBorder="1" applyProtection="1">
      <protection hidden="1"/>
    </xf>
    <xf numFmtId="41" fontId="0" fillId="0" borderId="31" xfId="4" applyFont="1" applyFill="1" applyBorder="1" applyProtection="1">
      <protection hidden="1"/>
    </xf>
    <xf numFmtId="41" fontId="0" fillId="0" borderId="30" xfId="4" applyFont="1" applyFill="1" applyBorder="1"/>
    <xf numFmtId="0" fontId="0" fillId="0" borderId="0" xfId="0" applyAlignment="1">
      <alignment wrapText="1"/>
    </xf>
    <xf numFmtId="0" fontId="0" fillId="0" borderId="32" xfId="0" applyBorder="1"/>
    <xf numFmtId="0" fontId="0" fillId="0" borderId="33" xfId="0" applyBorder="1"/>
    <xf numFmtId="0" fontId="0" fillId="0" borderId="34" xfId="0" applyBorder="1"/>
    <xf numFmtId="0" fontId="38" fillId="0" borderId="35" xfId="0" applyFont="1" applyBorder="1"/>
    <xf numFmtId="0" fontId="38" fillId="0" borderId="0" xfId="0" applyFont="1"/>
    <xf numFmtId="0" fontId="19" fillId="5" borderId="0" xfId="3" applyFont="1" applyFill="1"/>
    <xf numFmtId="0" fontId="17" fillId="5" borderId="0" xfId="3" applyFont="1" applyFill="1"/>
    <xf numFmtId="0" fontId="17" fillId="5" borderId="4" xfId="3" applyFont="1" applyFill="1" applyBorder="1"/>
    <xf numFmtId="0" fontId="16" fillId="5" borderId="0" xfId="3" applyFont="1" applyFill="1" applyAlignment="1">
      <alignment vertical="center" wrapText="1"/>
    </xf>
    <xf numFmtId="0" fontId="42" fillId="5" borderId="4" xfId="3" applyFont="1" applyFill="1" applyBorder="1" applyAlignment="1">
      <alignment horizontal="justify" vertical="top" wrapText="1"/>
    </xf>
    <xf numFmtId="0" fontId="16" fillId="5" borderId="10" xfId="3" applyFont="1" applyFill="1" applyBorder="1" applyAlignment="1">
      <alignment horizontal="center" vertical="center" wrapText="1"/>
    </xf>
    <xf numFmtId="0" fontId="17" fillId="5" borderId="7" xfId="3" applyFont="1" applyFill="1" applyBorder="1"/>
    <xf numFmtId="0" fontId="16" fillId="5" borderId="4" xfId="3" applyFont="1" applyFill="1" applyBorder="1" applyAlignment="1">
      <alignment horizontal="justify" vertical="top" wrapText="1"/>
    </xf>
    <xf numFmtId="0" fontId="16" fillId="5" borderId="0" xfId="3" applyFont="1" applyFill="1" applyAlignment="1">
      <alignment horizontal="left" vertical="center" wrapText="1"/>
    </xf>
    <xf numFmtId="0" fontId="18" fillId="5" borderId="10" xfId="3" applyFont="1" applyFill="1" applyBorder="1" applyAlignment="1">
      <alignment horizontal="center" vertical="center" wrapText="1"/>
    </xf>
    <xf numFmtId="0" fontId="16" fillId="5" borderId="4" xfId="3" applyFont="1" applyFill="1" applyBorder="1" applyAlignment="1">
      <alignment horizontal="left" vertical="center" wrapText="1"/>
    </xf>
    <xf numFmtId="0" fontId="20" fillId="5" borderId="22" xfId="3" applyFont="1" applyFill="1" applyBorder="1" applyAlignment="1" applyProtection="1">
      <alignment horizontal="center" vertical="center" wrapText="1"/>
      <protection locked="0"/>
    </xf>
    <xf numFmtId="0" fontId="44" fillId="5" borderId="0" xfId="3" applyFont="1" applyFill="1" applyAlignment="1">
      <alignment vertical="center" wrapText="1"/>
    </xf>
    <xf numFmtId="0" fontId="42" fillId="5" borderId="0" xfId="3" applyFont="1" applyFill="1" applyAlignment="1">
      <alignment vertical="top" wrapText="1"/>
    </xf>
    <xf numFmtId="0" fontId="16" fillId="5" borderId="0" xfId="3" applyFont="1" applyFill="1" applyAlignment="1">
      <alignment horizontal="right" vertical="top" wrapText="1"/>
    </xf>
    <xf numFmtId="0" fontId="16" fillId="5" borderId="7" xfId="3" applyFont="1" applyFill="1" applyBorder="1" applyAlignment="1">
      <alignment horizontal="right" vertical="top" wrapText="1"/>
    </xf>
    <xf numFmtId="0" fontId="16" fillId="5" borderId="4" xfId="3" applyFont="1" applyFill="1" applyBorder="1" applyAlignment="1">
      <alignment vertical="center" wrapText="1"/>
    </xf>
    <xf numFmtId="0" fontId="42" fillId="5" borderId="0" xfId="3" applyFont="1" applyFill="1" applyAlignment="1" applyProtection="1">
      <alignment horizontal="center" vertical="top" wrapText="1"/>
      <protection locked="0"/>
    </xf>
    <xf numFmtId="0" fontId="18" fillId="5" borderId="15" xfId="3" applyFont="1" applyFill="1" applyBorder="1" applyAlignment="1">
      <alignment horizontal="left"/>
    </xf>
    <xf numFmtId="0" fontId="18" fillId="5" borderId="16" xfId="3" applyFont="1" applyFill="1" applyBorder="1" applyAlignment="1">
      <alignment horizontal="left"/>
    </xf>
    <xf numFmtId="0" fontId="16" fillId="5" borderId="16" xfId="3" applyFont="1" applyFill="1" applyBorder="1" applyAlignment="1">
      <alignment horizontal="left" vertical="top" wrapText="1"/>
    </xf>
    <xf numFmtId="0" fontId="17" fillId="5" borderId="16" xfId="3" applyFont="1" applyFill="1" applyBorder="1"/>
    <xf numFmtId="0" fontId="17" fillId="5" borderId="17" xfId="3" applyFont="1" applyFill="1" applyBorder="1"/>
    <xf numFmtId="0" fontId="18" fillId="5" borderId="0" xfId="3" applyFont="1" applyFill="1" applyAlignment="1">
      <alignment horizontal="left" vertical="center" wrapText="1"/>
    </xf>
    <xf numFmtId="0" fontId="42" fillId="5" borderId="0" xfId="3" applyFont="1" applyFill="1" applyAlignment="1">
      <alignment horizontal="justify" vertical="top" wrapText="1"/>
    </xf>
    <xf numFmtId="0" fontId="42" fillId="5" borderId="0" xfId="3" applyFont="1" applyFill="1" applyAlignment="1">
      <alignment horizontal="left" vertical="top" wrapText="1"/>
    </xf>
    <xf numFmtId="0" fontId="42" fillId="5" borderId="0" xfId="3" applyFont="1" applyFill="1" applyAlignment="1">
      <alignment horizontal="center" vertical="top" wrapText="1"/>
    </xf>
    <xf numFmtId="0" fontId="42" fillId="5" borderId="7" xfId="3" applyFont="1" applyFill="1" applyBorder="1" applyAlignment="1">
      <alignment horizontal="center" vertical="top" wrapText="1"/>
    </xf>
    <xf numFmtId="0" fontId="18" fillId="5" borderId="0" xfId="3" applyFont="1" applyFill="1"/>
    <xf numFmtId="14" fontId="17" fillId="5" borderId="0" xfId="3" applyNumberFormat="1" applyFont="1" applyFill="1" applyAlignment="1">
      <alignment horizontal="left"/>
    </xf>
    <xf numFmtId="0" fontId="17" fillId="5" borderId="15" xfId="3" applyFont="1" applyFill="1" applyBorder="1"/>
    <xf numFmtId="0" fontId="18" fillId="3" borderId="11" xfId="3" applyFont="1" applyFill="1" applyBorder="1" applyAlignment="1">
      <alignment horizontal="center" vertical="center" wrapText="1"/>
    </xf>
    <xf numFmtId="0" fontId="18" fillId="3" borderId="21" xfId="3" applyFont="1" applyFill="1" applyBorder="1" applyAlignment="1">
      <alignment horizontal="center" vertical="center" wrapText="1"/>
    </xf>
    <xf numFmtId="0" fontId="17" fillId="5" borderId="1" xfId="3" applyFont="1" applyFill="1" applyBorder="1"/>
    <xf numFmtId="0" fontId="16" fillId="5" borderId="14" xfId="3" applyFont="1" applyFill="1" applyBorder="1" applyAlignment="1">
      <alignment vertical="center" wrapText="1"/>
    </xf>
    <xf numFmtId="0" fontId="18" fillId="5" borderId="14" xfId="3" applyFont="1" applyFill="1" applyBorder="1" applyAlignment="1">
      <alignment horizontal="center" vertical="center" wrapText="1"/>
    </xf>
    <xf numFmtId="0" fontId="17" fillId="5" borderId="14" xfId="3" applyFont="1" applyFill="1" applyBorder="1"/>
    <xf numFmtId="0" fontId="16" fillId="5" borderId="16" xfId="3" applyFont="1" applyFill="1" applyBorder="1" applyAlignment="1">
      <alignment horizontal="center" vertical="top" wrapText="1"/>
    </xf>
    <xf numFmtId="0" fontId="16" fillId="5" borderId="16" xfId="3" applyFont="1" applyFill="1" applyBorder="1" applyAlignment="1">
      <alignment horizontal="justify" vertical="top" wrapText="1"/>
    </xf>
    <xf numFmtId="0" fontId="0" fillId="0" borderId="35" xfId="0" applyBorder="1"/>
    <xf numFmtId="41" fontId="34" fillId="0" borderId="37" xfId="4" applyFont="1" applyFill="1" applyBorder="1"/>
    <xf numFmtId="0" fontId="0" fillId="0" borderId="37" xfId="0" applyBorder="1"/>
    <xf numFmtId="0" fontId="34" fillId="0" borderId="0" xfId="0" applyFont="1"/>
    <xf numFmtId="0" fontId="27" fillId="8" borderId="10" xfId="0" applyFont="1" applyFill="1" applyBorder="1" applyAlignment="1">
      <alignment vertical="center" wrapText="1"/>
    </xf>
    <xf numFmtId="0" fontId="29" fillId="0" borderId="10" xfId="0" applyFont="1" applyBorder="1" applyAlignment="1">
      <alignment horizontal="justify" vertical="top" wrapText="1"/>
    </xf>
    <xf numFmtId="0" fontId="29" fillId="5" borderId="10" xfId="0" applyFont="1" applyFill="1" applyBorder="1" applyAlignment="1">
      <alignment horizontal="justify" vertical="top" wrapText="1"/>
    </xf>
    <xf numFmtId="0" fontId="10" fillId="5" borderId="10" xfId="0" applyFont="1" applyFill="1" applyBorder="1" applyAlignment="1">
      <alignment horizontal="justify" vertical="top" wrapText="1"/>
    </xf>
    <xf numFmtId="0" fontId="7" fillId="0" borderId="0" xfId="0" applyFont="1"/>
    <xf numFmtId="0" fontId="9" fillId="0" borderId="10" xfId="0" applyFont="1" applyBorder="1" applyAlignment="1">
      <alignment horizontal="center" vertical="center" wrapText="1"/>
    </xf>
    <xf numFmtId="0" fontId="11" fillId="0" borderId="10" xfId="0" applyFont="1" applyBorder="1" applyAlignment="1">
      <alignment horizontal="center" vertical="center"/>
    </xf>
    <xf numFmtId="0" fontId="9" fillId="5" borderId="10" xfId="0" applyFont="1" applyFill="1" applyBorder="1" applyAlignment="1">
      <alignment horizontal="center" vertical="center"/>
    </xf>
    <xf numFmtId="0" fontId="9" fillId="5" borderId="10" xfId="0" applyFont="1" applyFill="1" applyBorder="1" applyAlignment="1">
      <alignment horizontal="center" vertical="center" wrapText="1"/>
    </xf>
    <xf numFmtId="0" fontId="19" fillId="5" borderId="10"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9" fillId="0" borderId="10" xfId="0" applyFont="1" applyBorder="1" applyAlignment="1">
      <alignment horizontal="justify" vertical="center" wrapText="1"/>
    </xf>
    <xf numFmtId="1" fontId="17" fillId="0" borderId="10" xfId="0" applyNumberFormat="1" applyFont="1" applyBorder="1" applyAlignment="1">
      <alignment horizontal="center" vertical="center" wrapText="1"/>
    </xf>
    <xf numFmtId="0" fontId="27" fillId="8" borderId="10" xfId="0" applyFont="1" applyFill="1" applyBorder="1" applyAlignment="1">
      <alignment horizontal="left" vertical="center" wrapText="1"/>
    </xf>
    <xf numFmtId="0" fontId="10" fillId="5" borderId="10" xfId="0" applyFont="1" applyFill="1" applyBorder="1" applyAlignment="1">
      <alignment horizontal="justify" vertical="center" wrapText="1"/>
    </xf>
    <xf numFmtId="0" fontId="9" fillId="3" borderId="10" xfId="0" applyFont="1" applyFill="1" applyBorder="1" applyAlignment="1">
      <alignment vertical="center" wrapText="1"/>
    </xf>
    <xf numFmtId="14" fontId="19" fillId="0" borderId="10" xfId="0" applyNumberFormat="1" applyFont="1" applyBorder="1" applyAlignment="1">
      <alignment horizontal="center" vertical="center" wrapText="1"/>
    </xf>
    <xf numFmtId="14" fontId="17" fillId="0" borderId="10" xfId="0" applyNumberFormat="1" applyFont="1" applyBorder="1" applyAlignment="1">
      <alignment horizontal="center" vertical="center" wrapText="1"/>
    </xf>
    <xf numFmtId="0" fontId="19" fillId="5" borderId="0" xfId="0" applyFont="1" applyFill="1"/>
    <xf numFmtId="0" fontId="25" fillId="12" borderId="23" xfId="0" applyFont="1" applyFill="1" applyBorder="1" applyAlignment="1">
      <alignment horizontal="justify" vertical="center" wrapText="1"/>
    </xf>
    <xf numFmtId="0" fontId="51" fillId="12" borderId="23" xfId="0" applyFont="1" applyFill="1" applyBorder="1" applyAlignment="1">
      <alignment horizontal="justify" vertical="center" wrapText="1"/>
    </xf>
    <xf numFmtId="0" fontId="51" fillId="12" borderId="23" xfId="0" applyFont="1" applyFill="1" applyBorder="1" applyAlignment="1">
      <alignment vertical="center" wrapText="1"/>
    </xf>
    <xf numFmtId="0" fontId="25" fillId="12" borderId="23" xfId="0" applyFont="1" applyFill="1" applyBorder="1" applyAlignment="1">
      <alignment vertical="center" wrapText="1"/>
    </xf>
    <xf numFmtId="14" fontId="51" fillId="12" borderId="23" xfId="0" applyNumberFormat="1" applyFont="1" applyFill="1" applyBorder="1" applyAlignment="1">
      <alignment vertical="center" wrapText="1"/>
    </xf>
    <xf numFmtId="14" fontId="51" fillId="12" borderId="38" xfId="0" applyNumberFormat="1" applyFont="1" applyFill="1" applyBorder="1" applyAlignment="1">
      <alignment vertical="center" wrapText="1"/>
    </xf>
    <xf numFmtId="0" fontId="51" fillId="12" borderId="10" xfId="0" applyFont="1" applyFill="1" applyBorder="1" applyAlignment="1">
      <alignment vertical="center" wrapText="1"/>
    </xf>
    <xf numFmtId="0" fontId="47" fillId="12" borderId="8" xfId="0" applyFont="1" applyFill="1" applyBorder="1" applyAlignment="1">
      <alignment vertical="center"/>
    </xf>
    <xf numFmtId="0" fontId="47" fillId="12" borderId="10" xfId="0" applyFont="1" applyFill="1" applyBorder="1" applyAlignment="1">
      <alignment vertical="center" wrapText="1"/>
    </xf>
    <xf numFmtId="0" fontId="5" fillId="4" borderId="11" xfId="0" applyFont="1" applyFill="1" applyBorder="1" applyAlignment="1">
      <alignment horizontal="center" vertical="center"/>
    </xf>
    <xf numFmtId="0" fontId="6" fillId="4" borderId="11" xfId="0" applyFont="1" applyFill="1" applyBorder="1" applyAlignment="1">
      <alignment horizontal="left" vertical="center" indent="1"/>
    </xf>
    <xf numFmtId="0" fontId="6" fillId="4" borderId="11" xfId="0" applyFont="1" applyFill="1" applyBorder="1" applyAlignment="1">
      <alignment horizontal="center" vertical="center"/>
    </xf>
    <xf numFmtId="0" fontId="6" fillId="4" borderId="11" xfId="0" applyFont="1" applyFill="1" applyBorder="1" applyAlignment="1">
      <alignment horizontal="center" vertical="center" wrapText="1"/>
    </xf>
    <xf numFmtId="0" fontId="54" fillId="3" borderId="10" xfId="0" applyFont="1" applyFill="1" applyBorder="1" applyAlignment="1">
      <alignment vertical="center" wrapText="1"/>
    </xf>
    <xf numFmtId="165" fontId="11" fillId="7" borderId="10" xfId="5" applyNumberFormat="1" applyFont="1" applyFill="1" applyBorder="1" applyAlignment="1">
      <alignment horizontal="center" vertical="center"/>
    </xf>
    <xf numFmtId="0" fontId="17" fillId="0" borderId="10" xfId="0" applyFont="1" applyBorder="1" applyAlignment="1">
      <alignment horizontal="left" vertical="center" wrapText="1"/>
    </xf>
    <xf numFmtId="0" fontId="27" fillId="4" borderId="11" xfId="0" applyFont="1" applyFill="1" applyBorder="1" applyAlignment="1">
      <alignment horizontal="center" vertical="center"/>
    </xf>
    <xf numFmtId="0" fontId="28" fillId="6" borderId="10" xfId="0" applyFont="1" applyFill="1" applyBorder="1" applyAlignment="1">
      <alignment horizontal="center" vertical="center" wrapText="1"/>
    </xf>
    <xf numFmtId="0" fontId="27" fillId="0" borderId="10" xfId="0" applyFont="1" applyBorder="1" applyAlignment="1">
      <alignment horizontal="center" vertical="center"/>
    </xf>
    <xf numFmtId="0" fontId="8" fillId="9" borderId="10" xfId="0" applyFont="1" applyFill="1" applyBorder="1" applyAlignment="1">
      <alignment horizontal="center" vertical="center"/>
    </xf>
    <xf numFmtId="0" fontId="8" fillId="9" borderId="10" xfId="0" applyFont="1" applyFill="1" applyBorder="1" applyAlignment="1">
      <alignment horizontal="center" vertical="center" wrapText="1"/>
    </xf>
    <xf numFmtId="0" fontId="31" fillId="6" borderId="10" xfId="0" applyFont="1" applyFill="1" applyBorder="1" applyAlignment="1">
      <alignment horizontal="center" vertical="center" wrapText="1"/>
    </xf>
    <xf numFmtId="0" fontId="32" fillId="6" borderId="10" xfId="0" applyFont="1" applyFill="1" applyBorder="1" applyAlignment="1">
      <alignment horizontal="justify" vertical="center" wrapText="1"/>
    </xf>
    <xf numFmtId="0" fontId="32" fillId="6" borderId="10" xfId="0" applyFont="1" applyFill="1" applyBorder="1" applyAlignment="1">
      <alignment vertical="center" wrapText="1"/>
    </xf>
    <xf numFmtId="0" fontId="32" fillId="6" borderId="10" xfId="0" applyFont="1" applyFill="1" applyBorder="1" applyAlignment="1">
      <alignment horizontal="center" vertical="center" wrapText="1"/>
    </xf>
    <xf numFmtId="0" fontId="32" fillId="6" borderId="10" xfId="0" applyFont="1" applyFill="1" applyBorder="1" applyAlignment="1">
      <alignment horizontal="center" vertical="center"/>
    </xf>
    <xf numFmtId="0" fontId="8" fillId="9" borderId="10" xfId="0" applyFont="1" applyFill="1" applyBorder="1" applyAlignment="1">
      <alignment vertical="center" wrapText="1"/>
    </xf>
    <xf numFmtId="0" fontId="50" fillId="6" borderId="10" xfId="0" applyFont="1" applyFill="1" applyBorder="1" applyAlignment="1">
      <alignment horizontal="justify" vertical="center" wrapText="1"/>
    </xf>
    <xf numFmtId="9" fontId="0" fillId="7" borderId="10" xfId="1" applyFont="1" applyFill="1" applyBorder="1" applyAlignment="1">
      <alignment horizontal="center" vertical="center"/>
    </xf>
    <xf numFmtId="9" fontId="0" fillId="5" borderId="10" xfId="1" applyFont="1" applyFill="1" applyBorder="1" applyAlignment="1">
      <alignment horizontal="center" vertical="center"/>
    </xf>
    <xf numFmtId="0" fontId="29" fillId="0" borderId="10" xfId="0" applyFont="1" applyBorder="1" applyAlignment="1">
      <alignment wrapText="1"/>
    </xf>
    <xf numFmtId="0" fontId="29" fillId="0" borderId="10" xfId="0" applyFont="1" applyBorder="1" applyAlignment="1">
      <alignment vertical="center"/>
    </xf>
    <xf numFmtId="0" fontId="19" fillId="7" borderId="10" xfId="0" applyFont="1" applyFill="1" applyBorder="1"/>
    <xf numFmtId="0" fontId="19" fillId="0" borderId="10" xfId="0" applyFont="1" applyBorder="1"/>
    <xf numFmtId="9" fontId="11" fillId="7" borderId="10" xfId="1" applyFont="1" applyFill="1" applyBorder="1" applyAlignment="1">
      <alignment horizontal="center" vertical="center"/>
    </xf>
    <xf numFmtId="9" fontId="11" fillId="5" borderId="10" xfId="1" applyFont="1" applyFill="1" applyBorder="1" applyAlignment="1">
      <alignment horizontal="center" vertical="center"/>
    </xf>
    <xf numFmtId="1" fontId="11" fillId="7" borderId="10" xfId="1" applyNumberFormat="1" applyFont="1" applyFill="1" applyBorder="1" applyAlignment="1">
      <alignment horizontal="center" vertical="center"/>
    </xf>
    <xf numFmtId="1" fontId="11" fillId="5" borderId="10" xfId="1" applyNumberFormat="1" applyFont="1" applyFill="1" applyBorder="1" applyAlignment="1">
      <alignment horizontal="center" vertical="center"/>
    </xf>
    <xf numFmtId="0" fontId="11" fillId="7" borderId="10" xfId="0" applyFont="1" applyFill="1" applyBorder="1" applyAlignment="1">
      <alignment horizontal="center" vertical="center"/>
    </xf>
    <xf numFmtId="0" fontId="11" fillId="5" borderId="10" xfId="0" applyFont="1" applyFill="1" applyBorder="1" applyAlignment="1">
      <alignment horizontal="center" vertical="center"/>
    </xf>
    <xf numFmtId="0" fontId="19" fillId="0" borderId="10" xfId="0" applyFont="1" applyBorder="1" applyAlignment="1">
      <alignment vertical="center" wrapText="1"/>
    </xf>
    <xf numFmtId="0" fontId="28" fillId="0" borderId="10" xfId="0" applyFont="1" applyBorder="1" applyAlignment="1">
      <alignment horizontal="center" vertical="center" wrapText="1"/>
    </xf>
    <xf numFmtId="9" fontId="19" fillId="0" borderId="10" xfId="0" applyNumberFormat="1" applyFont="1" applyBorder="1" applyAlignment="1">
      <alignment horizontal="center" vertical="center" wrapText="1"/>
    </xf>
    <xf numFmtId="0" fontId="19" fillId="0" borderId="10" xfId="0" applyFont="1" applyBorder="1" applyAlignment="1">
      <alignment horizontal="center" vertical="center" wrapText="1"/>
    </xf>
    <xf numFmtId="0" fontId="17" fillId="0" borderId="10" xfId="0" applyFont="1" applyBorder="1" applyAlignment="1">
      <alignment horizontal="justify" vertical="center" wrapText="1"/>
    </xf>
    <xf numFmtId="0" fontId="17" fillId="0" borderId="10" xfId="0" applyFont="1" applyBorder="1" applyAlignment="1">
      <alignment horizontal="center" vertical="center" wrapText="1"/>
    </xf>
    <xf numFmtId="9" fontId="19" fillId="5" borderId="10" xfId="0" applyNumberFormat="1" applyFont="1" applyFill="1" applyBorder="1" applyAlignment="1">
      <alignment horizontal="center" vertical="center" wrapText="1"/>
    </xf>
    <xf numFmtId="0" fontId="27" fillId="0" borderId="11" xfId="0" applyFont="1" applyBorder="1" applyAlignment="1">
      <alignment horizontal="center" vertical="center"/>
    </xf>
    <xf numFmtId="0" fontId="27" fillId="0" borderId="11" xfId="0" applyFont="1" applyBorder="1" applyAlignment="1">
      <alignment horizontal="center" vertical="center" wrapText="1"/>
    </xf>
    <xf numFmtId="0" fontId="55" fillId="0" borderId="10" xfId="0" applyFont="1" applyBorder="1" applyAlignment="1">
      <alignment horizontal="center" vertical="center" wrapText="1"/>
    </xf>
    <xf numFmtId="1" fontId="11" fillId="5" borderId="9" xfId="1" applyNumberFormat="1" applyFont="1" applyFill="1" applyBorder="1" applyAlignment="1">
      <alignment horizontal="center" vertical="center"/>
    </xf>
    <xf numFmtId="0" fontId="11" fillId="0" borderId="9" xfId="0" applyFont="1" applyBorder="1" applyAlignment="1">
      <alignment horizontal="center" vertical="center"/>
    </xf>
    <xf numFmtId="9" fontId="11" fillId="0" borderId="10" xfId="1" applyFont="1" applyFill="1" applyBorder="1" applyAlignment="1">
      <alignment horizontal="center" vertical="center"/>
    </xf>
    <xf numFmtId="9" fontId="11" fillId="5" borderId="9" xfId="1" applyFont="1" applyFill="1" applyBorder="1" applyAlignment="1">
      <alignment horizontal="center" vertical="center"/>
    </xf>
    <xf numFmtId="0" fontId="11" fillId="5" borderId="9" xfId="0" applyFont="1" applyFill="1" applyBorder="1" applyAlignment="1">
      <alignment horizontal="center" vertical="center"/>
    </xf>
    <xf numFmtId="0" fontId="17" fillId="0" borderId="10" xfId="0" applyFont="1" applyBorder="1" applyAlignment="1">
      <alignment vertical="center" wrapText="1"/>
    </xf>
    <xf numFmtId="0" fontId="56" fillId="0" borderId="10" xfId="0" applyFont="1" applyBorder="1" applyAlignment="1">
      <alignment vertical="center" wrapText="1"/>
    </xf>
    <xf numFmtId="0" fontId="57" fillId="0" borderId="10" xfId="0" applyFont="1" applyBorder="1" applyAlignment="1">
      <alignment horizontal="center" vertical="center" wrapText="1"/>
    </xf>
    <xf numFmtId="0" fontId="56" fillId="0" borderId="10" xfId="0" applyFont="1" applyBorder="1" applyAlignment="1">
      <alignment horizontal="center" vertical="center" wrapText="1"/>
    </xf>
    <xf numFmtId="0" fontId="27" fillId="8" borderId="10" xfId="0" applyFont="1" applyFill="1" applyBorder="1" applyAlignment="1">
      <alignment horizontal="center" vertical="center" wrapText="1"/>
    </xf>
    <xf numFmtId="9" fontId="19" fillId="0" borderId="10" xfId="0" applyNumberFormat="1" applyFont="1" applyBorder="1" applyAlignment="1">
      <alignment horizontal="center" vertical="center"/>
    </xf>
    <xf numFmtId="14" fontId="56" fillId="0" borderId="10" xfId="0" applyNumberFormat="1" applyFont="1" applyBorder="1" applyAlignment="1">
      <alignment horizontal="center" vertical="center" wrapText="1"/>
    </xf>
    <xf numFmtId="0" fontId="54" fillId="0" borderId="10" xfId="0" applyFont="1" applyBorder="1" applyAlignment="1">
      <alignment horizontal="center" vertical="center"/>
    </xf>
    <xf numFmtId="0" fontId="0" fillId="0" borderId="9" xfId="0" applyBorder="1" applyAlignment="1">
      <alignment horizontal="center" vertical="center"/>
    </xf>
    <xf numFmtId="0" fontId="0" fillId="0" borderId="0" xfId="0" applyAlignment="1">
      <alignment horizontal="center"/>
    </xf>
    <xf numFmtId="14" fontId="29" fillId="0" borderId="18" xfId="0" applyNumberFormat="1" applyFont="1" applyBorder="1" applyAlignment="1">
      <alignment horizontal="center" vertical="center"/>
    </xf>
    <xf numFmtId="9" fontId="11" fillId="7" borderId="23" xfId="1" applyFont="1" applyFill="1" applyBorder="1" applyAlignment="1">
      <alignment horizontal="center" vertical="center"/>
    </xf>
    <xf numFmtId="9" fontId="11" fillId="5" borderId="23" xfId="1" applyFont="1" applyFill="1" applyBorder="1" applyAlignment="1">
      <alignment horizontal="center" vertical="center"/>
    </xf>
    <xf numFmtId="1" fontId="11" fillId="7" borderId="23" xfId="1" applyNumberFormat="1" applyFont="1" applyFill="1" applyBorder="1" applyAlignment="1">
      <alignment horizontal="center" vertical="center"/>
    </xf>
    <xf numFmtId="1" fontId="11" fillId="5" borderId="23" xfId="1" applyNumberFormat="1" applyFont="1" applyFill="1" applyBorder="1" applyAlignment="1">
      <alignment horizontal="center" vertical="center"/>
    </xf>
    <xf numFmtId="14" fontId="29" fillId="5" borderId="18" xfId="0" applyNumberFormat="1" applyFont="1" applyFill="1" applyBorder="1" applyAlignment="1">
      <alignment horizontal="center" vertical="center" wrapText="1"/>
    </xf>
    <xf numFmtId="9" fontId="11" fillId="5" borderId="8" xfId="1" applyFont="1" applyFill="1" applyBorder="1" applyAlignment="1">
      <alignment horizontal="center" vertical="center"/>
    </xf>
    <xf numFmtId="14" fontId="29" fillId="0" borderId="18" xfId="0" applyNumberFormat="1" applyFont="1" applyBorder="1" applyAlignment="1">
      <alignment horizontal="center" vertical="center" wrapText="1"/>
    </xf>
    <xf numFmtId="1" fontId="11" fillId="5" borderId="8" xfId="1" applyNumberFormat="1" applyFont="1" applyFill="1" applyBorder="1" applyAlignment="1">
      <alignment horizontal="center" vertical="center"/>
    </xf>
    <xf numFmtId="0" fontId="0" fillId="0" borderId="8" xfId="0" applyBorder="1"/>
    <xf numFmtId="0" fontId="29" fillId="5" borderId="18" xfId="0" applyFont="1" applyFill="1" applyBorder="1" applyAlignment="1">
      <alignment horizontal="center" vertical="center" wrapText="1"/>
    </xf>
    <xf numFmtId="1" fontId="11" fillId="5" borderId="40" xfId="1" applyNumberFormat="1" applyFont="1" applyFill="1" applyBorder="1" applyAlignment="1">
      <alignment horizontal="center" vertical="center"/>
    </xf>
    <xf numFmtId="1" fontId="11" fillId="7" borderId="41" xfId="1" applyNumberFormat="1" applyFont="1" applyFill="1" applyBorder="1" applyAlignment="1">
      <alignment horizontal="center" vertical="center"/>
    </xf>
    <xf numFmtId="1" fontId="11" fillId="5" borderId="41" xfId="1" applyNumberFormat="1" applyFont="1" applyFill="1" applyBorder="1" applyAlignment="1">
      <alignment horizontal="center" vertical="center"/>
    </xf>
    <xf numFmtId="9" fontId="11" fillId="7" borderId="41" xfId="1" applyFont="1" applyFill="1" applyBorder="1" applyAlignment="1">
      <alignment horizontal="center" vertical="center"/>
    </xf>
    <xf numFmtId="0" fontId="27" fillId="11" borderId="10" xfId="0" applyFont="1" applyFill="1" applyBorder="1" applyAlignment="1">
      <alignment horizontal="center" vertical="center"/>
    </xf>
    <xf numFmtId="0" fontId="43" fillId="5" borderId="0" xfId="3" applyFont="1" applyFill="1" applyAlignment="1">
      <alignment horizontal="center" vertical="center" wrapText="1"/>
    </xf>
    <xf numFmtId="0" fontId="16" fillId="5" borderId="0" xfId="3" applyFont="1" applyFill="1" applyAlignment="1">
      <alignment horizontal="right" vertical="center" wrapText="1"/>
    </xf>
    <xf numFmtId="0" fontId="16" fillId="5" borderId="0" xfId="3" applyFont="1" applyFill="1" applyAlignment="1">
      <alignment horizontal="left" vertical="top" wrapText="1"/>
    </xf>
    <xf numFmtId="0" fontId="16" fillId="5" borderId="0" xfId="3" applyFont="1" applyFill="1" applyAlignment="1">
      <alignment horizontal="center" vertical="center" wrapText="1"/>
    </xf>
    <xf numFmtId="0" fontId="27" fillId="4" borderId="21" xfId="0" applyFont="1" applyFill="1" applyBorder="1" applyAlignment="1">
      <alignment horizontal="center" vertical="center" wrapText="1"/>
    </xf>
    <xf numFmtId="0" fontId="19" fillId="5" borderId="39" xfId="0" applyFont="1" applyFill="1" applyBorder="1" applyAlignment="1">
      <alignment horizontal="center" vertical="center"/>
    </xf>
    <xf numFmtId="9" fontId="47" fillId="13" borderId="10" xfId="0" applyNumberFormat="1" applyFont="1" applyFill="1" applyBorder="1" applyAlignment="1">
      <alignment horizontal="center" vertical="center"/>
    </xf>
    <xf numFmtId="0" fontId="47" fillId="12" borderId="10" xfId="0" applyFont="1" applyFill="1" applyBorder="1" applyAlignment="1">
      <alignment horizontal="center" vertical="center"/>
    </xf>
    <xf numFmtId="0" fontId="8" fillId="9" borderId="18" xfId="0" applyFont="1" applyFill="1" applyBorder="1" applyAlignment="1">
      <alignment horizontal="center" vertical="center" wrapText="1"/>
    </xf>
    <xf numFmtId="0" fontId="27" fillId="11" borderId="8" xfId="0" applyFont="1" applyFill="1" applyBorder="1" applyAlignment="1">
      <alignment horizontal="center" vertical="center"/>
    </xf>
    <xf numFmtId="0" fontId="27" fillId="11" borderId="45" xfId="0" applyFont="1" applyFill="1" applyBorder="1" applyAlignment="1">
      <alignment horizontal="center" vertical="center"/>
    </xf>
    <xf numFmtId="0" fontId="41" fillId="11" borderId="40" xfId="0" applyFont="1" applyFill="1" applyBorder="1" applyAlignment="1">
      <alignment horizontal="center"/>
    </xf>
    <xf numFmtId="0" fontId="41" fillId="11" borderId="41" xfId="0" applyFont="1" applyFill="1" applyBorder="1" applyAlignment="1">
      <alignment horizontal="center"/>
    </xf>
    <xf numFmtId="0" fontId="19" fillId="11" borderId="2" xfId="0" applyFont="1" applyFill="1" applyBorder="1"/>
    <xf numFmtId="0" fontId="19" fillId="11" borderId="2" xfId="0" applyFont="1" applyFill="1" applyBorder="1" applyAlignment="1">
      <alignment horizontal="center"/>
    </xf>
    <xf numFmtId="0" fontId="19" fillId="11" borderId="2" xfId="0" applyFont="1" applyFill="1" applyBorder="1" applyAlignment="1">
      <alignment horizontal="center" wrapText="1"/>
    </xf>
    <xf numFmtId="0" fontId="19" fillId="11" borderId="2" xfId="0" applyFont="1" applyFill="1" applyBorder="1" applyAlignment="1">
      <alignment horizontal="center" vertical="center" wrapText="1"/>
    </xf>
    <xf numFmtId="0" fontId="19" fillId="11" borderId="3" xfId="0" applyFont="1" applyFill="1" applyBorder="1" applyAlignment="1">
      <alignment horizontal="center" vertical="center" wrapText="1"/>
    </xf>
    <xf numFmtId="9" fontId="19" fillId="5" borderId="8" xfId="1" applyFont="1" applyFill="1" applyBorder="1" applyAlignment="1">
      <alignment horizontal="center" vertical="center"/>
    </xf>
    <xf numFmtId="1" fontId="19" fillId="5" borderId="8" xfId="1" applyNumberFormat="1" applyFont="1" applyFill="1" applyBorder="1" applyAlignment="1">
      <alignment horizontal="center" vertical="center"/>
    </xf>
    <xf numFmtId="0" fontId="19" fillId="0" borderId="8" xfId="0" applyFont="1" applyBorder="1"/>
    <xf numFmtId="0" fontId="19" fillId="5" borderId="8" xfId="0" applyFont="1" applyFill="1" applyBorder="1" applyAlignment="1">
      <alignment horizontal="center" vertical="center"/>
    </xf>
    <xf numFmtId="0" fontId="19" fillId="5" borderId="40" xfId="0" applyFont="1" applyFill="1" applyBorder="1" applyAlignment="1">
      <alignment horizontal="center" vertical="center"/>
    </xf>
    <xf numFmtId="0" fontId="19" fillId="7" borderId="41" xfId="0" applyFont="1" applyFill="1" applyBorder="1" applyAlignment="1">
      <alignment horizontal="center" vertical="center"/>
    </xf>
    <xf numFmtId="0" fontId="17" fillId="5" borderId="41" xfId="0" applyFont="1" applyFill="1" applyBorder="1" applyAlignment="1">
      <alignment horizontal="center" vertical="center"/>
    </xf>
    <xf numFmtId="0" fontId="17" fillId="7" borderId="41" xfId="0" applyFont="1" applyFill="1" applyBorder="1" applyAlignment="1">
      <alignment horizontal="center" vertical="center"/>
    </xf>
    <xf numFmtId="1" fontId="17" fillId="7" borderId="45" xfId="0" applyNumberFormat="1" applyFont="1" applyFill="1" applyBorder="1" applyAlignment="1">
      <alignment horizontal="center" vertical="center"/>
    </xf>
    <xf numFmtId="9" fontId="17" fillId="7" borderId="45" xfId="0" applyNumberFormat="1" applyFont="1" applyFill="1" applyBorder="1" applyAlignment="1">
      <alignment horizontal="center" vertical="center"/>
    </xf>
    <xf numFmtId="0" fontId="19" fillId="7" borderId="45" xfId="0" applyFont="1" applyFill="1" applyBorder="1" applyAlignment="1">
      <alignment horizontal="center" vertical="center"/>
    </xf>
    <xf numFmtId="0" fontId="19" fillId="7" borderId="47" xfId="0" applyFont="1" applyFill="1" applyBorder="1" applyAlignment="1">
      <alignment horizontal="center" vertical="center"/>
    </xf>
    <xf numFmtId="0" fontId="55" fillId="11" borderId="40" xfId="0" applyFont="1" applyFill="1" applyBorder="1" applyAlignment="1">
      <alignment vertical="center"/>
    </xf>
    <xf numFmtId="0" fontId="55" fillId="11" borderId="41" xfId="0" applyFont="1" applyFill="1" applyBorder="1" applyAlignment="1">
      <alignment vertical="center"/>
    </xf>
    <xf numFmtId="0" fontId="55" fillId="11" borderId="40" xfId="0" applyFont="1" applyFill="1" applyBorder="1" applyAlignment="1">
      <alignment horizontal="center" vertical="center"/>
    </xf>
    <xf numFmtId="0" fontId="55" fillId="11" borderId="41" xfId="0" applyFont="1" applyFill="1" applyBorder="1" applyAlignment="1">
      <alignment horizontal="center" vertical="center"/>
    </xf>
    <xf numFmtId="0" fontId="28" fillId="11" borderId="47" xfId="0" applyFont="1" applyFill="1" applyBorder="1" applyAlignment="1">
      <alignment horizontal="center" vertical="center"/>
    </xf>
    <xf numFmtId="0" fontId="19" fillId="5" borderId="56" xfId="0" applyFont="1" applyFill="1" applyBorder="1" applyAlignment="1">
      <alignment horizontal="center" vertical="center"/>
    </xf>
    <xf numFmtId="0" fontId="19" fillId="0" borderId="56" xfId="0" applyFont="1" applyBorder="1" applyAlignment="1">
      <alignment horizontal="center" vertical="center"/>
    </xf>
    <xf numFmtId="0" fontId="19" fillId="5" borderId="57" xfId="0" applyFont="1" applyFill="1" applyBorder="1" applyAlignment="1">
      <alignment horizontal="center" vertical="center"/>
    </xf>
    <xf numFmtId="0" fontId="6" fillId="4" borderId="21" xfId="0" applyFont="1" applyFill="1" applyBorder="1" applyAlignment="1">
      <alignment horizontal="center" vertical="center" wrapText="1"/>
    </xf>
    <xf numFmtId="14" fontId="10" fillId="0" borderId="18" xfId="0" applyNumberFormat="1" applyFont="1" applyBorder="1" applyAlignment="1">
      <alignment horizontal="center" vertical="center" wrapText="1"/>
    </xf>
    <xf numFmtId="0" fontId="10" fillId="5" borderId="18" xfId="0" applyFont="1" applyFill="1" applyBorder="1" applyAlignment="1">
      <alignment horizontal="center" vertical="center" wrapText="1"/>
    </xf>
    <xf numFmtId="14" fontId="10" fillId="5" borderId="18" xfId="0" applyNumberFormat="1" applyFont="1" applyFill="1" applyBorder="1" applyAlignment="1">
      <alignment horizontal="center" vertical="center" wrapText="1"/>
    </xf>
    <xf numFmtId="0" fontId="11" fillId="7" borderId="18" xfId="0" applyFont="1" applyFill="1" applyBorder="1" applyAlignment="1">
      <alignment horizontal="center" vertical="center"/>
    </xf>
    <xf numFmtId="1" fontId="11" fillId="7" borderId="18" xfId="1" applyNumberFormat="1" applyFont="1" applyFill="1" applyBorder="1" applyAlignment="1">
      <alignment horizontal="center" vertical="center"/>
    </xf>
    <xf numFmtId="9" fontId="11" fillId="7" borderId="18" xfId="1" applyFont="1" applyFill="1" applyBorder="1" applyAlignment="1">
      <alignment horizontal="center" vertical="center"/>
    </xf>
    <xf numFmtId="0" fontId="27" fillId="0" borderId="21" xfId="0" applyFont="1" applyBorder="1" applyAlignment="1">
      <alignment horizontal="center" vertical="center" wrapText="1"/>
    </xf>
    <xf numFmtId="165" fontId="11" fillId="5" borderId="39" xfId="5" applyNumberFormat="1" applyFont="1" applyFill="1" applyBorder="1" applyAlignment="1">
      <alignment horizontal="center" vertical="center"/>
    </xf>
    <xf numFmtId="165" fontId="11" fillId="7" borderId="23" xfId="5" applyNumberFormat="1" applyFont="1" applyFill="1" applyBorder="1" applyAlignment="1">
      <alignment horizontal="center" vertical="center"/>
    </xf>
    <xf numFmtId="165" fontId="11" fillId="7" borderId="26" xfId="5" applyNumberFormat="1" applyFont="1" applyFill="1" applyBorder="1" applyAlignment="1">
      <alignment horizontal="center" vertical="center"/>
    </xf>
    <xf numFmtId="0" fontId="28" fillId="11" borderId="40" xfId="0" applyFont="1" applyFill="1" applyBorder="1" applyAlignment="1">
      <alignment vertical="center"/>
    </xf>
    <xf numFmtId="0" fontId="28" fillId="11" borderId="41" xfId="0" applyFont="1" applyFill="1" applyBorder="1" applyAlignment="1">
      <alignment vertical="center"/>
    </xf>
    <xf numFmtId="0" fontId="28" fillId="11" borderId="58" xfId="0" applyFont="1" applyFill="1" applyBorder="1" applyAlignment="1">
      <alignment vertical="center"/>
    </xf>
    <xf numFmtId="0" fontId="11" fillId="0" borderId="23" xfId="0" applyFont="1" applyBorder="1" applyAlignment="1">
      <alignment horizontal="center" vertical="center"/>
    </xf>
    <xf numFmtId="0" fontId="11" fillId="7" borderId="26" xfId="0" applyFont="1" applyFill="1" applyBorder="1" applyAlignment="1">
      <alignment horizontal="center" vertical="center"/>
    </xf>
    <xf numFmtId="0" fontId="27" fillId="0" borderId="18" xfId="0" applyFont="1" applyBorder="1" applyAlignment="1">
      <alignment horizontal="center" vertical="center" wrapText="1"/>
    </xf>
    <xf numFmtId="0" fontId="28" fillId="11" borderId="40" xfId="0" applyFont="1" applyFill="1" applyBorder="1"/>
    <xf numFmtId="0" fontId="28" fillId="11" borderId="41" xfId="0" applyFont="1" applyFill="1" applyBorder="1"/>
    <xf numFmtId="0" fontId="28" fillId="11" borderId="47" xfId="0" applyFont="1" applyFill="1" applyBorder="1"/>
    <xf numFmtId="1" fontId="11" fillId="5" borderId="42" xfId="1" applyNumberFormat="1" applyFont="1" applyFill="1" applyBorder="1" applyAlignment="1">
      <alignment horizontal="center" vertical="center"/>
    </xf>
    <xf numFmtId="1" fontId="11" fillId="5" borderId="43" xfId="1" applyNumberFormat="1" applyFont="1" applyFill="1" applyBorder="1" applyAlignment="1">
      <alignment horizontal="center" vertical="center"/>
    </xf>
    <xf numFmtId="0" fontId="59" fillId="0" borderId="44" xfId="0" applyFont="1" applyBorder="1" applyAlignment="1">
      <alignment horizontal="center" vertical="center" wrapText="1"/>
    </xf>
    <xf numFmtId="0" fontId="58" fillId="0" borderId="54" xfId="0" applyFont="1" applyBorder="1" applyAlignment="1">
      <alignment horizontal="center" vertical="center" wrapText="1"/>
    </xf>
    <xf numFmtId="0" fontId="58" fillId="0" borderId="17" xfId="0" applyFont="1" applyBorder="1" applyAlignment="1">
      <alignment horizontal="center" vertical="center" wrapText="1"/>
    </xf>
    <xf numFmtId="0" fontId="19" fillId="7" borderId="43" xfId="0" applyFont="1" applyFill="1" applyBorder="1" applyAlignment="1">
      <alignment horizontal="center" vertical="center"/>
    </xf>
    <xf numFmtId="0" fontId="17" fillId="5" borderId="43" xfId="0" applyFont="1" applyFill="1" applyBorder="1" applyAlignment="1">
      <alignment horizontal="center" vertical="center"/>
    </xf>
    <xf numFmtId="0" fontId="19" fillId="5" borderId="42" xfId="0" applyFont="1" applyFill="1" applyBorder="1" applyAlignment="1">
      <alignment horizontal="center" vertical="center"/>
    </xf>
    <xf numFmtId="0" fontId="19" fillId="7" borderId="10" xfId="0" applyFont="1" applyFill="1" applyBorder="1" applyAlignment="1">
      <alignment horizontal="center" vertical="center"/>
    </xf>
    <xf numFmtId="0" fontId="17" fillId="5" borderId="10" xfId="0" applyFont="1" applyFill="1" applyBorder="1" applyAlignment="1">
      <alignment horizontal="center" vertical="center"/>
    </xf>
    <xf numFmtId="0" fontId="17" fillId="7" borderId="10" xfId="0" applyFont="1" applyFill="1" applyBorder="1" applyAlignment="1">
      <alignment horizontal="center" vertical="center"/>
    </xf>
    <xf numFmtId="1" fontId="19" fillId="7" borderId="10" xfId="1" applyNumberFormat="1" applyFont="1" applyFill="1" applyBorder="1" applyAlignment="1">
      <alignment horizontal="center" vertical="center"/>
    </xf>
    <xf numFmtId="9" fontId="17" fillId="5" borderId="10" xfId="1" applyFont="1" applyFill="1" applyBorder="1" applyAlignment="1">
      <alignment horizontal="center" vertical="center"/>
    </xf>
    <xf numFmtId="9" fontId="17" fillId="7" borderId="10" xfId="1" applyFont="1" applyFill="1" applyBorder="1" applyAlignment="1">
      <alignment horizontal="center" vertical="center"/>
    </xf>
    <xf numFmtId="9" fontId="19" fillId="7" borderId="10" xfId="1" applyFont="1" applyFill="1" applyBorder="1" applyAlignment="1">
      <alignment horizontal="center" vertical="center"/>
    </xf>
    <xf numFmtId="1" fontId="17" fillId="5" borderId="10" xfId="1" applyNumberFormat="1" applyFont="1" applyFill="1" applyBorder="1" applyAlignment="1">
      <alignment horizontal="center" vertical="center"/>
    </xf>
    <xf numFmtId="1" fontId="17" fillId="7" borderId="10" xfId="1" applyNumberFormat="1" applyFont="1" applyFill="1" applyBorder="1" applyAlignment="1">
      <alignment horizontal="center" vertical="center"/>
    </xf>
    <xf numFmtId="1" fontId="19" fillId="5" borderId="10" xfId="0" applyNumberFormat="1" applyFont="1" applyFill="1" applyBorder="1" applyAlignment="1">
      <alignment horizontal="center" vertical="center"/>
    </xf>
    <xf numFmtId="0" fontId="17" fillId="7" borderId="43" xfId="0" applyFont="1" applyFill="1" applyBorder="1" applyAlignment="1">
      <alignment horizontal="center" vertical="center"/>
    </xf>
    <xf numFmtId="0" fontId="19" fillId="7" borderId="44" xfId="0" applyFont="1" applyFill="1" applyBorder="1" applyAlignment="1">
      <alignment horizontal="center" vertical="center"/>
    </xf>
    <xf numFmtId="0" fontId="19" fillId="5" borderId="55" xfId="0" applyFont="1" applyFill="1" applyBorder="1" applyAlignment="1">
      <alignment horizontal="center" vertical="center"/>
    </xf>
    <xf numFmtId="0" fontId="19" fillId="5" borderId="0" xfId="0" applyFont="1" applyFill="1" applyAlignment="1">
      <alignment horizontal="center"/>
    </xf>
    <xf numFmtId="9" fontId="19" fillId="5" borderId="0" xfId="1" applyFont="1" applyFill="1" applyBorder="1" applyAlignment="1">
      <alignment horizontal="center" vertical="center" wrapText="1"/>
    </xf>
    <xf numFmtId="9" fontId="19" fillId="5" borderId="0" xfId="0" applyNumberFormat="1" applyFont="1" applyFill="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xf>
    <xf numFmtId="0" fontId="19" fillId="5" borderId="61" xfId="0" applyFont="1" applyFill="1" applyBorder="1" applyAlignment="1">
      <alignment horizontal="left" vertical="center"/>
    </xf>
    <xf numFmtId="0" fontId="19" fillId="5" borderId="62" xfId="0" applyFont="1" applyFill="1" applyBorder="1" applyAlignment="1">
      <alignment horizontal="center" vertical="center"/>
    </xf>
    <xf numFmtId="0" fontId="19" fillId="5" borderId="62" xfId="0" applyFont="1" applyFill="1" applyBorder="1"/>
    <xf numFmtId="0" fontId="19" fillId="5" borderId="63" xfId="0" applyFont="1" applyFill="1" applyBorder="1"/>
    <xf numFmtId="0" fontId="41" fillId="14" borderId="68" xfId="0" applyFont="1" applyFill="1" applyBorder="1" applyAlignment="1">
      <alignment horizontal="center" vertical="center" textRotation="90" wrapText="1"/>
    </xf>
    <xf numFmtId="0" fontId="41" fillId="14" borderId="68" xfId="0" applyFont="1" applyFill="1" applyBorder="1" applyAlignment="1">
      <alignment horizontal="center" vertical="center" textRotation="90"/>
    </xf>
    <xf numFmtId="0" fontId="41" fillId="0" borderId="0" xfId="0" applyFont="1" applyAlignment="1">
      <alignment horizontal="center" vertical="center"/>
    </xf>
    <xf numFmtId="0" fontId="41" fillId="14" borderId="0" xfId="0" applyFont="1" applyFill="1" applyAlignment="1">
      <alignment horizontal="center" vertical="center"/>
    </xf>
    <xf numFmtId="0" fontId="19" fillId="0" borderId="67" xfId="0" applyFont="1" applyBorder="1" applyAlignment="1">
      <alignment horizontal="center" vertical="center"/>
    </xf>
    <xf numFmtId="0" fontId="11" fillId="0" borderId="67" xfId="0" applyFont="1" applyBorder="1" applyAlignment="1">
      <alignment horizontal="justify" vertical="center" wrapText="1"/>
    </xf>
    <xf numFmtId="0" fontId="11" fillId="0" borderId="67" xfId="0" applyFont="1" applyBorder="1" applyAlignment="1">
      <alignment horizontal="center" vertical="center" wrapText="1"/>
    </xf>
    <xf numFmtId="0" fontId="19" fillId="0" borderId="67" xfId="0" applyFont="1" applyBorder="1" applyAlignment="1">
      <alignment horizontal="center" vertical="center" wrapText="1"/>
    </xf>
    <xf numFmtId="0" fontId="47" fillId="5" borderId="73" xfId="0" applyFont="1" applyFill="1" applyBorder="1" applyAlignment="1">
      <alignment horizontal="center" vertical="center" wrapText="1" readingOrder="1"/>
    </xf>
    <xf numFmtId="9" fontId="19" fillId="5" borderId="68" xfId="1" applyFont="1" applyFill="1" applyBorder="1" applyAlignment="1">
      <alignment horizontal="center" vertical="center" wrapText="1"/>
    </xf>
    <xf numFmtId="0" fontId="25" fillId="5" borderId="74" xfId="0" applyFont="1" applyFill="1" applyBorder="1" applyAlignment="1">
      <alignment horizontal="center" vertical="center" wrapText="1" readingOrder="1"/>
    </xf>
    <xf numFmtId="0" fontId="17" fillId="5" borderId="67" xfId="0" applyFont="1" applyFill="1" applyBorder="1" applyAlignment="1">
      <alignment horizontal="center" vertical="center" wrapText="1"/>
    </xf>
    <xf numFmtId="0" fontId="19" fillId="0" borderId="68" xfId="0" applyFont="1" applyBorder="1" applyAlignment="1">
      <alignment horizontal="center" vertical="center"/>
    </xf>
    <xf numFmtId="0" fontId="11" fillId="0" borderId="68" xfId="0" applyFont="1" applyBorder="1" applyAlignment="1">
      <alignment horizontal="justify" vertical="center" wrapText="1"/>
    </xf>
    <xf numFmtId="9" fontId="19" fillId="0" borderId="68" xfId="1" applyFont="1" applyBorder="1" applyAlignment="1">
      <alignment horizontal="center" vertical="center"/>
    </xf>
    <xf numFmtId="0" fontId="19" fillId="0" borderId="68" xfId="0" applyFont="1" applyBorder="1" applyAlignment="1">
      <alignment horizontal="center" vertical="center" textRotation="90"/>
    </xf>
    <xf numFmtId="10" fontId="19" fillId="5" borderId="68" xfId="1" applyNumberFormat="1" applyFont="1" applyFill="1" applyBorder="1" applyAlignment="1">
      <alignment horizontal="center" vertical="center" wrapText="1"/>
    </xf>
    <xf numFmtId="9" fontId="19" fillId="5" borderId="68" xfId="1" applyFont="1" applyFill="1" applyBorder="1" applyAlignment="1">
      <alignment horizontal="center" vertical="center"/>
    </xf>
    <xf numFmtId="0" fontId="19" fillId="0" borderId="67" xfId="0" applyFont="1" applyBorder="1" applyAlignment="1">
      <alignment horizontal="center" vertical="center" textRotation="90"/>
    </xf>
    <xf numFmtId="0" fontId="39" fillId="0" borderId="68" xfId="0" applyFont="1" applyBorder="1" applyAlignment="1">
      <alignment horizontal="justify" vertical="center" wrapText="1"/>
    </xf>
    <xf numFmtId="0" fontId="11" fillId="0" borderId="68" xfId="0" applyFont="1" applyBorder="1" applyAlignment="1">
      <alignment horizontal="center" vertical="center" wrapText="1"/>
    </xf>
    <xf numFmtId="14" fontId="11" fillId="0" borderId="68" xfId="0" applyNumberFormat="1" applyFont="1" applyBorder="1" applyAlignment="1">
      <alignment horizontal="left" vertical="center" wrapText="1"/>
    </xf>
    <xf numFmtId="0" fontId="19" fillId="0" borderId="68" xfId="0" applyFont="1" applyBorder="1" applyAlignment="1">
      <alignment horizontal="center" vertical="center" wrapText="1"/>
    </xf>
    <xf numFmtId="0" fontId="19" fillId="0" borderId="0" xfId="0" applyFont="1" applyAlignment="1">
      <alignment vertical="center"/>
    </xf>
    <xf numFmtId="9" fontId="19" fillId="5" borderId="68" xfId="0" applyNumberFormat="1" applyFont="1" applyFill="1" applyBorder="1" applyAlignment="1">
      <alignment horizontal="center" vertical="center"/>
    </xf>
    <xf numFmtId="0" fontId="11" fillId="0" borderId="67" xfId="0" applyFont="1" applyBorder="1" applyAlignment="1">
      <alignment horizontal="center" vertical="center" textRotation="90"/>
    </xf>
    <xf numFmtId="0" fontId="39" fillId="0" borderId="68" xfId="0" applyFont="1" applyBorder="1" applyAlignment="1">
      <alignment horizontal="center" vertical="center" wrapText="1"/>
    </xf>
    <xf numFmtId="0" fontId="19" fillId="5" borderId="68" xfId="0" applyFont="1" applyFill="1" applyBorder="1" applyAlignment="1">
      <alignment horizontal="center" vertical="center"/>
    </xf>
    <xf numFmtId="0" fontId="19" fillId="0" borderId="68" xfId="0" applyFont="1" applyBorder="1" applyAlignment="1" applyProtection="1">
      <alignment horizontal="justify" vertical="center" wrapText="1"/>
      <protection locked="0"/>
    </xf>
    <xf numFmtId="0" fontId="46" fillId="5" borderId="67" xfId="0" applyFont="1" applyFill="1" applyBorder="1" applyAlignment="1" applyProtection="1">
      <alignment horizontal="justify" vertical="center" wrapText="1"/>
      <protection locked="0"/>
    </xf>
    <xf numFmtId="0" fontId="11" fillId="5" borderId="67" xfId="0" applyFont="1" applyFill="1" applyBorder="1" applyAlignment="1" applyProtection="1">
      <alignment horizontal="justify" vertical="center" wrapText="1"/>
      <protection locked="0"/>
    </xf>
    <xf numFmtId="0" fontId="19" fillId="0" borderId="68" xfId="0" applyFont="1" applyBorder="1" applyAlignment="1" applyProtection="1">
      <alignment horizontal="center" vertical="center" wrapText="1"/>
      <protection locked="0"/>
    </xf>
    <xf numFmtId="9" fontId="19" fillId="5" borderId="68" xfId="1" applyFont="1" applyFill="1" applyBorder="1" applyAlignment="1" applyProtection="1">
      <alignment horizontal="center" vertical="center" wrapText="1"/>
      <protection locked="0"/>
    </xf>
    <xf numFmtId="0" fontId="11" fillId="0" borderId="68" xfId="0" applyFont="1" applyBorder="1" applyAlignment="1" applyProtection="1">
      <alignment horizontal="justify" vertical="center" wrapText="1"/>
      <protection locked="0"/>
    </xf>
    <xf numFmtId="9" fontId="19" fillId="5" borderId="68" xfId="0" applyNumberFormat="1" applyFont="1" applyFill="1" applyBorder="1" applyAlignment="1">
      <alignment horizontal="center" vertical="center" wrapText="1"/>
    </xf>
    <xf numFmtId="14" fontId="19" fillId="0" borderId="68" xfId="0" applyNumberFormat="1" applyFont="1" applyBorder="1" applyAlignment="1">
      <alignment horizontal="left" vertical="center" wrapText="1"/>
    </xf>
    <xf numFmtId="0" fontId="19" fillId="5" borderId="68" xfId="0" applyFont="1" applyFill="1" applyBorder="1" applyAlignment="1" applyProtection="1">
      <alignment horizontal="justify" vertical="center" wrapText="1"/>
      <protection locked="0"/>
    </xf>
    <xf numFmtId="0" fontId="39" fillId="0" borderId="68" xfId="0" applyFont="1" applyBorder="1" applyAlignment="1" applyProtection="1">
      <alignment horizontal="justify" vertical="center" wrapText="1"/>
      <protection locked="0"/>
    </xf>
    <xf numFmtId="0" fontId="19" fillId="0" borderId="68" xfId="0" applyFont="1" applyBorder="1" applyAlignment="1">
      <alignment horizontal="justify" vertical="center" wrapText="1"/>
    </xf>
    <xf numFmtId="0" fontId="19" fillId="5" borderId="68" xfId="0" applyFont="1" applyFill="1" applyBorder="1" applyAlignment="1" applyProtection="1">
      <alignment horizontal="center" vertical="center" wrapText="1"/>
      <protection locked="0"/>
    </xf>
    <xf numFmtId="0" fontId="47" fillId="5" borderId="67" xfId="0" applyFont="1" applyFill="1" applyBorder="1" applyAlignment="1">
      <alignment horizontal="center" vertical="center" wrapText="1" readingOrder="1"/>
    </xf>
    <xf numFmtId="0" fontId="17" fillId="0" borderId="68" xfId="0" applyFont="1" applyBorder="1" applyAlignment="1">
      <alignment horizontal="center" vertical="center" wrapText="1"/>
    </xf>
    <xf numFmtId="0" fontId="48" fillId="15" borderId="68" xfId="0" applyFont="1" applyFill="1" applyBorder="1" applyAlignment="1">
      <alignment horizontal="center" vertical="center" wrapText="1"/>
    </xf>
    <xf numFmtId="0" fontId="17" fillId="0" borderId="68" xfId="0" applyFont="1" applyBorder="1" applyAlignment="1">
      <alignment horizontal="justify" vertical="center" wrapText="1"/>
    </xf>
    <xf numFmtId="0" fontId="11" fillId="5" borderId="68" xfId="0" applyFont="1" applyFill="1" applyBorder="1" applyAlignment="1">
      <alignment horizontal="justify" vertical="center" wrapText="1"/>
    </xf>
    <xf numFmtId="0" fontId="46" fillId="5" borderId="68" xfId="0" applyFont="1" applyFill="1" applyBorder="1" applyAlignment="1">
      <alignment horizontal="justify" vertical="center" wrapText="1"/>
    </xf>
    <xf numFmtId="9" fontId="19" fillId="0" borderId="68" xfId="0" applyNumberFormat="1" applyFont="1" applyBorder="1" applyAlignment="1">
      <alignment horizontal="center" vertical="center" wrapText="1"/>
    </xf>
    <xf numFmtId="9" fontId="17" fillId="5" borderId="74" xfId="1" applyFont="1" applyFill="1" applyBorder="1" applyAlignment="1">
      <alignment horizontal="center" vertical="center" wrapText="1" readingOrder="1"/>
    </xf>
    <xf numFmtId="0" fontId="19" fillId="0" borderId="0" xfId="0" applyFont="1" applyAlignment="1">
      <alignment horizontal="justify" vertical="center" wrapText="1"/>
    </xf>
    <xf numFmtId="14" fontId="19" fillId="0" borderId="68" xfId="0" applyNumberFormat="1" applyFont="1" applyBorder="1" applyAlignment="1">
      <alignment horizontal="center" vertical="center" wrapText="1"/>
    </xf>
    <xf numFmtId="0" fontId="47" fillId="5" borderId="70" xfId="0" applyFont="1" applyFill="1" applyBorder="1" applyAlignment="1">
      <alignment horizontal="center" vertical="center" wrapText="1" readingOrder="1"/>
    </xf>
    <xf numFmtId="0" fontId="46" fillId="0" borderId="68" xfId="0" applyFont="1" applyBorder="1" applyAlignment="1">
      <alignment horizontal="justify" vertical="center" wrapText="1"/>
    </xf>
    <xf numFmtId="0" fontId="11" fillId="0" borderId="68" xfId="0" applyFont="1" applyBorder="1" applyAlignment="1">
      <alignment horizontal="justify" vertical="top" wrapText="1"/>
    </xf>
    <xf numFmtId="9" fontId="19" fillId="0" borderId="68" xfId="1" applyFont="1" applyBorder="1" applyAlignment="1">
      <alignment horizontal="center" vertical="center" wrapText="1"/>
    </xf>
    <xf numFmtId="10" fontId="11" fillId="5" borderId="68" xfId="1" applyNumberFormat="1" applyFont="1" applyFill="1" applyBorder="1" applyAlignment="1">
      <alignment horizontal="center" vertical="center" wrapText="1"/>
    </xf>
    <xf numFmtId="9" fontId="11" fillId="5" borderId="68" xfId="1" applyFont="1" applyFill="1" applyBorder="1" applyAlignment="1">
      <alignment horizontal="center" vertical="center" wrapText="1"/>
    </xf>
    <xf numFmtId="0" fontId="19" fillId="5" borderId="68" xfId="0" applyFont="1" applyFill="1" applyBorder="1" applyAlignment="1">
      <alignment horizontal="center" vertical="center" wrapText="1"/>
    </xf>
    <xf numFmtId="0" fontId="19" fillId="0" borderId="69" xfId="0" applyFont="1" applyBorder="1" applyAlignment="1">
      <alignment horizontal="center" vertical="center"/>
    </xf>
    <xf numFmtId="0" fontId="46" fillId="0" borderId="68" xfId="0" applyFont="1" applyBorder="1" applyAlignment="1">
      <alignment horizontal="justify" vertical="top" wrapText="1"/>
    </xf>
    <xf numFmtId="0" fontId="19" fillId="0" borderId="67" xfId="0" applyFont="1" applyBorder="1" applyAlignment="1">
      <alignment horizontal="justify" vertical="center" wrapText="1"/>
    </xf>
    <xf numFmtId="0" fontId="11" fillId="5" borderId="67" xfId="0" applyFont="1" applyFill="1" applyBorder="1" applyAlignment="1">
      <alignment horizontal="justify" vertical="center" wrapText="1"/>
    </xf>
    <xf numFmtId="0" fontId="46" fillId="5" borderId="67" xfId="0" applyFont="1" applyFill="1" applyBorder="1" applyAlignment="1">
      <alignment horizontal="justify" vertical="center" wrapText="1"/>
    </xf>
    <xf numFmtId="9" fontId="19" fillId="5" borderId="67" xfId="1" applyFont="1" applyFill="1" applyBorder="1" applyAlignment="1">
      <alignment horizontal="center" vertical="center" wrapText="1"/>
    </xf>
    <xf numFmtId="9" fontId="19" fillId="0" borderId="68" xfId="1" applyFont="1" applyBorder="1" applyAlignment="1">
      <alignment horizontal="center" vertical="center" textRotation="90"/>
    </xf>
    <xf numFmtId="0" fontId="60" fillId="0" borderId="68" xfId="2" quotePrefix="1" applyFont="1" applyBorder="1" applyAlignment="1">
      <alignment horizontal="justify" vertical="center" wrapText="1"/>
    </xf>
    <xf numFmtId="0" fontId="19" fillId="0" borderId="0" xfId="0" applyFont="1" applyAlignment="1">
      <alignment wrapText="1"/>
    </xf>
    <xf numFmtId="0" fontId="17" fillId="0" borderId="67" xfId="0" applyFont="1" applyBorder="1" applyAlignment="1">
      <alignment horizontal="justify" vertical="center" wrapText="1"/>
    </xf>
    <xf numFmtId="0" fontId="19" fillId="0" borderId="68" xfId="0" applyFont="1" applyBorder="1" applyAlignment="1">
      <alignment horizontal="justify" vertical="top" wrapText="1"/>
    </xf>
    <xf numFmtId="0" fontId="17" fillId="0" borderId="67" xfId="0" applyFont="1" applyBorder="1" applyAlignment="1">
      <alignment horizontal="center" vertical="center" wrapText="1"/>
    </xf>
    <xf numFmtId="10" fontId="17" fillId="5" borderId="64" xfId="1" applyNumberFormat="1" applyFont="1" applyFill="1" applyBorder="1" applyAlignment="1">
      <alignment horizontal="center" vertical="center" wrapText="1" readingOrder="1"/>
    </xf>
    <xf numFmtId="9" fontId="11" fillId="5" borderId="68" xfId="1" applyFont="1" applyFill="1" applyBorder="1" applyAlignment="1">
      <alignment horizontal="center" vertical="center"/>
    </xf>
    <xf numFmtId="9" fontId="11" fillId="5" borderId="68" xfId="0" applyNumberFormat="1" applyFont="1" applyFill="1" applyBorder="1" applyAlignment="1">
      <alignment horizontal="center" vertical="center"/>
    </xf>
    <xf numFmtId="9" fontId="39" fillId="5" borderId="74" xfId="1" applyFont="1" applyFill="1" applyBorder="1" applyAlignment="1">
      <alignment horizontal="center" vertical="center" wrapText="1" readingOrder="1"/>
    </xf>
    <xf numFmtId="0" fontId="12" fillId="0" borderId="0" xfId="2" applyBorder="1" applyAlignment="1">
      <alignment vertical="center"/>
    </xf>
    <xf numFmtId="0" fontId="12" fillId="0" borderId="71" xfId="2" applyBorder="1" applyAlignment="1">
      <alignment vertical="center"/>
    </xf>
    <xf numFmtId="0" fontId="12" fillId="0" borderId="79" xfId="2" applyBorder="1" applyAlignment="1">
      <alignment vertical="center"/>
    </xf>
    <xf numFmtId="0" fontId="19" fillId="16" borderId="68" xfId="0" applyFont="1" applyFill="1" applyBorder="1" applyAlignment="1">
      <alignment horizontal="center" vertical="center"/>
    </xf>
    <xf numFmtId="0" fontId="19" fillId="16" borderId="0" xfId="0" applyFont="1" applyFill="1" applyAlignment="1">
      <alignment horizontal="center" vertical="center"/>
    </xf>
    <xf numFmtId="0" fontId="41" fillId="0" borderId="10" xfId="0" applyFont="1" applyBorder="1" applyAlignment="1">
      <alignment horizontal="center" vertical="center" wrapText="1"/>
    </xf>
    <xf numFmtId="0" fontId="41" fillId="0" borderId="10" xfId="0" applyFont="1" applyBorder="1"/>
    <xf numFmtId="0" fontId="47" fillId="17" borderId="10" xfId="0" applyFont="1" applyFill="1" applyBorder="1" applyAlignment="1">
      <alignment horizontal="center" vertical="center" wrapText="1" readingOrder="1"/>
    </xf>
    <xf numFmtId="9" fontId="19" fillId="0" borderId="10" xfId="1" applyFont="1" applyBorder="1"/>
    <xf numFmtId="0" fontId="47" fillId="17" borderId="73" xfId="0" applyFont="1" applyFill="1" applyBorder="1" applyAlignment="1">
      <alignment horizontal="center" vertical="center" wrapText="1" readingOrder="1"/>
    </xf>
    <xf numFmtId="0" fontId="19" fillId="17" borderId="10" xfId="0" applyFont="1" applyFill="1" applyBorder="1"/>
    <xf numFmtId="0" fontId="47" fillId="18" borderId="10" xfId="0" applyFont="1" applyFill="1" applyBorder="1" applyAlignment="1">
      <alignment horizontal="center" vertical="center" wrapText="1" readingOrder="1"/>
    </xf>
    <xf numFmtId="0" fontId="47" fillId="19" borderId="74" xfId="0" applyFont="1" applyFill="1" applyBorder="1" applyAlignment="1">
      <alignment horizontal="center" vertical="center" wrapText="1" readingOrder="1"/>
    </xf>
    <xf numFmtId="0" fontId="19" fillId="16" borderId="10" xfId="0" applyFont="1" applyFill="1" applyBorder="1"/>
    <xf numFmtId="0" fontId="19" fillId="0" borderId="10" xfId="0" applyFont="1" applyBorder="1" applyAlignment="1">
      <alignment vertical="center"/>
    </xf>
    <xf numFmtId="0" fontId="47" fillId="16" borderId="10" xfId="0" applyFont="1" applyFill="1" applyBorder="1" applyAlignment="1">
      <alignment horizontal="center" vertical="center" wrapText="1" readingOrder="1"/>
    </xf>
    <xf numFmtId="0" fontId="47" fillId="16" borderId="74" xfId="0" applyFont="1" applyFill="1" applyBorder="1" applyAlignment="1">
      <alignment horizontal="center" vertical="center" wrapText="1" readingOrder="1"/>
    </xf>
    <xf numFmtId="0" fontId="19" fillId="20" borderId="10" xfId="0" applyFont="1" applyFill="1" applyBorder="1"/>
    <xf numFmtId="0" fontId="47" fillId="20" borderId="10" xfId="0" applyFont="1" applyFill="1" applyBorder="1" applyAlignment="1">
      <alignment horizontal="center" vertical="center" wrapText="1" readingOrder="1"/>
    </xf>
    <xf numFmtId="0" fontId="47" fillId="20" borderId="74" xfId="0" applyFont="1" applyFill="1" applyBorder="1" applyAlignment="1">
      <alignment horizontal="center" vertical="center" wrapText="1" readingOrder="1"/>
    </xf>
    <xf numFmtId="0" fontId="19" fillId="15" borderId="10" xfId="0" applyFont="1" applyFill="1" applyBorder="1"/>
    <xf numFmtId="0" fontId="52" fillId="15" borderId="10" xfId="0" applyFont="1" applyFill="1" applyBorder="1" applyAlignment="1">
      <alignment horizontal="center" vertical="center" wrapText="1" readingOrder="1"/>
    </xf>
    <xf numFmtId="0" fontId="52" fillId="15" borderId="74" xfId="0" applyFont="1" applyFill="1" applyBorder="1" applyAlignment="1">
      <alignment horizontal="center" vertical="center" wrapText="1" readingOrder="1"/>
    </xf>
    <xf numFmtId="15" fontId="11" fillId="0" borderId="68" xfId="0" applyNumberFormat="1" applyFont="1" applyBorder="1" applyAlignment="1">
      <alignment horizontal="center" vertical="center" wrapText="1"/>
    </xf>
    <xf numFmtId="14" fontId="11" fillId="0" borderId="68" xfId="0" applyNumberFormat="1" applyFont="1" applyBorder="1" applyAlignment="1">
      <alignment horizontal="center" vertical="center" wrapText="1"/>
    </xf>
    <xf numFmtId="0" fontId="11" fillId="5" borderId="68" xfId="0" applyFont="1" applyFill="1" applyBorder="1" applyAlignment="1">
      <alignment horizontal="center" vertical="center" wrapText="1"/>
    </xf>
    <xf numFmtId="0" fontId="19" fillId="0" borderId="68" xfId="0" applyFont="1" applyBorder="1" applyAlignment="1">
      <alignment horizontal="center" wrapText="1"/>
    </xf>
    <xf numFmtId="166" fontId="19" fillId="0" borderId="68" xfId="1" applyNumberFormat="1" applyFont="1" applyBorder="1" applyAlignment="1">
      <alignment horizontal="center" vertical="center" wrapText="1"/>
    </xf>
    <xf numFmtId="167" fontId="19" fillId="0" borderId="68" xfId="1" applyNumberFormat="1" applyFont="1" applyBorder="1" applyAlignment="1">
      <alignment horizontal="center" vertical="center" wrapText="1"/>
    </xf>
    <xf numFmtId="0" fontId="51" fillId="5" borderId="74" xfId="0" applyFont="1" applyFill="1" applyBorder="1" applyAlignment="1">
      <alignment horizontal="center" vertical="center" wrapText="1" readingOrder="1"/>
    </xf>
    <xf numFmtId="9" fontId="19" fillId="0" borderId="0" xfId="1" applyFont="1"/>
    <xf numFmtId="0" fontId="41" fillId="0" borderId="10" xfId="0" applyFont="1" applyBorder="1" applyAlignment="1">
      <alignment horizontal="center" vertical="center"/>
    </xf>
    <xf numFmtId="9" fontId="11" fillId="5" borderId="23" xfId="1" applyFont="1" applyFill="1" applyBorder="1" applyAlignment="1">
      <alignment vertical="center" wrapText="1"/>
    </xf>
    <xf numFmtId="0" fontId="11" fillId="5" borderId="23" xfId="0" applyFont="1" applyFill="1" applyBorder="1" applyAlignment="1">
      <alignment horizontal="left" vertical="center" wrapText="1"/>
    </xf>
    <xf numFmtId="9" fontId="11" fillId="5" borderId="10" xfId="1" applyFont="1" applyFill="1" applyBorder="1" applyAlignment="1">
      <alignment vertical="center" wrapText="1"/>
    </xf>
    <xf numFmtId="9" fontId="11" fillId="5" borderId="10" xfId="1" applyFont="1" applyFill="1" applyBorder="1" applyAlignment="1">
      <alignment horizontal="left" vertical="center" wrapText="1"/>
    </xf>
    <xf numFmtId="0" fontId="11" fillId="0" borderId="10" xfId="0" applyFont="1" applyBorder="1" applyAlignment="1">
      <alignment vertical="center" wrapText="1"/>
    </xf>
    <xf numFmtId="0" fontId="11" fillId="5" borderId="10" xfId="0" applyFont="1" applyFill="1" applyBorder="1" applyAlignment="1">
      <alignment vertical="center" wrapText="1"/>
    </xf>
    <xf numFmtId="9" fontId="11" fillId="5" borderId="41" xfId="1" applyFont="1" applyFill="1" applyBorder="1" applyAlignment="1">
      <alignment vertical="center" wrapText="1"/>
    </xf>
    <xf numFmtId="0" fontId="11" fillId="0" borderId="42" xfId="0" applyFont="1" applyBorder="1" applyAlignment="1">
      <alignment horizontal="center" vertical="center"/>
    </xf>
    <xf numFmtId="0" fontId="11" fillId="7" borderId="43" xfId="0" applyFont="1" applyFill="1" applyBorder="1" applyAlignment="1">
      <alignment horizontal="center" vertical="center"/>
    </xf>
    <xf numFmtId="0" fontId="11" fillId="0" borderId="43" xfId="0" applyFont="1" applyBorder="1" applyAlignment="1">
      <alignment horizontal="center" vertical="center"/>
    </xf>
    <xf numFmtId="0" fontId="11" fillId="5" borderId="8" xfId="0" applyFont="1" applyFill="1" applyBorder="1" applyAlignment="1">
      <alignment horizontal="center" vertical="center"/>
    </xf>
    <xf numFmtId="0" fontId="11" fillId="0" borderId="23" xfId="0" applyFont="1" applyBorder="1" applyAlignment="1">
      <alignment vertical="top" wrapText="1"/>
    </xf>
    <xf numFmtId="0" fontId="11" fillId="0" borderId="10" xfId="0" applyFont="1" applyBorder="1" applyAlignment="1">
      <alignment vertical="top" wrapText="1"/>
    </xf>
    <xf numFmtId="0" fontId="11" fillId="0" borderId="41" xfId="0" applyFont="1" applyBorder="1" applyAlignment="1">
      <alignment vertical="top" wrapText="1"/>
    </xf>
    <xf numFmtId="2" fontId="11" fillId="5" borderId="9" xfId="5" applyNumberFormat="1" applyFont="1" applyFill="1" applyBorder="1" applyAlignment="1">
      <alignment horizontal="center" vertical="center"/>
    </xf>
    <xf numFmtId="1" fontId="11" fillId="5" borderId="9" xfId="5" applyNumberFormat="1" applyFont="1" applyFill="1" applyBorder="1" applyAlignment="1">
      <alignment horizontal="center" vertical="center"/>
    </xf>
    <xf numFmtId="0" fontId="47" fillId="0" borderId="43" xfId="0" applyFont="1" applyBorder="1" applyAlignment="1">
      <alignment horizontal="left" vertical="center" wrapText="1"/>
    </xf>
    <xf numFmtId="0" fontId="17" fillId="5" borderId="10" xfId="0" applyFont="1" applyFill="1" applyBorder="1" applyAlignment="1">
      <alignment horizontal="left" vertical="center" wrapText="1"/>
    </xf>
    <xf numFmtId="0" fontId="19" fillId="5" borderId="10" xfId="0" applyFont="1" applyFill="1" applyBorder="1" applyAlignment="1">
      <alignment horizontal="left" vertical="center" wrapText="1"/>
    </xf>
    <xf numFmtId="0" fontId="19" fillId="0" borderId="41" xfId="0" applyFont="1" applyBorder="1" applyAlignment="1">
      <alignment horizontal="left" vertical="center" wrapText="1"/>
    </xf>
    <xf numFmtId="2" fontId="11" fillId="5" borderId="9" xfId="1" applyNumberFormat="1" applyFont="1" applyFill="1" applyBorder="1" applyAlignment="1">
      <alignment horizontal="center" vertical="center"/>
    </xf>
    <xf numFmtId="1" fontId="11" fillId="5" borderId="10" xfId="5" applyNumberFormat="1" applyFont="1" applyFill="1" applyBorder="1" applyAlignment="1">
      <alignment horizontal="center" vertical="center"/>
    </xf>
    <xf numFmtId="0" fontId="61" fillId="0" borderId="10" xfId="0" applyFont="1" applyBorder="1" applyAlignment="1">
      <alignment horizontal="left" vertical="center" wrapText="1"/>
    </xf>
    <xf numFmtId="2" fontId="11" fillId="5" borderId="10" xfId="1" applyNumberFormat="1" applyFont="1" applyFill="1" applyBorder="1" applyAlignment="1">
      <alignment horizontal="center" vertical="center"/>
    </xf>
    <xf numFmtId="0" fontId="11" fillId="5" borderId="9" xfId="1" applyNumberFormat="1" applyFont="1" applyFill="1" applyBorder="1" applyAlignment="1">
      <alignment horizontal="center" vertical="center"/>
    </xf>
    <xf numFmtId="0" fontId="11" fillId="7" borderId="10" xfId="1" applyNumberFormat="1" applyFont="1" applyFill="1" applyBorder="1" applyAlignment="1">
      <alignment horizontal="center" vertical="center"/>
    </xf>
    <xf numFmtId="0" fontId="11" fillId="5" borderId="10" xfId="1" applyNumberFormat="1" applyFont="1" applyFill="1" applyBorder="1" applyAlignment="1">
      <alignment horizontal="center" vertical="center"/>
    </xf>
    <xf numFmtId="0" fontId="58" fillId="0" borderId="12" xfId="0" applyFont="1" applyBorder="1" applyAlignment="1">
      <alignment horizontal="left" vertical="center" wrapText="1"/>
    </xf>
    <xf numFmtId="0" fontId="32" fillId="0" borderId="10" xfId="0" applyFont="1" applyBorder="1" applyAlignment="1">
      <alignment vertical="center" wrapText="1"/>
    </xf>
    <xf numFmtId="0" fontId="50" fillId="6" borderId="10" xfId="0" applyFont="1" applyFill="1" applyBorder="1" applyAlignment="1">
      <alignment vertical="center" wrapText="1"/>
    </xf>
    <xf numFmtId="0" fontId="58" fillId="0" borderId="39" xfId="0" applyFont="1" applyBorder="1" applyAlignment="1">
      <alignment horizontal="left" vertical="center" wrapText="1"/>
    </xf>
    <xf numFmtId="0" fontId="11" fillId="5" borderId="22" xfId="1" applyNumberFormat="1" applyFont="1" applyFill="1" applyBorder="1" applyAlignment="1">
      <alignment horizontal="center" vertical="center"/>
    </xf>
    <xf numFmtId="9" fontId="11" fillId="5" borderId="41" xfId="1" applyFont="1" applyFill="1" applyBorder="1" applyAlignment="1">
      <alignment horizontal="center" vertical="center"/>
    </xf>
    <xf numFmtId="0" fontId="58" fillId="5" borderId="60" xfId="0" applyFont="1" applyFill="1" applyBorder="1" applyAlignment="1">
      <alignment horizontal="left" vertical="center" wrapText="1"/>
    </xf>
    <xf numFmtId="0" fontId="0" fillId="0" borderId="0" xfId="0" applyAlignment="1">
      <alignment horizontal="center" vertical="center"/>
    </xf>
    <xf numFmtId="9" fontId="19" fillId="5" borderId="56" xfId="1" applyFont="1" applyFill="1" applyBorder="1" applyAlignment="1">
      <alignment horizontal="center" vertical="center"/>
    </xf>
    <xf numFmtId="9" fontId="19" fillId="5" borderId="39" xfId="1" applyFont="1" applyFill="1" applyBorder="1" applyAlignment="1">
      <alignment horizontal="center" vertical="center"/>
    </xf>
    <xf numFmtId="9" fontId="19" fillId="5" borderId="23" xfId="1" applyFont="1" applyFill="1" applyBorder="1" applyAlignment="1">
      <alignment horizontal="center" vertical="center"/>
    </xf>
    <xf numFmtId="14" fontId="32" fillId="6" borderId="10" xfId="0" applyNumberFormat="1" applyFont="1" applyFill="1" applyBorder="1" applyAlignment="1">
      <alignment horizontal="center" vertical="center"/>
    </xf>
    <xf numFmtId="14" fontId="32" fillId="6" borderId="10" xfId="0" applyNumberFormat="1" applyFont="1" applyFill="1" applyBorder="1" applyAlignment="1">
      <alignment horizontal="center" vertical="center" wrapText="1"/>
    </xf>
    <xf numFmtId="0" fontId="50" fillId="6" borderId="10" xfId="0" applyFont="1" applyFill="1" applyBorder="1" applyAlignment="1">
      <alignment horizontal="left" vertical="center" wrapText="1"/>
    </xf>
    <xf numFmtId="9" fontId="47" fillId="0" borderId="10" xfId="1" applyFont="1" applyBorder="1" applyAlignment="1">
      <alignment horizontal="center" vertical="center" wrapText="1"/>
    </xf>
    <xf numFmtId="9" fontId="11" fillId="5" borderId="10" xfId="5" applyNumberFormat="1" applyFont="1" applyFill="1" applyBorder="1" applyAlignment="1">
      <alignment horizontal="center" vertical="center"/>
    </xf>
    <xf numFmtId="0" fontId="19" fillId="0" borderId="0" xfId="0" applyFont="1" applyAlignment="1">
      <alignment horizontal="left" vertical="center"/>
    </xf>
    <xf numFmtId="0" fontId="45" fillId="0" borderId="0" xfId="0" applyFont="1" applyAlignment="1">
      <alignment horizontal="left" vertical="center"/>
    </xf>
    <xf numFmtId="0" fontId="11" fillId="0" borderId="67" xfId="0" applyFont="1" applyBorder="1" applyAlignment="1">
      <alignment horizontal="justify" vertical="top" wrapText="1"/>
    </xf>
    <xf numFmtId="0" fontId="0" fillId="5" borderId="10" xfId="0" applyFill="1" applyBorder="1"/>
    <xf numFmtId="9" fontId="0" fillId="5" borderId="10" xfId="0" applyNumberFormat="1" applyFill="1" applyBorder="1" applyAlignment="1">
      <alignment horizontal="center"/>
    </xf>
    <xf numFmtId="0" fontId="0" fillId="5" borderId="0" xfId="0" applyFill="1" applyAlignment="1">
      <alignment horizontal="center"/>
    </xf>
    <xf numFmtId="0" fontId="19" fillId="0" borderId="10" xfId="0" applyFont="1" applyBorder="1" applyAlignment="1">
      <alignment horizontal="center" vertical="center"/>
    </xf>
    <xf numFmtId="9" fontId="65" fillId="23" borderId="0" xfId="0" applyNumberFormat="1" applyFont="1" applyFill="1" applyAlignment="1">
      <alignment horizontal="center" vertical="center"/>
    </xf>
    <xf numFmtId="9" fontId="64" fillId="23" borderId="0" xfId="0" applyNumberFormat="1" applyFont="1" applyFill="1" applyAlignment="1">
      <alignment horizontal="center" vertical="center"/>
    </xf>
    <xf numFmtId="9" fontId="48" fillId="23" borderId="0" xfId="0" applyNumberFormat="1" applyFont="1" applyFill="1" applyAlignment="1">
      <alignment horizontal="center"/>
    </xf>
    <xf numFmtId="9" fontId="66" fillId="23" borderId="0" xfId="0" applyNumberFormat="1" applyFont="1" applyFill="1" applyAlignment="1">
      <alignment horizontal="center"/>
    </xf>
    <xf numFmtId="9" fontId="11" fillId="0" borderId="10" xfId="1" applyFont="1" applyBorder="1" applyAlignment="1">
      <alignment horizontal="center" vertical="center"/>
    </xf>
    <xf numFmtId="0" fontId="65" fillId="23" borderId="10" xfId="0" applyFont="1" applyFill="1" applyBorder="1"/>
    <xf numFmtId="0" fontId="65" fillId="23" borderId="10" xfId="0" applyFont="1" applyFill="1" applyBorder="1" applyAlignment="1">
      <alignment horizontal="center"/>
    </xf>
    <xf numFmtId="9" fontId="11" fillId="7" borderId="26" xfId="1" applyFont="1" applyFill="1" applyBorder="1" applyAlignment="1">
      <alignment horizontal="center" vertical="center"/>
    </xf>
    <xf numFmtId="9" fontId="11" fillId="7" borderId="58" xfId="1" applyFont="1" applyFill="1" applyBorder="1" applyAlignment="1">
      <alignment horizontal="center" vertical="center"/>
    </xf>
    <xf numFmtId="168" fontId="11" fillId="5" borderId="10" xfId="1" applyNumberFormat="1" applyFont="1" applyFill="1" applyBorder="1" applyAlignment="1">
      <alignment horizontal="center" vertical="center"/>
    </xf>
    <xf numFmtId="0" fontId="32" fillId="5" borderId="9" xfId="0" applyFont="1" applyFill="1" applyBorder="1" applyAlignment="1">
      <alignment horizontal="justify" vertical="top" wrapText="1"/>
    </xf>
    <xf numFmtId="0" fontId="39" fillId="6" borderId="9" xfId="0" applyFont="1" applyFill="1" applyBorder="1" applyAlignment="1">
      <alignment vertical="center" wrapText="1"/>
    </xf>
    <xf numFmtId="0" fontId="32" fillId="0" borderId="9" xfId="0" applyFont="1" applyBorder="1" applyAlignment="1">
      <alignment vertical="center" wrapText="1"/>
    </xf>
    <xf numFmtId="0" fontId="50" fillId="6" borderId="9" xfId="0" applyFont="1" applyFill="1" applyBorder="1" applyAlignment="1">
      <alignment vertical="center" wrapText="1"/>
    </xf>
    <xf numFmtId="9" fontId="11" fillId="5" borderId="44" xfId="1" applyFont="1" applyFill="1" applyBorder="1" applyAlignment="1">
      <alignment horizontal="center" vertical="center"/>
    </xf>
    <xf numFmtId="9" fontId="11" fillId="5" borderId="45" xfId="1" applyFont="1" applyFill="1" applyBorder="1" applyAlignment="1">
      <alignment horizontal="center" vertical="center"/>
    </xf>
    <xf numFmtId="0" fontId="0" fillId="5" borderId="1" xfId="0" applyFill="1" applyBorder="1"/>
    <xf numFmtId="0" fontId="0" fillId="5" borderId="14" xfId="0" applyFill="1" applyBorder="1"/>
    <xf numFmtId="0" fontId="0" fillId="5" borderId="6" xfId="0" applyFill="1" applyBorder="1"/>
    <xf numFmtId="0" fontId="0" fillId="5" borderId="4" xfId="0" applyFill="1" applyBorder="1"/>
    <xf numFmtId="0" fontId="0" fillId="5" borderId="7" xfId="0" applyFill="1" applyBorder="1"/>
    <xf numFmtId="9" fontId="65" fillId="23" borderId="0" xfId="0" applyNumberFormat="1" applyFont="1" applyFill="1" applyAlignment="1">
      <alignment horizontal="center"/>
    </xf>
    <xf numFmtId="0" fontId="0" fillId="5" borderId="15" xfId="0" applyFill="1" applyBorder="1"/>
    <xf numFmtId="0" fontId="0" fillId="5" borderId="16" xfId="0" applyFill="1" applyBorder="1"/>
    <xf numFmtId="0" fontId="0" fillId="5" borderId="16" xfId="0" applyFill="1" applyBorder="1" applyAlignment="1">
      <alignment horizontal="center"/>
    </xf>
    <xf numFmtId="0" fontId="0" fillId="5" borderId="17" xfId="0" applyFill="1" applyBorder="1"/>
    <xf numFmtId="9" fontId="19" fillId="5" borderId="10" xfId="0" applyNumberFormat="1" applyFont="1" applyFill="1" applyBorder="1" applyAlignment="1">
      <alignment horizontal="center" vertical="center"/>
    </xf>
    <xf numFmtId="0" fontId="11" fillId="0" borderId="8" xfId="0" applyFont="1" applyBorder="1" applyAlignment="1">
      <alignment horizontal="center" vertical="center"/>
    </xf>
    <xf numFmtId="0" fontId="39" fillId="0" borderId="8" xfId="0" applyFont="1" applyBorder="1" applyAlignment="1">
      <alignment horizontal="center" vertical="center"/>
    </xf>
    <xf numFmtId="0" fontId="39" fillId="0" borderId="10" xfId="0" applyFont="1" applyBorder="1" applyAlignment="1">
      <alignment horizontal="center" vertical="center"/>
    </xf>
    <xf numFmtId="9" fontId="11" fillId="0" borderId="8" xfId="1" applyFont="1" applyBorder="1" applyAlignment="1">
      <alignment horizontal="center" vertical="center"/>
    </xf>
    <xf numFmtId="9" fontId="11" fillId="7" borderId="10" xfId="0" applyNumberFormat="1" applyFont="1" applyFill="1" applyBorder="1" applyAlignment="1">
      <alignment horizontal="center" vertical="center"/>
    </xf>
    <xf numFmtId="9" fontId="11" fillId="0" borderId="10" xfId="0" applyNumberFormat="1" applyFont="1" applyBorder="1" applyAlignment="1">
      <alignment horizontal="center" vertical="center"/>
    </xf>
    <xf numFmtId="9" fontId="11" fillId="7" borderId="18" xfId="0" applyNumberFormat="1" applyFont="1" applyFill="1" applyBorder="1" applyAlignment="1">
      <alignment horizontal="center" vertical="center"/>
    </xf>
    <xf numFmtId="0" fontId="39" fillId="0" borderId="40" xfId="0" applyFont="1" applyBorder="1" applyAlignment="1">
      <alignment horizontal="center" vertical="center"/>
    </xf>
    <xf numFmtId="0" fontId="11" fillId="7" borderId="41" xfId="0" applyFont="1" applyFill="1" applyBorder="1" applyAlignment="1">
      <alignment horizontal="center" vertical="center"/>
    </xf>
    <xf numFmtId="0" fontId="39" fillId="0" borderId="41" xfId="0" applyFont="1" applyBorder="1" applyAlignment="1">
      <alignment horizontal="center" vertical="center"/>
    </xf>
    <xf numFmtId="0" fontId="11" fillId="0" borderId="41" xfId="0" applyFont="1" applyBorder="1" applyAlignment="1">
      <alignment horizontal="center" vertical="center"/>
    </xf>
    <xf numFmtId="0" fontId="11" fillId="7" borderId="58" xfId="0" applyFont="1" applyFill="1" applyBorder="1" applyAlignment="1">
      <alignment horizontal="center" vertical="center"/>
    </xf>
    <xf numFmtId="2" fontId="11" fillId="7" borderId="10" xfId="1" applyNumberFormat="1" applyFont="1" applyFill="1" applyBorder="1" applyAlignment="1">
      <alignment horizontal="center" vertical="center"/>
    </xf>
    <xf numFmtId="2" fontId="11" fillId="7" borderId="18" xfId="1" applyNumberFormat="1" applyFont="1" applyFill="1" applyBorder="1" applyAlignment="1">
      <alignment horizontal="center" vertical="center"/>
    </xf>
    <xf numFmtId="1" fontId="0" fillId="0" borderId="0" xfId="0" applyNumberFormat="1"/>
    <xf numFmtId="1" fontId="28" fillId="11" borderId="41" xfId="0" applyNumberFormat="1" applyFont="1" applyFill="1" applyBorder="1" applyAlignment="1">
      <alignment vertical="center"/>
    </xf>
    <xf numFmtId="1" fontId="11" fillId="5" borderId="23" xfId="5" applyNumberFormat="1" applyFont="1" applyFill="1" applyBorder="1" applyAlignment="1">
      <alignment horizontal="center" vertical="center"/>
    </xf>
    <xf numFmtId="1" fontId="11" fillId="5" borderId="10" xfId="0" applyNumberFormat="1" applyFont="1" applyFill="1" applyBorder="1" applyAlignment="1">
      <alignment horizontal="center" vertical="center"/>
    </xf>
    <xf numFmtId="0" fontId="41" fillId="14" borderId="67" xfId="0" applyFont="1" applyFill="1" applyBorder="1" applyAlignment="1">
      <alignment horizontal="center" vertical="center" textRotation="90"/>
    </xf>
    <xf numFmtId="0" fontId="41" fillId="14" borderId="69" xfId="0" applyFont="1" applyFill="1" applyBorder="1" applyAlignment="1">
      <alignment horizontal="center" vertical="center" textRotation="90"/>
    </xf>
    <xf numFmtId="41" fontId="36" fillId="0" borderId="30" xfId="4" applyFont="1" applyFill="1" applyBorder="1" applyAlignment="1">
      <alignment horizontal="center" vertical="center"/>
    </xf>
    <xf numFmtId="0" fontId="37" fillId="0" borderId="30" xfId="0" applyFont="1" applyBorder="1" applyAlignment="1" applyProtection="1">
      <alignment horizontal="left" vertical="center"/>
      <protection hidden="1"/>
    </xf>
    <xf numFmtId="0" fontId="37" fillId="0" borderId="31" xfId="0" applyFont="1" applyBorder="1" applyAlignment="1" applyProtection="1">
      <alignment horizontal="left" vertical="center"/>
      <protection hidden="1"/>
    </xf>
    <xf numFmtId="0" fontId="0" fillId="0" borderId="35" xfId="0" applyBorder="1" applyAlignment="1">
      <alignment horizontal="center"/>
    </xf>
    <xf numFmtId="0" fontId="0" fillId="0" borderId="0" xfId="0" applyAlignment="1">
      <alignment horizontal="center"/>
    </xf>
    <xf numFmtId="0" fontId="0" fillId="0" borderId="37" xfId="0" applyBorder="1" applyAlignment="1">
      <alignment horizontal="center"/>
    </xf>
    <xf numFmtId="41" fontId="35" fillId="0" borderId="87" xfId="4" applyFont="1" applyFill="1" applyBorder="1" applyAlignment="1">
      <alignment horizontal="center" vertical="center"/>
    </xf>
    <xf numFmtId="41" fontId="35" fillId="0" borderId="88" xfId="4" applyFont="1" applyFill="1" applyBorder="1" applyAlignment="1">
      <alignment horizontal="center" vertical="center"/>
    </xf>
    <xf numFmtId="41" fontId="35" fillId="0" borderId="89" xfId="4" applyFont="1" applyFill="1" applyBorder="1" applyAlignment="1">
      <alignment horizontal="center" vertical="center"/>
    </xf>
    <xf numFmtId="41" fontId="35" fillId="0" borderId="35" xfId="4" applyFont="1" applyFill="1" applyBorder="1" applyAlignment="1">
      <alignment horizontal="center" vertical="center"/>
    </xf>
    <xf numFmtId="41" fontId="35" fillId="0" borderId="0" xfId="4" applyFont="1" applyFill="1" applyBorder="1" applyAlignment="1">
      <alignment horizontal="center" vertical="center"/>
    </xf>
    <xf numFmtId="41" fontId="35" fillId="0" borderId="86" xfId="4" applyFont="1" applyFill="1" applyBorder="1" applyAlignment="1">
      <alignment horizontal="center" vertical="center"/>
    </xf>
    <xf numFmtId="0" fontId="8" fillId="9" borderId="11"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11" borderId="52" xfId="0" applyFont="1" applyFill="1" applyBorder="1" applyAlignment="1">
      <alignment horizontal="center" vertical="center" wrapText="1"/>
    </xf>
    <xf numFmtId="0" fontId="27" fillId="11" borderId="38" xfId="0" applyFont="1" applyFill="1" applyBorder="1" applyAlignment="1">
      <alignment horizontal="center" vertical="center" wrapText="1"/>
    </xf>
    <xf numFmtId="0" fontId="30" fillId="9" borderId="10" xfId="0" applyFont="1" applyFill="1" applyBorder="1" applyAlignment="1">
      <alignment horizontal="center" vertical="center"/>
    </xf>
    <xf numFmtId="0" fontId="30" fillId="9" borderId="18" xfId="0" applyFont="1" applyFill="1" applyBorder="1" applyAlignment="1">
      <alignment horizontal="center" vertical="center"/>
    </xf>
    <xf numFmtId="0" fontId="8" fillId="9" borderId="10" xfId="0" applyFont="1" applyFill="1" applyBorder="1" applyAlignment="1">
      <alignment horizontal="center" vertical="center"/>
    </xf>
    <xf numFmtId="0" fontId="30" fillId="9" borderId="10" xfId="0" applyFont="1" applyFill="1" applyBorder="1" applyAlignment="1">
      <alignment horizontal="center" vertical="center" wrapText="1"/>
    </xf>
    <xf numFmtId="0" fontId="30" fillId="9" borderId="18" xfId="0" applyFont="1" applyFill="1" applyBorder="1" applyAlignment="1">
      <alignment horizontal="center" vertical="center" wrapText="1"/>
    </xf>
    <xf numFmtId="0" fontId="27" fillId="11" borderId="42" xfId="0" applyFont="1" applyFill="1" applyBorder="1" applyAlignment="1">
      <alignment horizontal="center" vertical="center"/>
    </xf>
    <xf numFmtId="0" fontId="27" fillId="11" borderId="43" xfId="0" applyFont="1" applyFill="1" applyBorder="1" applyAlignment="1">
      <alignment horizontal="center" vertical="center"/>
    </xf>
    <xf numFmtId="0" fontId="27" fillId="11" borderId="8" xfId="0" applyFont="1" applyFill="1" applyBorder="1" applyAlignment="1">
      <alignment horizontal="center" vertical="center"/>
    </xf>
    <xf numFmtId="0" fontId="27" fillId="11" borderId="10" xfId="0" applyFont="1" applyFill="1" applyBorder="1" applyAlignment="1">
      <alignment horizontal="center" vertical="center"/>
    </xf>
    <xf numFmtId="0" fontId="27" fillId="11" borderId="44" xfId="0" applyFont="1" applyFill="1" applyBorder="1" applyAlignment="1">
      <alignment horizontal="center" vertical="center"/>
    </xf>
    <xf numFmtId="0" fontId="27" fillId="11" borderId="45" xfId="0" applyFont="1" applyFill="1" applyBorder="1" applyAlignment="1">
      <alignment horizontal="center" vertical="center"/>
    </xf>
    <xf numFmtId="0" fontId="27" fillId="11" borderId="2"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27" fillId="11" borderId="23" xfId="0" applyFont="1" applyFill="1" applyBorder="1" applyAlignment="1">
      <alignment horizontal="center" vertical="center" wrapText="1"/>
    </xf>
    <xf numFmtId="0" fontId="27" fillId="11" borderId="50" xfId="0" applyFont="1" applyFill="1" applyBorder="1" applyAlignment="1">
      <alignment horizontal="center" vertical="center"/>
    </xf>
    <xf numFmtId="0" fontId="27" fillId="11" borderId="51" xfId="0" applyFont="1" applyFill="1" applyBorder="1" applyAlignment="1">
      <alignment horizontal="center" vertical="center"/>
    </xf>
    <xf numFmtId="0" fontId="27" fillId="11" borderId="22" xfId="0" applyFont="1" applyFill="1" applyBorder="1" applyAlignment="1">
      <alignment horizontal="center" vertical="center"/>
    </xf>
    <xf numFmtId="0" fontId="17" fillId="5" borderId="14" xfId="3" applyFont="1" applyFill="1" applyBorder="1" applyAlignment="1">
      <alignment horizontal="center"/>
    </xf>
    <xf numFmtId="0" fontId="16" fillId="5" borderId="18" xfId="3" applyFont="1" applyFill="1" applyBorder="1" applyAlignment="1">
      <alignment horizontal="center" vertical="center" wrapText="1"/>
    </xf>
    <xf numFmtId="0" fontId="16" fillId="5" borderId="19" xfId="3" applyFont="1" applyFill="1" applyBorder="1" applyAlignment="1">
      <alignment horizontal="center" vertical="center" wrapText="1"/>
    </xf>
    <xf numFmtId="0" fontId="16" fillId="5" borderId="9" xfId="3" applyFont="1" applyFill="1" applyBorder="1" applyAlignment="1">
      <alignment horizontal="center" vertical="center" wrapText="1"/>
    </xf>
    <xf numFmtId="0" fontId="16" fillId="5" borderId="20" xfId="3" applyFont="1" applyFill="1" applyBorder="1" applyAlignment="1">
      <alignment horizontal="center" vertical="center" wrapText="1"/>
    </xf>
    <xf numFmtId="0" fontId="16" fillId="5" borderId="36" xfId="3" applyFont="1" applyFill="1" applyBorder="1" applyAlignment="1">
      <alignment horizontal="center" vertical="center" wrapText="1"/>
    </xf>
    <xf numFmtId="0" fontId="16" fillId="5" borderId="12" xfId="3" applyFont="1" applyFill="1" applyBorder="1" applyAlignment="1">
      <alignment horizontal="center" vertical="center" wrapText="1"/>
    </xf>
    <xf numFmtId="0" fontId="19" fillId="5" borderId="0" xfId="0" applyFont="1" applyFill="1" applyAlignment="1">
      <alignment horizontal="center"/>
    </xf>
    <xf numFmtId="0" fontId="40" fillId="5" borderId="0" xfId="0" applyFont="1" applyFill="1" applyAlignment="1">
      <alignment horizontal="center" vertical="center" wrapText="1"/>
    </xf>
    <xf numFmtId="0" fontId="17" fillId="5" borderId="0" xfId="3" applyFont="1" applyFill="1" applyAlignment="1">
      <alignment horizontal="left" wrapText="1"/>
    </xf>
    <xf numFmtId="0" fontId="16" fillId="10" borderId="13" xfId="3" applyFont="1" applyFill="1" applyBorder="1" applyAlignment="1">
      <alignment horizontal="center" vertical="center" wrapText="1"/>
    </xf>
    <xf numFmtId="0" fontId="16" fillId="10" borderId="2" xfId="3" applyFont="1" applyFill="1" applyBorder="1" applyAlignment="1">
      <alignment horizontal="center" vertical="center" wrapText="1"/>
    </xf>
    <xf numFmtId="0" fontId="12" fillId="5" borderId="10" xfId="2" applyFill="1" applyBorder="1" applyAlignment="1"/>
    <xf numFmtId="0" fontId="17" fillId="5" borderId="10" xfId="0" applyFont="1" applyFill="1" applyBorder="1"/>
    <xf numFmtId="0" fontId="16" fillId="5" borderId="0" xfId="3" applyFont="1" applyFill="1" applyAlignment="1">
      <alignment horizontal="right" vertical="center" wrapText="1"/>
    </xf>
    <xf numFmtId="0" fontId="16" fillId="5" borderId="24" xfId="3" applyFont="1" applyFill="1" applyBorder="1" applyAlignment="1">
      <alignment horizontal="right" vertical="center" wrapText="1"/>
    </xf>
    <xf numFmtId="164" fontId="42" fillId="5" borderId="18" xfId="3" applyNumberFormat="1" applyFont="1" applyFill="1" applyBorder="1" applyAlignment="1" applyProtection="1">
      <alignment horizontal="center" vertical="center" wrapText="1"/>
      <protection locked="0"/>
    </xf>
    <xf numFmtId="164" fontId="42" fillId="5" borderId="25" xfId="3" applyNumberFormat="1" applyFont="1" applyFill="1" applyBorder="1" applyAlignment="1" applyProtection="1">
      <alignment horizontal="center" vertical="center" wrapText="1"/>
      <protection locked="0"/>
    </xf>
    <xf numFmtId="0" fontId="41" fillId="11" borderId="43" xfId="0" applyFont="1" applyFill="1" applyBorder="1" applyAlignment="1">
      <alignment horizontal="center" vertical="center" wrapText="1"/>
    </xf>
    <xf numFmtId="0" fontId="41" fillId="11" borderId="41" xfId="0" applyFont="1" applyFill="1" applyBorder="1" applyAlignment="1">
      <alignment horizontal="center" vertical="center" wrapText="1"/>
    </xf>
    <xf numFmtId="0" fontId="18" fillId="3" borderId="5" xfId="3" applyFont="1" applyFill="1" applyBorder="1" applyAlignment="1">
      <alignment horizontal="center" vertical="center" wrapText="1"/>
    </xf>
    <xf numFmtId="0" fontId="41" fillId="11" borderId="44" xfId="0" applyFont="1" applyFill="1" applyBorder="1" applyAlignment="1">
      <alignment horizontal="center" vertical="center" wrapText="1"/>
    </xf>
    <xf numFmtId="0" fontId="41" fillId="11" borderId="47" xfId="0" applyFont="1" applyFill="1" applyBorder="1" applyAlignment="1">
      <alignment horizontal="center" vertical="center" wrapText="1"/>
    </xf>
    <xf numFmtId="0" fontId="18" fillId="3" borderId="4" xfId="3" applyFont="1" applyFill="1" applyBorder="1" applyAlignment="1">
      <alignment horizontal="center" vertical="center" wrapText="1"/>
    </xf>
    <xf numFmtId="0" fontId="18" fillId="3" borderId="0" xfId="3" applyFont="1" applyFill="1" applyAlignment="1">
      <alignment horizontal="center" vertical="center" wrapText="1"/>
    </xf>
    <xf numFmtId="0" fontId="17" fillId="5" borderId="6" xfId="3" applyFont="1" applyFill="1" applyBorder="1" applyAlignment="1">
      <alignment horizontal="center"/>
    </xf>
    <xf numFmtId="0" fontId="17" fillId="5" borderId="0" xfId="3" applyFont="1" applyFill="1" applyAlignment="1">
      <alignment horizontal="center"/>
    </xf>
    <xf numFmtId="0" fontId="17" fillId="5" borderId="7" xfId="3" applyFont="1" applyFill="1" applyBorder="1" applyAlignment="1">
      <alignment horizontal="center"/>
    </xf>
    <xf numFmtId="0" fontId="17" fillId="5" borderId="16" xfId="3" applyFont="1" applyFill="1" applyBorder="1" applyAlignment="1">
      <alignment horizontal="center"/>
    </xf>
    <xf numFmtId="0" fontId="17" fillId="5" borderId="17" xfId="3" applyFont="1" applyFill="1" applyBorder="1" applyAlignment="1">
      <alignment horizontal="center"/>
    </xf>
    <xf numFmtId="0" fontId="15" fillId="10" borderId="4" xfId="3" applyFont="1" applyFill="1" applyBorder="1" applyAlignment="1">
      <alignment horizontal="center" vertical="center" wrapText="1"/>
    </xf>
    <xf numFmtId="0" fontId="15" fillId="10" borderId="0" xfId="3" applyFont="1" applyFill="1" applyAlignment="1">
      <alignment horizontal="center" vertical="center" wrapText="1"/>
    </xf>
    <xf numFmtId="0" fontId="18" fillId="5" borderId="4" xfId="3" applyFont="1" applyFill="1" applyBorder="1" applyAlignment="1">
      <alignment horizontal="left" vertical="center" wrapText="1"/>
    </xf>
    <xf numFmtId="0" fontId="18" fillId="5" borderId="0" xfId="3" applyFont="1" applyFill="1" applyAlignment="1">
      <alignment horizontal="left" vertical="center" wrapText="1"/>
    </xf>
    <xf numFmtId="0" fontId="18" fillId="3" borderId="23" xfId="3" applyFont="1" applyFill="1" applyBorder="1" applyAlignment="1">
      <alignment horizontal="center" vertical="center" wrapText="1"/>
    </xf>
    <xf numFmtId="0" fontId="18" fillId="3" borderId="11" xfId="3" applyFont="1" applyFill="1" applyBorder="1" applyAlignment="1">
      <alignment horizontal="center" vertical="center" wrapText="1"/>
    </xf>
    <xf numFmtId="0" fontId="18" fillId="3" borderId="26" xfId="3" applyFont="1" applyFill="1" applyBorder="1" applyAlignment="1">
      <alignment horizontal="center" vertical="center" wrapText="1"/>
    </xf>
    <xf numFmtId="0" fontId="41" fillId="11" borderId="42" xfId="0" applyFont="1" applyFill="1" applyBorder="1" applyAlignment="1">
      <alignment horizontal="center"/>
    </xf>
    <xf numFmtId="0" fontId="41" fillId="11" borderId="43" xfId="0" applyFont="1" applyFill="1" applyBorder="1" applyAlignment="1">
      <alignment horizontal="center"/>
    </xf>
    <xf numFmtId="0" fontId="41" fillId="11" borderId="43" xfId="0" applyFont="1" applyFill="1" applyBorder="1" applyAlignment="1">
      <alignment horizontal="center" vertical="center"/>
    </xf>
    <xf numFmtId="0" fontId="41" fillId="11" borderId="41" xfId="0" applyFont="1" applyFill="1" applyBorder="1" applyAlignment="1">
      <alignment horizontal="center" vertical="center"/>
    </xf>
    <xf numFmtId="0" fontId="27" fillId="9" borderId="10" xfId="0" applyFont="1" applyFill="1" applyBorder="1" applyAlignment="1">
      <alignment horizontal="center" vertical="center" wrapText="1"/>
    </xf>
    <xf numFmtId="0" fontId="28" fillId="9" borderId="10" xfId="0" applyFont="1" applyFill="1" applyBorder="1" applyAlignment="1">
      <alignment horizontal="center" vertical="center"/>
    </xf>
    <xf numFmtId="0" fontId="28" fillId="9" borderId="18" xfId="0" applyFont="1" applyFill="1" applyBorder="1" applyAlignment="1">
      <alignment horizontal="center" vertical="center"/>
    </xf>
    <xf numFmtId="0" fontId="27" fillId="4" borderId="11" xfId="0" applyFont="1" applyFill="1" applyBorder="1" applyAlignment="1">
      <alignment horizontal="center" vertical="center"/>
    </xf>
    <xf numFmtId="0" fontId="17" fillId="0" borderId="0" xfId="0" applyFont="1" applyAlignment="1">
      <alignment horizontal="center" vertical="center"/>
    </xf>
    <xf numFmtId="16" fontId="17" fillId="0" borderId="0" xfId="0" applyNumberFormat="1" applyFont="1" applyAlignment="1">
      <alignment horizontal="center" vertical="center" wrapText="1"/>
    </xf>
    <xf numFmtId="0" fontId="28" fillId="6" borderId="10" xfId="0" applyFont="1" applyFill="1" applyBorder="1" applyAlignment="1">
      <alignment horizontal="center" vertical="center" wrapText="1"/>
    </xf>
    <xf numFmtId="0" fontId="28" fillId="6" borderId="18" xfId="0" applyFont="1" applyFill="1" applyBorder="1" applyAlignment="1">
      <alignment horizontal="center" vertical="center" wrapText="1"/>
    </xf>
    <xf numFmtId="0" fontId="55" fillId="11" borderId="42" xfId="0" applyFont="1" applyFill="1" applyBorder="1" applyAlignment="1">
      <alignment horizontal="center" vertical="center"/>
    </xf>
    <xf numFmtId="0" fontId="55" fillId="11" borderId="43" xfId="0" applyFont="1" applyFill="1" applyBorder="1" applyAlignment="1">
      <alignment horizontal="center" vertical="center"/>
    </xf>
    <xf numFmtId="0" fontId="55" fillId="11" borderId="8" xfId="0" applyFont="1" applyFill="1" applyBorder="1" applyAlignment="1">
      <alignment horizontal="center" vertical="center"/>
    </xf>
    <xf numFmtId="0" fontId="55" fillId="11" borderId="10" xfId="0" applyFont="1" applyFill="1" applyBorder="1" applyAlignment="1">
      <alignment horizontal="center" vertical="center"/>
    </xf>
    <xf numFmtId="0" fontId="28" fillId="11" borderId="43" xfId="0" applyFont="1" applyFill="1" applyBorder="1" applyAlignment="1">
      <alignment horizontal="center" vertical="center"/>
    </xf>
    <xf numFmtId="0" fontId="28" fillId="11" borderId="44" xfId="0" applyFont="1" applyFill="1" applyBorder="1" applyAlignment="1">
      <alignment horizontal="center" vertical="center"/>
    </xf>
    <xf numFmtId="0" fontId="28" fillId="11" borderId="10" xfId="0" applyFont="1" applyFill="1" applyBorder="1" applyAlignment="1">
      <alignment horizontal="center" vertical="center"/>
    </xf>
    <xf numFmtId="0" fontId="28" fillId="11" borderId="45" xfId="0" applyFont="1" applyFill="1" applyBorder="1" applyAlignment="1">
      <alignment horizontal="center" vertical="center"/>
    </xf>
    <xf numFmtId="0" fontId="28" fillId="11" borderId="55" xfId="0" applyFont="1" applyFill="1" applyBorder="1" applyAlignment="1">
      <alignment horizontal="center" vertical="center"/>
    </xf>
    <xf numFmtId="0" fontId="28" fillId="11" borderId="56" xfId="0" applyFont="1" applyFill="1" applyBorder="1" applyAlignment="1">
      <alignment horizontal="center" vertical="center"/>
    </xf>
    <xf numFmtId="0" fontId="28" fillId="11" borderId="57" xfId="0" applyFont="1" applyFill="1" applyBorder="1" applyAlignment="1">
      <alignment horizontal="center" vertical="center"/>
    </xf>
    <xf numFmtId="0" fontId="28" fillId="11" borderId="12" xfId="0" applyFont="1" applyFill="1" applyBorder="1" applyAlignment="1">
      <alignment horizontal="center" vertical="center" wrapText="1"/>
    </xf>
    <xf numFmtId="0" fontId="28" fillId="11" borderId="9" xfId="0" applyFont="1" applyFill="1" applyBorder="1" applyAlignment="1">
      <alignment horizontal="center" vertical="center" wrapText="1"/>
    </xf>
    <xf numFmtId="0" fontId="28" fillId="11" borderId="53" xfId="0" applyFont="1" applyFill="1" applyBorder="1" applyAlignment="1">
      <alignment horizontal="center" vertical="center" wrapText="1"/>
    </xf>
    <xf numFmtId="0" fontId="28" fillId="11" borderId="43" xfId="0" applyFont="1" applyFill="1" applyBorder="1" applyAlignment="1">
      <alignment horizontal="center" vertical="center" wrapText="1"/>
    </xf>
    <xf numFmtId="0" fontId="28" fillId="11" borderId="10" xfId="0" applyFont="1" applyFill="1" applyBorder="1" applyAlignment="1">
      <alignment horizontal="center" vertical="center" wrapText="1"/>
    </xf>
    <xf numFmtId="0" fontId="28" fillId="11" borderId="41" xfId="0" applyFont="1" applyFill="1" applyBorder="1" applyAlignment="1">
      <alignment horizontal="center" vertical="center" wrapText="1"/>
    </xf>
    <xf numFmtId="0" fontId="28" fillId="11" borderId="44" xfId="0" applyFont="1" applyFill="1" applyBorder="1" applyAlignment="1">
      <alignment horizontal="center" vertical="center" wrapText="1"/>
    </xf>
    <xf numFmtId="0" fontId="28" fillId="11" borderId="45" xfId="0" applyFont="1" applyFill="1" applyBorder="1" applyAlignment="1">
      <alignment horizontal="center" vertical="center" wrapText="1"/>
    </xf>
    <xf numFmtId="0" fontId="28" fillId="11" borderId="47" xfId="0" applyFont="1" applyFill="1" applyBorder="1" applyAlignment="1">
      <alignment horizontal="center" vertical="center" wrapText="1"/>
    </xf>
    <xf numFmtId="0" fontId="28" fillId="11" borderId="48" xfId="0" applyFont="1" applyFill="1" applyBorder="1" applyAlignment="1">
      <alignment horizontal="center" vertical="center" wrapText="1"/>
    </xf>
    <xf numFmtId="0" fontId="28" fillId="11" borderId="25" xfId="0" applyFont="1" applyFill="1" applyBorder="1" applyAlignment="1">
      <alignment horizontal="center" vertical="center" wrapText="1"/>
    </xf>
    <xf numFmtId="0" fontId="28" fillId="11" borderId="49" xfId="0" applyFont="1" applyFill="1" applyBorder="1" applyAlignment="1">
      <alignment horizontal="center" vertical="center" wrapText="1"/>
    </xf>
    <xf numFmtId="0" fontId="28" fillId="11" borderId="2" xfId="0" applyFont="1" applyFill="1" applyBorder="1" applyAlignment="1">
      <alignment horizontal="center" vertical="center" wrapText="1"/>
    </xf>
    <xf numFmtId="0" fontId="28" fillId="11" borderId="5" xfId="0" applyFont="1" applyFill="1" applyBorder="1" applyAlignment="1">
      <alignment horizontal="center" vertical="center" wrapText="1"/>
    </xf>
    <xf numFmtId="0" fontId="28" fillId="11" borderId="46" xfId="0" applyFont="1" applyFill="1" applyBorder="1" applyAlignment="1">
      <alignment horizontal="center" vertical="center" wrapText="1"/>
    </xf>
    <xf numFmtId="0" fontId="8" fillId="3" borderId="10" xfId="0" applyFont="1" applyFill="1" applyBorder="1" applyAlignment="1">
      <alignment vertical="center" wrapText="1"/>
    </xf>
    <xf numFmtId="0" fontId="9" fillId="3" borderId="10" xfId="0" applyFont="1" applyFill="1" applyBorder="1" applyAlignment="1">
      <alignment vertical="center" wrapText="1"/>
    </xf>
    <xf numFmtId="0" fontId="3" fillId="2" borderId="10" xfId="0" applyFont="1" applyFill="1" applyBorder="1" applyAlignment="1">
      <alignment horizontal="center" vertical="center"/>
    </xf>
    <xf numFmtId="0" fontId="3" fillId="2" borderId="18" xfId="0" applyFont="1" applyFill="1" applyBorder="1" applyAlignment="1">
      <alignment horizontal="center" vertical="center"/>
    </xf>
    <xf numFmtId="0" fontId="28" fillId="11" borderId="20" xfId="0" applyFont="1" applyFill="1" applyBorder="1" applyAlignment="1">
      <alignment horizontal="center" vertical="center"/>
    </xf>
    <xf numFmtId="0" fontId="28" fillId="11" borderId="18"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8" xfId="0" applyFont="1" applyFill="1" applyBorder="1" applyAlignment="1">
      <alignment horizontal="center" vertical="center"/>
    </xf>
    <xf numFmtId="0" fontId="28" fillId="11" borderId="42" xfId="0" applyFont="1" applyFill="1" applyBorder="1" applyAlignment="1">
      <alignment horizontal="center" vertical="center"/>
    </xf>
    <xf numFmtId="0" fontId="28" fillId="11" borderId="8" xfId="0" applyFont="1" applyFill="1" applyBorder="1" applyAlignment="1">
      <alignment horizontal="center" vertical="center"/>
    </xf>
    <xf numFmtId="0" fontId="28" fillId="11" borderId="82" xfId="0" applyFont="1" applyFill="1" applyBorder="1" applyAlignment="1">
      <alignment horizontal="center" vertical="center"/>
    </xf>
    <xf numFmtId="0" fontId="28" fillId="11" borderId="11"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6" fillId="8" borderId="10" xfId="0" applyFont="1" applyFill="1" applyBorder="1" applyAlignment="1">
      <alignment horizontal="center" vertical="center"/>
    </xf>
    <xf numFmtId="0" fontId="26" fillId="8" borderId="18" xfId="0" applyFont="1" applyFill="1" applyBorder="1" applyAlignment="1">
      <alignment horizontal="center" vertical="center"/>
    </xf>
    <xf numFmtId="0" fontId="27" fillId="0" borderId="11" xfId="0" applyFont="1" applyBorder="1" applyAlignment="1">
      <alignment horizontal="center" vertical="center"/>
    </xf>
    <xf numFmtId="0" fontId="26" fillId="0" borderId="10" xfId="0" applyFont="1" applyBorder="1" applyAlignment="1">
      <alignment horizontal="center" vertical="center"/>
    </xf>
    <xf numFmtId="0" fontId="26" fillId="0" borderId="18" xfId="0" applyFont="1" applyBorder="1" applyAlignment="1">
      <alignment horizontal="center" vertical="center"/>
    </xf>
    <xf numFmtId="0" fontId="27" fillId="8" borderId="10" xfId="0" applyFont="1" applyFill="1" applyBorder="1" applyAlignment="1">
      <alignment horizontal="left" vertical="center" wrapText="1"/>
    </xf>
    <xf numFmtId="0" fontId="27" fillId="0" borderId="10" xfId="0" applyFont="1" applyBorder="1" applyAlignment="1">
      <alignment horizontal="center" vertical="center"/>
    </xf>
    <xf numFmtId="0" fontId="28" fillId="11" borderId="42" xfId="0" applyFont="1" applyFill="1" applyBorder="1" applyAlignment="1">
      <alignment horizontal="center"/>
    </xf>
    <xf numFmtId="0" fontId="28" fillId="11" borderId="43" xfId="0" applyFont="1" applyFill="1" applyBorder="1" applyAlignment="1">
      <alignment horizontal="center"/>
    </xf>
    <xf numFmtId="0" fontId="28" fillId="11" borderId="44" xfId="0" applyFont="1" applyFill="1" applyBorder="1" applyAlignment="1">
      <alignment horizontal="center"/>
    </xf>
    <xf numFmtId="0" fontId="28" fillId="11" borderId="50" xfId="0" applyFont="1" applyFill="1" applyBorder="1" applyAlignment="1">
      <alignment horizontal="center" vertical="center"/>
    </xf>
    <xf numFmtId="0" fontId="28" fillId="11" borderId="51" xfId="0" applyFont="1" applyFill="1" applyBorder="1" applyAlignment="1">
      <alignment horizontal="center" vertical="center"/>
    </xf>
    <xf numFmtId="0" fontId="14" fillId="11" borderId="2" xfId="0" applyFont="1" applyFill="1" applyBorder="1" applyAlignment="1">
      <alignment horizontal="center" vertical="center" wrapText="1"/>
    </xf>
    <xf numFmtId="0" fontId="14" fillId="11" borderId="46"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14" fillId="11" borderId="59" xfId="0" applyFont="1" applyFill="1" applyBorder="1" applyAlignment="1">
      <alignment horizontal="center" vertical="center" wrapText="1"/>
    </xf>
    <xf numFmtId="0" fontId="25" fillId="5" borderId="75" xfId="0" applyFont="1" applyFill="1" applyBorder="1" applyAlignment="1">
      <alignment horizontal="center" vertical="center" wrapText="1" readingOrder="1"/>
    </xf>
    <xf numFmtId="0" fontId="25" fillId="5" borderId="76" xfId="0" applyFont="1" applyFill="1" applyBorder="1" applyAlignment="1">
      <alignment horizontal="center" vertical="center" wrapText="1" readingOrder="1"/>
    </xf>
    <xf numFmtId="0" fontId="17" fillId="5" borderId="67" xfId="0" applyFont="1" applyFill="1" applyBorder="1" applyAlignment="1">
      <alignment horizontal="center" vertical="center" wrapText="1"/>
    </xf>
    <xf numFmtId="0" fontId="17" fillId="5" borderId="69" xfId="0" applyFont="1" applyFill="1" applyBorder="1" applyAlignment="1">
      <alignment horizontal="center" vertical="center" wrapText="1"/>
    </xf>
    <xf numFmtId="14" fontId="19" fillId="0" borderId="67" xfId="0" applyNumberFormat="1" applyFont="1" applyBorder="1" applyAlignment="1">
      <alignment horizontal="center" vertical="center" wrapText="1"/>
    </xf>
    <xf numFmtId="14" fontId="19" fillId="0" borderId="69" xfId="0" applyNumberFormat="1" applyFont="1" applyBorder="1" applyAlignment="1">
      <alignment horizontal="center" vertical="center" wrapText="1"/>
    </xf>
    <xf numFmtId="0" fontId="41" fillId="0" borderId="10" xfId="0" applyFont="1" applyBorder="1" applyAlignment="1">
      <alignment horizontal="center" vertical="top" wrapText="1"/>
    </xf>
    <xf numFmtId="0" fontId="41" fillId="0" borderId="10" xfId="0" applyFont="1" applyBorder="1" applyAlignment="1">
      <alignment horizontal="center" vertical="center"/>
    </xf>
    <xf numFmtId="0" fontId="47" fillId="5" borderId="75" xfId="0" applyFont="1" applyFill="1" applyBorder="1" applyAlignment="1">
      <alignment horizontal="center" vertical="center" wrapText="1" readingOrder="1"/>
    </xf>
    <xf numFmtId="0" fontId="47" fillId="5" borderId="76" xfId="0" applyFont="1" applyFill="1" applyBorder="1" applyAlignment="1">
      <alignment horizontal="center" vertical="center" wrapText="1" readingOrder="1"/>
    </xf>
    <xf numFmtId="9" fontId="19" fillId="5" borderId="67" xfId="1" applyFont="1" applyFill="1" applyBorder="1" applyAlignment="1">
      <alignment horizontal="center" vertical="center" wrapText="1"/>
    </xf>
    <xf numFmtId="9" fontId="19" fillId="5" borderId="69" xfId="1" applyFont="1" applyFill="1" applyBorder="1" applyAlignment="1">
      <alignment horizontal="center" vertical="center" wrapText="1"/>
    </xf>
    <xf numFmtId="0" fontId="25" fillId="5" borderId="69" xfId="0" applyFont="1" applyFill="1" applyBorder="1" applyAlignment="1">
      <alignment horizontal="center" vertical="center" wrapText="1" readingOrder="1"/>
    </xf>
    <xf numFmtId="9" fontId="19" fillId="0" borderId="67" xfId="0" applyNumberFormat="1" applyFont="1" applyBorder="1" applyAlignment="1">
      <alignment horizontal="center" vertical="center" wrapText="1"/>
    </xf>
    <xf numFmtId="9" fontId="19" fillId="0" borderId="69" xfId="0" applyNumberFormat="1" applyFont="1" applyBorder="1" applyAlignment="1">
      <alignment horizontal="center" vertical="center" wrapText="1"/>
    </xf>
    <xf numFmtId="0" fontId="47" fillId="5" borderId="69" xfId="0" applyFont="1" applyFill="1" applyBorder="1" applyAlignment="1">
      <alignment horizontal="center" vertical="center" wrapText="1" readingOrder="1"/>
    </xf>
    <xf numFmtId="0" fontId="19" fillId="0" borderId="67" xfId="0" applyFont="1" applyBorder="1" applyAlignment="1">
      <alignment horizontal="center" vertical="center"/>
    </xf>
    <xf numFmtId="0" fontId="19" fillId="0" borderId="69" xfId="0" applyFont="1" applyBorder="1" applyAlignment="1">
      <alignment horizontal="center" vertical="center"/>
    </xf>
    <xf numFmtId="0" fontId="11" fillId="0" borderId="67" xfId="0" applyFont="1" applyBorder="1" applyAlignment="1">
      <alignment horizontal="justify" vertical="center" wrapText="1"/>
    </xf>
    <xf numFmtId="0" fontId="11" fillId="0" borderId="69" xfId="0" applyFont="1" applyBorder="1" applyAlignment="1">
      <alignment horizontal="justify" vertical="center" wrapText="1"/>
    </xf>
    <xf numFmtId="0" fontId="11" fillId="0" borderId="67" xfId="0" applyFont="1" applyBorder="1" applyAlignment="1">
      <alignment horizontal="center" vertical="center" wrapText="1"/>
    </xf>
    <xf numFmtId="0" fontId="11" fillId="0" borderId="69" xfId="0" applyFont="1" applyBorder="1" applyAlignment="1">
      <alignment horizontal="center" vertical="center" wrapText="1"/>
    </xf>
    <xf numFmtId="0" fontId="19" fillId="0" borderId="67" xfId="0" applyFont="1" applyBorder="1" applyAlignment="1">
      <alignment horizontal="center" vertical="center" wrapText="1"/>
    </xf>
    <xf numFmtId="0" fontId="19" fillId="0" borderId="69" xfId="0" applyFont="1" applyBorder="1" applyAlignment="1">
      <alignment horizontal="center" vertical="center" wrapText="1"/>
    </xf>
    <xf numFmtId="0" fontId="11" fillId="0" borderId="67" xfId="0" applyFont="1" applyBorder="1" applyAlignment="1">
      <alignment horizontal="center" vertical="center" textRotation="90"/>
    </xf>
    <xf numFmtId="0" fontId="11" fillId="0" borderId="69" xfId="0" applyFont="1" applyBorder="1" applyAlignment="1">
      <alignment horizontal="center" vertical="center" textRotation="90"/>
    </xf>
    <xf numFmtId="14" fontId="19" fillId="0" borderId="67" xfId="0" applyNumberFormat="1" applyFont="1" applyBorder="1" applyAlignment="1">
      <alignment horizontal="left" vertical="center" wrapText="1"/>
    </xf>
    <xf numFmtId="14" fontId="19" fillId="0" borderId="69" xfId="0" applyNumberFormat="1" applyFont="1" applyBorder="1" applyAlignment="1">
      <alignment horizontal="left" vertical="center" wrapText="1"/>
    </xf>
    <xf numFmtId="0" fontId="25" fillId="5" borderId="77" xfId="0" applyFont="1" applyFill="1" applyBorder="1" applyAlignment="1">
      <alignment horizontal="center" vertical="center" wrapText="1" readingOrder="1"/>
    </xf>
    <xf numFmtId="0" fontId="25" fillId="5" borderId="65" xfId="0" applyFont="1" applyFill="1" applyBorder="1" applyAlignment="1">
      <alignment horizontal="center" vertical="center" wrapText="1" readingOrder="1"/>
    </xf>
    <xf numFmtId="9" fontId="19" fillId="5" borderId="78" xfId="1" applyFont="1" applyFill="1" applyBorder="1" applyAlignment="1">
      <alignment horizontal="center" vertical="center" wrapText="1"/>
    </xf>
    <xf numFmtId="9" fontId="19" fillId="5" borderId="66" xfId="1" applyFont="1" applyFill="1" applyBorder="1" applyAlignment="1">
      <alignment horizontal="center" vertical="center" wrapText="1"/>
    </xf>
    <xf numFmtId="0" fontId="19" fillId="0" borderId="67" xfId="0" applyFont="1" applyBorder="1" applyAlignment="1">
      <alignment horizontal="justify" vertical="center" wrapText="1"/>
    </xf>
    <xf numFmtId="0" fontId="19" fillId="0" borderId="69" xfId="0" applyFont="1" applyBorder="1" applyAlignment="1">
      <alignment horizontal="justify" vertical="center" wrapText="1"/>
    </xf>
    <xf numFmtId="0" fontId="19" fillId="0" borderId="70" xfId="0" applyFont="1" applyBorder="1" applyAlignment="1">
      <alignment horizontal="center" vertical="center" wrapText="1"/>
    </xf>
    <xf numFmtId="0" fontId="47" fillId="5" borderId="70" xfId="0" applyFont="1" applyFill="1" applyBorder="1" applyAlignment="1">
      <alignment horizontal="center" vertical="center" wrapText="1" readingOrder="1"/>
    </xf>
    <xf numFmtId="9" fontId="19" fillId="0" borderId="70" xfId="0" applyNumberFormat="1" applyFont="1" applyBorder="1" applyAlignment="1">
      <alignment horizontal="center" vertical="center" wrapText="1"/>
    </xf>
    <xf numFmtId="0" fontId="11" fillId="0" borderId="70" xfId="0" applyFont="1" applyBorder="1" applyAlignment="1">
      <alignment horizontal="justify" vertical="center" wrapText="1"/>
    </xf>
    <xf numFmtId="0" fontId="11" fillId="5" borderId="67" xfId="0" applyFont="1" applyFill="1" applyBorder="1" applyAlignment="1">
      <alignment horizontal="justify" vertical="center" wrapText="1"/>
    </xf>
    <xf numFmtId="0" fontId="11" fillId="5" borderId="70" xfId="0" applyFont="1" applyFill="1" applyBorder="1" applyAlignment="1">
      <alignment horizontal="justify" vertical="center" wrapText="1"/>
    </xf>
    <xf numFmtId="0" fontId="41" fillId="14" borderId="71" xfId="0" applyFont="1" applyFill="1" applyBorder="1" applyAlignment="1">
      <alignment horizontal="center" vertical="center"/>
    </xf>
    <xf numFmtId="0" fontId="41" fillId="14" borderId="64" xfId="0" applyFont="1" applyFill="1" applyBorder="1" applyAlignment="1">
      <alignment horizontal="center" vertical="center"/>
    </xf>
    <xf numFmtId="0" fontId="41" fillId="14" borderId="69" xfId="0" applyFont="1" applyFill="1" applyBorder="1" applyAlignment="1">
      <alignment horizontal="center" vertical="center" wrapText="1"/>
    </xf>
    <xf numFmtId="0" fontId="41" fillId="14" borderId="68" xfId="0" applyFont="1" applyFill="1" applyBorder="1" applyAlignment="1">
      <alignment horizontal="center" vertical="center" wrapText="1"/>
    </xf>
    <xf numFmtId="0" fontId="41" fillId="14" borderId="67" xfId="0" applyFont="1" applyFill="1" applyBorder="1" applyAlignment="1">
      <alignment horizontal="center" vertical="center" textRotation="90" wrapText="1"/>
    </xf>
    <xf numFmtId="0" fontId="41" fillId="14" borderId="69" xfId="0" applyFont="1" applyFill="1" applyBorder="1" applyAlignment="1">
      <alignment horizontal="center" vertical="center" textRotation="90" wrapText="1"/>
    </xf>
    <xf numFmtId="0" fontId="41" fillId="14" borderId="61" xfId="0" applyFont="1" applyFill="1" applyBorder="1" applyAlignment="1">
      <alignment horizontal="center" vertical="center" wrapText="1"/>
    </xf>
    <xf numFmtId="0" fontId="19" fillId="14" borderId="72" xfId="0" applyFont="1" applyFill="1" applyBorder="1" applyAlignment="1">
      <alignment horizontal="center" vertical="center" textRotation="90" wrapText="1"/>
    </xf>
    <xf numFmtId="0" fontId="19" fillId="14" borderId="64" xfId="0" applyFont="1" applyFill="1" applyBorder="1" applyAlignment="1">
      <alignment horizontal="center" vertical="center" textRotation="90" wrapText="1"/>
    </xf>
    <xf numFmtId="0" fontId="41" fillId="14" borderId="68" xfId="0" applyFont="1" applyFill="1" applyBorder="1" applyAlignment="1">
      <alignment horizontal="center" vertical="center" textRotation="90" wrapText="1"/>
    </xf>
    <xf numFmtId="0" fontId="41" fillId="14" borderId="62" xfId="0" applyFont="1" applyFill="1" applyBorder="1" applyAlignment="1">
      <alignment horizontal="center" vertical="center" wrapText="1"/>
    </xf>
    <xf numFmtId="0" fontId="41" fillId="14" borderId="63" xfId="0" applyFont="1" applyFill="1" applyBorder="1" applyAlignment="1">
      <alignment horizontal="center" vertical="center" wrapText="1"/>
    </xf>
    <xf numFmtId="0" fontId="41" fillId="14" borderId="72" xfId="0" applyFont="1" applyFill="1" applyBorder="1" applyAlignment="1">
      <alignment horizontal="center" vertical="center" textRotation="90" wrapText="1"/>
    </xf>
    <xf numFmtId="0" fontId="41" fillId="14" borderId="64" xfId="0" applyFont="1" applyFill="1" applyBorder="1" applyAlignment="1">
      <alignment horizontal="center" vertical="center" textRotation="90" wrapText="1"/>
    </xf>
    <xf numFmtId="0" fontId="41" fillId="14" borderId="70" xfId="0" applyFont="1" applyFill="1" applyBorder="1" applyAlignment="1">
      <alignment horizontal="center" vertical="center" wrapText="1"/>
    </xf>
    <xf numFmtId="0" fontId="41" fillId="14" borderId="71" xfId="0" applyFont="1" applyFill="1" applyBorder="1" applyAlignment="1">
      <alignment horizontal="center" vertical="center" wrapText="1"/>
    </xf>
    <xf numFmtId="0" fontId="47" fillId="5" borderId="67" xfId="0" applyFont="1" applyFill="1" applyBorder="1" applyAlignment="1">
      <alignment horizontal="center" vertical="center" wrapText="1" readingOrder="1"/>
    </xf>
    <xf numFmtId="0" fontId="41" fillId="14" borderId="67" xfId="0" applyFont="1" applyFill="1" applyBorder="1" applyAlignment="1">
      <alignment horizontal="center" vertical="center" textRotation="90"/>
    </xf>
    <xf numFmtId="0" fontId="41" fillId="14" borderId="69" xfId="0" applyFont="1" applyFill="1" applyBorder="1" applyAlignment="1">
      <alignment horizontal="center" vertical="center" textRotation="90"/>
    </xf>
    <xf numFmtId="0" fontId="41" fillId="14" borderId="68" xfId="0" applyFont="1" applyFill="1" applyBorder="1" applyAlignment="1">
      <alignment horizontal="center" vertical="center"/>
    </xf>
    <xf numFmtId="0" fontId="41" fillId="14" borderId="69" xfId="0" applyFont="1" applyFill="1" applyBorder="1" applyAlignment="1">
      <alignment horizontal="center" vertical="center"/>
    </xf>
    <xf numFmtId="0" fontId="41" fillId="14" borderId="67" xfId="0" applyFont="1" applyFill="1" applyBorder="1" applyAlignment="1">
      <alignment horizontal="center" vertical="center" wrapText="1"/>
    </xf>
    <xf numFmtId="0" fontId="11" fillId="5" borderId="69" xfId="0" applyFont="1" applyFill="1" applyBorder="1" applyAlignment="1">
      <alignment horizontal="justify" vertical="center" wrapText="1"/>
    </xf>
    <xf numFmtId="0" fontId="19" fillId="0" borderId="11" xfId="0" applyFont="1" applyBorder="1" applyAlignment="1">
      <alignment horizontal="center"/>
    </xf>
    <xf numFmtId="0" fontId="41" fillId="14" borderId="61" xfId="0" applyFont="1" applyFill="1" applyBorder="1" applyAlignment="1">
      <alignment horizontal="left" vertical="center"/>
    </xf>
    <xf numFmtId="0" fontId="41" fillId="14" borderId="62" xfId="0" applyFont="1" applyFill="1" applyBorder="1" applyAlignment="1">
      <alignment horizontal="left" vertical="center"/>
    </xf>
    <xf numFmtId="0" fontId="41" fillId="14" borderId="63" xfId="0" applyFont="1" applyFill="1" applyBorder="1" applyAlignment="1">
      <alignment horizontal="left" vertical="center"/>
    </xf>
    <xf numFmtId="0" fontId="19" fillId="5" borderId="61" xfId="0" applyFont="1" applyFill="1" applyBorder="1" applyAlignment="1">
      <alignment horizontal="left" vertical="center" wrapText="1"/>
    </xf>
    <xf numFmtId="0" fontId="19" fillId="5" borderId="62" xfId="0" applyFont="1" applyFill="1" applyBorder="1" applyAlignment="1">
      <alignment horizontal="left" vertical="center" wrapText="1"/>
    </xf>
    <xf numFmtId="0" fontId="19" fillId="5" borderId="63" xfId="0" applyFont="1" applyFill="1" applyBorder="1" applyAlignment="1">
      <alignment horizontal="left" vertical="center" wrapText="1"/>
    </xf>
    <xf numFmtId="0" fontId="41" fillId="14" borderId="61" xfId="0" applyFont="1" applyFill="1" applyBorder="1" applyAlignment="1">
      <alignment horizontal="center" vertical="center"/>
    </xf>
    <xf numFmtId="0" fontId="41" fillId="14" borderId="62" xfId="0" applyFont="1" applyFill="1" applyBorder="1" applyAlignment="1">
      <alignment horizontal="center" vertical="center"/>
    </xf>
    <xf numFmtId="0" fontId="41" fillId="14" borderId="65" xfId="0" applyFont="1" applyFill="1" applyBorder="1" applyAlignment="1">
      <alignment horizontal="center" vertical="center"/>
    </xf>
    <xf numFmtId="0" fontId="41" fillId="14" borderId="66" xfId="0" applyFont="1" applyFill="1" applyBorder="1" applyAlignment="1">
      <alignment horizontal="center" vertical="center"/>
    </xf>
    <xf numFmtId="0" fontId="19" fillId="5" borderId="83" xfId="0" applyFont="1" applyFill="1" applyBorder="1" applyAlignment="1">
      <alignment horizontal="center" vertical="center"/>
    </xf>
    <xf numFmtId="0" fontId="19" fillId="5" borderId="84" xfId="0" applyFont="1" applyFill="1" applyBorder="1" applyAlignment="1">
      <alignment horizontal="center" vertical="center"/>
    </xf>
    <xf numFmtId="0" fontId="19" fillId="0" borderId="85" xfId="0" applyFont="1" applyBorder="1" applyAlignment="1">
      <alignment horizontal="center" vertical="center"/>
    </xf>
    <xf numFmtId="0" fontId="19" fillId="0" borderId="11" xfId="0" applyFont="1" applyBorder="1" applyAlignment="1">
      <alignment horizontal="center" vertical="center"/>
    </xf>
    <xf numFmtId="0" fontId="51" fillId="17" borderId="67" xfId="0" applyFont="1" applyFill="1" applyBorder="1" applyAlignment="1">
      <alignment horizontal="center" vertical="center" wrapText="1" readingOrder="1"/>
    </xf>
    <xf numFmtId="0" fontId="51" fillId="17" borderId="70" xfId="0" applyFont="1" applyFill="1" applyBorder="1" applyAlignment="1">
      <alignment horizontal="center" vertical="center" wrapText="1" readingOrder="1"/>
    </xf>
    <xf numFmtId="0" fontId="51" fillId="17" borderId="76" xfId="0" applyFont="1" applyFill="1" applyBorder="1" applyAlignment="1">
      <alignment horizontal="center" vertical="center" wrapText="1" readingOrder="1"/>
    </xf>
    <xf numFmtId="9" fontId="19" fillId="5" borderId="70" xfId="1" applyFont="1" applyFill="1" applyBorder="1" applyAlignment="1">
      <alignment horizontal="center" vertical="center" wrapText="1"/>
    </xf>
    <xf numFmtId="0" fontId="41" fillId="14" borderId="78" xfId="0" applyFont="1" applyFill="1" applyBorder="1" applyAlignment="1">
      <alignment horizontal="center" vertical="center" textRotation="90" wrapText="1"/>
    </xf>
    <xf numFmtId="0" fontId="41" fillId="14" borderId="66" xfId="0" applyFont="1" applyFill="1" applyBorder="1" applyAlignment="1">
      <alignment horizontal="center" vertical="center" textRotation="90" wrapText="1"/>
    </xf>
    <xf numFmtId="0" fontId="51" fillId="5" borderId="78" xfId="0" applyFont="1" applyFill="1" applyBorder="1" applyAlignment="1">
      <alignment horizontal="center" vertical="center" wrapText="1" readingOrder="1"/>
    </xf>
    <xf numFmtId="0" fontId="51" fillId="5" borderId="79" xfId="0" applyFont="1" applyFill="1" applyBorder="1" applyAlignment="1">
      <alignment horizontal="center" vertical="center" wrapText="1" readingOrder="1"/>
    </xf>
    <xf numFmtId="0" fontId="51" fillId="5" borderId="81" xfId="0" applyFont="1" applyFill="1" applyBorder="1" applyAlignment="1">
      <alignment horizontal="center" vertical="center" wrapText="1" readingOrder="1"/>
    </xf>
    <xf numFmtId="0" fontId="19" fillId="5" borderId="67" xfId="0" applyFont="1" applyFill="1" applyBorder="1" applyAlignment="1">
      <alignment horizontal="center" vertical="center" wrapText="1"/>
    </xf>
    <xf numFmtId="0" fontId="19" fillId="5" borderId="70" xfId="0" applyFont="1" applyFill="1" applyBorder="1" applyAlignment="1">
      <alignment horizontal="center" vertical="center" wrapText="1"/>
    </xf>
    <xf numFmtId="0" fontId="19" fillId="5" borderId="69" xfId="0" applyFont="1" applyFill="1" applyBorder="1" applyAlignment="1">
      <alignment horizontal="center" vertical="center" wrapText="1"/>
    </xf>
    <xf numFmtId="0" fontId="51" fillId="5" borderId="75" xfId="0" applyFont="1" applyFill="1" applyBorder="1" applyAlignment="1">
      <alignment horizontal="center" vertical="center" wrapText="1" readingOrder="1"/>
    </xf>
    <xf numFmtId="0" fontId="51" fillId="5" borderId="70" xfId="0" applyFont="1" applyFill="1" applyBorder="1" applyAlignment="1">
      <alignment horizontal="center" vertical="center" wrapText="1" readingOrder="1"/>
    </xf>
    <xf numFmtId="0" fontId="51" fillId="5" borderId="76" xfId="0" applyFont="1" applyFill="1" applyBorder="1" applyAlignment="1">
      <alignment horizontal="center" vertical="center" wrapText="1" readingOrder="1"/>
    </xf>
    <xf numFmtId="0" fontId="19" fillId="0" borderId="70" xfId="0" applyFont="1" applyBorder="1" applyAlignment="1">
      <alignment horizontal="center" vertical="center"/>
    </xf>
    <xf numFmtId="0" fontId="11" fillId="0" borderId="70" xfId="0" applyFont="1" applyBorder="1" applyAlignment="1">
      <alignment horizontal="center" vertical="center" wrapText="1"/>
    </xf>
    <xf numFmtId="0" fontId="51" fillId="5" borderId="67" xfId="0" applyFont="1" applyFill="1" applyBorder="1" applyAlignment="1">
      <alignment horizontal="center" vertical="center" wrapText="1" readingOrder="1"/>
    </xf>
    <xf numFmtId="0" fontId="19" fillId="21" borderId="67" xfId="0" applyFont="1" applyFill="1" applyBorder="1" applyAlignment="1">
      <alignment horizontal="center" vertical="center" wrapText="1"/>
    </xf>
    <xf numFmtId="0" fontId="19" fillId="21" borderId="70" xfId="0" applyFont="1" applyFill="1" applyBorder="1" applyAlignment="1">
      <alignment horizontal="center" vertical="center" wrapText="1"/>
    </xf>
    <xf numFmtId="0" fontId="19" fillId="21" borderId="69" xfId="0" applyFont="1" applyFill="1" applyBorder="1" applyAlignment="1">
      <alignment horizontal="center" vertical="center" wrapText="1"/>
    </xf>
    <xf numFmtId="0" fontId="51" fillId="5" borderId="72" xfId="0" applyFont="1" applyFill="1" applyBorder="1" applyAlignment="1">
      <alignment horizontal="center" vertical="center" wrapText="1" readingOrder="1"/>
    </xf>
    <xf numFmtId="0" fontId="51" fillId="5" borderId="71" xfId="0" applyFont="1" applyFill="1" applyBorder="1" applyAlignment="1">
      <alignment horizontal="center" vertical="center" wrapText="1" readingOrder="1"/>
    </xf>
    <xf numFmtId="0" fontId="51" fillId="5" borderId="80" xfId="0" applyFont="1" applyFill="1" applyBorder="1" applyAlignment="1">
      <alignment horizontal="center" vertical="center" wrapText="1" readingOrder="1"/>
    </xf>
    <xf numFmtId="0" fontId="39" fillId="0" borderId="67" xfId="0" applyFont="1" applyBorder="1" applyAlignment="1">
      <alignment horizontal="center" vertical="center" wrapText="1"/>
    </xf>
    <xf numFmtId="0" fontId="39" fillId="0" borderId="70" xfId="0" applyFont="1" applyBorder="1" applyAlignment="1">
      <alignment horizontal="center" vertical="center" wrapText="1"/>
    </xf>
    <xf numFmtId="0" fontId="39" fillId="0" borderId="69" xfId="0" applyFont="1" applyBorder="1" applyAlignment="1">
      <alignment horizontal="center" vertical="center" wrapText="1"/>
    </xf>
    <xf numFmtId="0" fontId="51" fillId="16" borderId="75" xfId="0" applyFont="1" applyFill="1" applyBorder="1" applyAlignment="1">
      <alignment horizontal="center" vertical="center" wrapText="1" readingOrder="1"/>
    </xf>
    <xf numFmtId="0" fontId="51" fillId="16" borderId="70" xfId="0" applyFont="1" applyFill="1" applyBorder="1" applyAlignment="1">
      <alignment horizontal="center" vertical="center" wrapText="1" readingOrder="1"/>
    </xf>
    <xf numFmtId="0" fontId="51" fillId="16" borderId="76" xfId="0" applyFont="1" applyFill="1" applyBorder="1" applyAlignment="1">
      <alignment horizontal="center" vertical="center" wrapText="1" readingOrder="1"/>
    </xf>
    <xf numFmtId="0" fontId="19" fillId="16" borderId="67" xfId="0" applyFont="1" applyFill="1" applyBorder="1" applyAlignment="1">
      <alignment horizontal="center" vertical="center" wrapText="1"/>
    </xf>
    <xf numFmtId="0" fontId="19" fillId="16" borderId="70" xfId="0" applyFont="1" applyFill="1" applyBorder="1" applyAlignment="1">
      <alignment horizontal="center" vertical="center" wrapText="1"/>
    </xf>
    <xf numFmtId="0" fontId="19" fillId="16" borderId="69" xfId="0" applyFont="1" applyFill="1" applyBorder="1" applyAlignment="1">
      <alignment horizontal="center" vertical="center" wrapText="1"/>
    </xf>
    <xf numFmtId="0" fontId="51" fillId="22" borderId="75" xfId="0" applyFont="1" applyFill="1" applyBorder="1" applyAlignment="1">
      <alignment horizontal="center" vertical="center" wrapText="1" readingOrder="1"/>
    </xf>
    <xf numFmtId="0" fontId="51" fillId="22" borderId="70" xfId="0" applyFont="1" applyFill="1" applyBorder="1" applyAlignment="1">
      <alignment horizontal="center" vertical="center" wrapText="1" readingOrder="1"/>
    </xf>
    <xf numFmtId="0" fontId="54" fillId="5" borderId="14" xfId="0" applyFont="1" applyFill="1" applyBorder="1" applyAlignment="1">
      <alignment horizontal="center"/>
    </xf>
    <xf numFmtId="0" fontId="54" fillId="5" borderId="0" xfId="0" applyFont="1" applyFill="1" applyAlignment="1">
      <alignment horizontal="center"/>
    </xf>
    <xf numFmtId="0" fontId="19" fillId="0" borderId="0" xfId="0" applyFont="1" applyAlignment="1">
      <alignment horizontal="center" vertical="center" wrapText="1"/>
    </xf>
    <xf numFmtId="0" fontId="41" fillId="0" borderId="0" xfId="0" applyFont="1" applyAlignment="1">
      <alignment horizontal="left" vertical="center"/>
    </xf>
    <xf numFmtId="9" fontId="11" fillId="5" borderId="47" xfId="1" applyFont="1" applyFill="1" applyBorder="1" applyAlignment="1">
      <alignment horizontal="center" vertical="center"/>
    </xf>
    <xf numFmtId="41" fontId="0" fillId="0" borderId="35" xfId="4" applyFont="1" applyFill="1" applyBorder="1" applyProtection="1">
      <protection hidden="1"/>
    </xf>
    <xf numFmtId="41" fontId="34" fillId="0" borderId="35" xfId="4" applyFont="1" applyFill="1" applyBorder="1"/>
    <xf numFmtId="0" fontId="37" fillId="0" borderId="35" xfId="0" applyFont="1" applyBorder="1" applyAlignment="1" applyProtection="1">
      <alignment horizontal="left" vertical="center"/>
      <protection hidden="1"/>
    </xf>
    <xf numFmtId="0" fontId="0" fillId="0" borderId="90" xfId="0" applyBorder="1"/>
    <xf numFmtId="0" fontId="12" fillId="3" borderId="0" xfId="2" applyFill="1" applyAlignment="1">
      <alignment horizontal="center" vertical="center"/>
    </xf>
  </cellXfs>
  <cellStyles count="30">
    <cellStyle name="Hipervínculo" xfId="2" builtinId="8"/>
    <cellStyle name="Millares" xfId="5" builtinId="3"/>
    <cellStyle name="Millares [0]" xfId="4" builtinId="6"/>
    <cellStyle name="Millares [0] 2" xfId="6" xr:uid="{9190645E-E0F2-4E93-A732-1A9EA796C934}"/>
    <cellStyle name="Millares [0] 2 2" xfId="14" xr:uid="{AF9C636F-FCE1-4942-9D8D-E3E7A11EACE3}"/>
    <cellStyle name="Millares [0] 2 3" xfId="22" xr:uid="{04557D7C-8972-42B9-9FF9-4746DD9DDB0E}"/>
    <cellStyle name="Millares [0] 3" xfId="8" xr:uid="{00000000-0005-0000-0000-000035000000}"/>
    <cellStyle name="Millares [0] 3 2" xfId="16" xr:uid="{309B9AE8-EB11-47C2-95BD-2196C812F303}"/>
    <cellStyle name="Millares [0] 3 3" xfId="24" xr:uid="{EE548B97-170E-4EE2-A18B-E8FEB345DAC7}"/>
    <cellStyle name="Millares [0] 4" xfId="11" xr:uid="{371E4010-2EF0-450F-BA9A-CC8D2D4B86A1}"/>
    <cellStyle name="Millares [0] 4 2" xfId="27" xr:uid="{2F4F88A8-0996-4E32-A7F7-F72D0C6B983E}"/>
    <cellStyle name="Millares [0] 5" xfId="12" xr:uid="{4DAC43CC-3CD2-40FD-8015-ED03FF217EA8}"/>
    <cellStyle name="Millares [0] 5 2" xfId="20" xr:uid="{F81C5868-E829-453B-8064-912D8FD96DD4}"/>
    <cellStyle name="Millares 2" xfId="7" xr:uid="{24F72D8D-7AD9-484D-B316-383D3AFD8441}"/>
    <cellStyle name="Millares 2 2" xfId="15" xr:uid="{855B61E6-A633-444F-9C88-231AA088A841}"/>
    <cellStyle name="Millares 2 3" xfId="23" xr:uid="{4C77E0FE-862A-4CA6-AC6E-5DF1CB535A27}"/>
    <cellStyle name="Millares 3" xfId="9" xr:uid="{00000000-0005-0000-0000-000034000000}"/>
    <cellStyle name="Millares 3 2" xfId="17" xr:uid="{D516B483-DF22-44CD-8907-595663E4737C}"/>
    <cellStyle name="Millares 3 3" xfId="25" xr:uid="{603FAA1B-17B2-4C61-8CE7-CCD4DEE41C0F}"/>
    <cellStyle name="Millares 4" xfId="10" xr:uid="{90B233A1-4A28-4CBE-9A96-696466E57AF7}"/>
    <cellStyle name="Millares 4 2" xfId="26" xr:uid="{2C5ED7A0-44A7-4C8F-B933-424F63E526A5}"/>
    <cellStyle name="Millares 5" xfId="13" xr:uid="{32BDC088-3A94-42E1-A90D-602D9820FFF9}"/>
    <cellStyle name="Millares 5 2" xfId="28" xr:uid="{3388E277-26FA-407B-93EC-D241915CDCD7}"/>
    <cellStyle name="Millares 6" xfId="18" xr:uid="{A3ABD973-BE6C-4FCD-A5EA-DA3296237C03}"/>
    <cellStyle name="Millares 6 2" xfId="21" xr:uid="{90E85E29-805A-4A0F-927F-DDCF3DCD7082}"/>
    <cellStyle name="Millares 7" xfId="19" xr:uid="{E415E9B7-BBC9-4466-808C-D0619AEB1B97}"/>
    <cellStyle name="Millares 7 2" xfId="29" xr:uid="{DCD5C8A2-C805-4285-873E-96CA1D261E81}"/>
    <cellStyle name="Normal" xfId="0" builtinId="0"/>
    <cellStyle name="Normal 3" xfId="3" xr:uid="{00000000-0005-0000-0000-000003000000}"/>
    <cellStyle name="Porcentaje" xfId="1" builtinId="5"/>
  </cellStyles>
  <dxfs count="140">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PLAN</a:t>
            </a:r>
            <a:r>
              <a:rPr lang="es-CO" baseline="0"/>
              <a:t> ANTICORRUPCIÓN </a:t>
            </a:r>
            <a:r>
              <a:rPr lang="es-CO"/>
              <a:t>2023 - 67%</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0.33807478506228067"/>
          <c:y val="0.15698937144233688"/>
          <c:w val="0.66192521493771928"/>
          <c:h val="0.45029939661267915"/>
        </c:manualLayout>
      </c:layout>
      <c:barChart>
        <c:barDir val="col"/>
        <c:grouping val="clustered"/>
        <c:varyColors val="0"/>
        <c:ser>
          <c:idx val="0"/>
          <c:order val="0"/>
          <c:tx>
            <c:strRef>
              <c:f>'% avance cumplimiento'!$B$7</c:f>
              <c:strCache>
                <c:ptCount val="1"/>
                <c:pt idx="0">
                  <c:v>Componente 1 Riesgos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cumplimiento'!$C$7</c:f>
              <c:numCache>
                <c:formatCode>0%</c:formatCode>
                <c:ptCount val="1"/>
                <c:pt idx="0">
                  <c:v>1</c:v>
                </c:pt>
              </c:numCache>
            </c:numRef>
          </c:val>
          <c:extLst>
            <c:ext xmlns:c16="http://schemas.microsoft.com/office/drawing/2014/chart" uri="{C3380CC4-5D6E-409C-BE32-E72D297353CC}">
              <c16:uniqueId val="{00000000-5EF0-456E-AD7E-E1251D45C713}"/>
            </c:ext>
          </c:extLst>
        </c:ser>
        <c:ser>
          <c:idx val="1"/>
          <c:order val="1"/>
          <c:tx>
            <c:strRef>
              <c:f>'% avance cumplimiento'!$B$8</c:f>
              <c:strCache>
                <c:ptCount val="1"/>
                <c:pt idx="0">
                  <c:v>Componente 2 Racionalizac</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cumplimiento'!$C$8</c:f>
              <c:numCache>
                <c:formatCode>0%</c:formatCode>
                <c:ptCount val="1"/>
                <c:pt idx="0">
                  <c:v>1</c:v>
                </c:pt>
              </c:numCache>
            </c:numRef>
          </c:val>
          <c:extLst>
            <c:ext xmlns:c16="http://schemas.microsoft.com/office/drawing/2014/chart" uri="{C3380CC4-5D6E-409C-BE32-E72D297353CC}">
              <c16:uniqueId val="{00000001-5EF0-456E-AD7E-E1251D45C713}"/>
            </c:ext>
          </c:extLst>
        </c:ser>
        <c:ser>
          <c:idx val="2"/>
          <c:order val="2"/>
          <c:tx>
            <c:strRef>
              <c:f>'% avance cumplimiento'!$B$9</c:f>
              <c:strCache>
                <c:ptCount val="1"/>
                <c:pt idx="0">
                  <c:v>Componente 3  Rendición de Cuentas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cumplimiento'!$C$9</c:f>
              <c:numCache>
                <c:formatCode>0%</c:formatCode>
                <c:ptCount val="1"/>
                <c:pt idx="0">
                  <c:v>1</c:v>
                </c:pt>
              </c:numCache>
            </c:numRef>
          </c:val>
          <c:extLst>
            <c:ext xmlns:c16="http://schemas.microsoft.com/office/drawing/2014/chart" uri="{C3380CC4-5D6E-409C-BE32-E72D297353CC}">
              <c16:uniqueId val="{00000002-5EF0-456E-AD7E-E1251D45C713}"/>
            </c:ext>
          </c:extLst>
        </c:ser>
        <c:ser>
          <c:idx val="3"/>
          <c:order val="3"/>
          <c:tx>
            <c:strRef>
              <c:f>'% avance cumplimiento'!$B$10</c:f>
              <c:strCache>
                <c:ptCount val="1"/>
                <c:pt idx="0">
                  <c:v>Componente 4  Atención al Ciudadano</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cumplimiento'!$C$10</c:f>
              <c:numCache>
                <c:formatCode>0%</c:formatCode>
                <c:ptCount val="1"/>
                <c:pt idx="0">
                  <c:v>1</c:v>
                </c:pt>
              </c:numCache>
            </c:numRef>
          </c:val>
          <c:extLst>
            <c:ext xmlns:c16="http://schemas.microsoft.com/office/drawing/2014/chart" uri="{C3380CC4-5D6E-409C-BE32-E72D297353CC}">
              <c16:uniqueId val="{00000003-5EF0-456E-AD7E-E1251D45C713}"/>
            </c:ext>
          </c:extLst>
        </c:ser>
        <c:ser>
          <c:idx val="4"/>
          <c:order val="4"/>
          <c:tx>
            <c:strRef>
              <c:f>'% avance cumplimiento'!$B$11</c:f>
              <c:strCache>
                <c:ptCount val="1"/>
                <c:pt idx="0">
                  <c:v>Componente 5  Transparencia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cumplimiento'!$C$11</c:f>
              <c:numCache>
                <c:formatCode>0%</c:formatCode>
                <c:ptCount val="1"/>
                <c:pt idx="0">
                  <c:v>1.0001484450382245</c:v>
                </c:pt>
              </c:numCache>
            </c:numRef>
          </c:val>
          <c:extLst>
            <c:ext xmlns:c16="http://schemas.microsoft.com/office/drawing/2014/chart" uri="{C3380CC4-5D6E-409C-BE32-E72D297353CC}">
              <c16:uniqueId val="{00000004-5EF0-456E-AD7E-E1251D45C713}"/>
            </c:ext>
          </c:extLst>
        </c:ser>
        <c:ser>
          <c:idx val="5"/>
          <c:order val="5"/>
          <c:tx>
            <c:strRef>
              <c:f>'% avance cumplimiento'!$B$12</c:f>
              <c:strCache>
                <c:ptCount val="1"/>
                <c:pt idx="0">
                  <c:v>Integridad- Gestión de Conflict</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cumplimiento'!$C$12</c:f>
              <c:numCache>
                <c:formatCode>0%</c:formatCode>
                <c:ptCount val="1"/>
                <c:pt idx="0">
                  <c:v>0.96666666666666656</c:v>
                </c:pt>
              </c:numCache>
            </c:numRef>
          </c:val>
          <c:extLst>
            <c:ext xmlns:c16="http://schemas.microsoft.com/office/drawing/2014/chart" uri="{C3380CC4-5D6E-409C-BE32-E72D297353CC}">
              <c16:uniqueId val="{00000005-5EF0-456E-AD7E-E1251D45C713}"/>
            </c:ext>
          </c:extLst>
        </c:ser>
        <c:dLbls>
          <c:dLblPos val="outEnd"/>
          <c:showLegendKey val="0"/>
          <c:showVal val="1"/>
          <c:showCatName val="0"/>
          <c:showSerName val="0"/>
          <c:showPercent val="0"/>
          <c:showBubbleSize val="0"/>
        </c:dLbls>
        <c:gapWidth val="100"/>
        <c:overlap val="-24"/>
        <c:axId val="383128559"/>
        <c:axId val="1864383407"/>
      </c:barChart>
      <c:catAx>
        <c:axId val="383128559"/>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864383407"/>
        <c:crosses val="autoZero"/>
        <c:auto val="1"/>
        <c:lblAlgn val="ctr"/>
        <c:lblOffset val="100"/>
        <c:noMultiLvlLbl val="0"/>
      </c:catAx>
      <c:valAx>
        <c:axId val="1864383407"/>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83128559"/>
        <c:crosses val="autoZero"/>
        <c:crossBetween val="between"/>
      </c:valAx>
      <c:spPr>
        <a:noFill/>
        <a:ln>
          <a:noFill/>
        </a:ln>
        <a:effectLst/>
      </c:spPr>
    </c:plotArea>
    <c:legend>
      <c:legendPos val="l"/>
      <c:layout>
        <c:manualLayout>
          <c:xMode val="edge"/>
          <c:yMode val="edge"/>
          <c:x val="1.4077066509244326E-2"/>
          <c:y val="0.19570699448090104"/>
          <c:w val="0.2659398811789449"/>
          <c:h val="0.356243832205963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AEO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Componente 4  Atenci&#243;n al Ciuda'!A1"/><Relationship Id="rId9" Type="http://schemas.openxmlformats.org/officeDocument/2006/relationships/hyperlink" Target="#'Integridad- Gesti&#243;n de Conflict'!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8.png"/><Relationship Id="rId1" Type="http://schemas.openxmlformats.org/officeDocument/2006/relationships/chart" Target="../charts/chart1.xm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9</xdr:col>
      <xdr:colOff>781048</xdr:colOff>
      <xdr:row>6</xdr:row>
      <xdr:rowOff>64294</xdr:rowOff>
    </xdr:from>
    <xdr:to>
      <xdr:col>16</xdr:col>
      <xdr:colOff>295275</xdr:colOff>
      <xdr:row>8</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9</xdr:row>
      <xdr:rowOff>178592</xdr:rowOff>
    </xdr:from>
    <xdr:to>
      <xdr:col>16</xdr:col>
      <xdr:colOff>280459</xdr:colOff>
      <xdr:row>13</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14</xdr:row>
      <xdr:rowOff>26194</xdr:rowOff>
    </xdr:from>
    <xdr:to>
      <xdr:col>16</xdr:col>
      <xdr:colOff>314326</xdr:colOff>
      <xdr:row>17</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18</xdr:row>
      <xdr:rowOff>107157</xdr:rowOff>
    </xdr:from>
    <xdr:to>
      <xdr:col>16</xdr:col>
      <xdr:colOff>304800</xdr:colOff>
      <xdr:row>22</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23</xdr:row>
      <xdr:rowOff>30691</xdr:rowOff>
    </xdr:from>
    <xdr:to>
      <xdr:col>16</xdr:col>
      <xdr:colOff>288925</xdr:colOff>
      <xdr:row>27</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32</xdr:row>
      <xdr:rowOff>166688</xdr:rowOff>
    </xdr:from>
    <xdr:to>
      <xdr:col>14</xdr:col>
      <xdr:colOff>690562</xdr:colOff>
      <xdr:row>36</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2023</a:t>
          </a:r>
        </a:p>
      </xdr:txBody>
    </xdr:sp>
    <xdr:clientData/>
  </xdr:twoCellAnchor>
  <xdr:twoCellAnchor>
    <xdr:from>
      <xdr:col>16</xdr:col>
      <xdr:colOff>914569</xdr:colOff>
      <xdr:row>11</xdr:row>
      <xdr:rowOff>340</xdr:rowOff>
    </xdr:from>
    <xdr:to>
      <xdr:col>16</xdr:col>
      <xdr:colOff>2546917</xdr:colOff>
      <xdr:row>22</xdr:row>
      <xdr:rowOff>100353</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7052640" y="3143590"/>
          <a:ext cx="16323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16</xdr:col>
      <xdr:colOff>691752</xdr:colOff>
      <xdr:row>6</xdr:row>
      <xdr:rowOff>194241</xdr:rowOff>
    </xdr:from>
    <xdr:to>
      <xdr:col>16</xdr:col>
      <xdr:colOff>2509603</xdr:colOff>
      <xdr:row>11</xdr:row>
      <xdr:rowOff>139472</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6829823" y="2276134"/>
          <a:ext cx="1817851" cy="1006588"/>
        </a:xfrm>
        <a:prstGeom prst="rect">
          <a:avLst/>
        </a:prstGeom>
      </xdr:spPr>
    </xdr:pic>
    <xdr:clientData/>
  </xdr:twoCellAnchor>
  <xdr:twoCellAnchor editAs="oneCell">
    <xdr:from>
      <xdr:col>14</xdr:col>
      <xdr:colOff>1137897</xdr:colOff>
      <xdr:row>33</xdr:row>
      <xdr:rowOff>66336</xdr:rowOff>
    </xdr:from>
    <xdr:to>
      <xdr:col>14</xdr:col>
      <xdr:colOff>1542859</xdr:colOff>
      <xdr:row>35</xdr:row>
      <xdr:rowOff>123945</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703968" y="8203407"/>
          <a:ext cx="404962" cy="438609"/>
        </a:xfrm>
        <a:prstGeom prst="rect">
          <a:avLst/>
        </a:prstGeom>
      </xdr:spPr>
    </xdr:pic>
    <xdr:clientData/>
  </xdr:twoCellAnchor>
  <xdr:twoCellAnchor>
    <xdr:from>
      <xdr:col>9</xdr:col>
      <xdr:colOff>809625</xdr:colOff>
      <xdr:row>28</xdr:row>
      <xdr:rowOff>35719</xdr:rowOff>
    </xdr:from>
    <xdr:to>
      <xdr:col>16</xdr:col>
      <xdr:colOff>330997</xdr:colOff>
      <xdr:row>31</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1</xdr:col>
      <xdr:colOff>137773</xdr:colOff>
      <xdr:row>3</xdr:row>
      <xdr:rowOff>7483</xdr:rowOff>
    </xdr:from>
    <xdr:to>
      <xdr:col>8</xdr:col>
      <xdr:colOff>22268</xdr:colOff>
      <xdr:row>35</xdr:row>
      <xdr:rowOff>121576</xdr:rowOff>
    </xdr:to>
    <xdr:pic>
      <xdr:nvPicPr>
        <xdr:cNvPr id="2" name="Imagen 1">
          <a:extLst>
            <a:ext uri="{FF2B5EF4-FFF2-40B4-BE49-F238E27FC236}">
              <a16:creationId xmlns:a16="http://schemas.microsoft.com/office/drawing/2014/main" id="{5367EA6D-2B43-48BA-9695-1892721FDCC6}"/>
            </a:ext>
          </a:extLst>
        </xdr:cNvPr>
        <xdr:cNvPicPr>
          <a:picLocks noChangeAspect="1"/>
        </xdr:cNvPicPr>
      </xdr:nvPicPr>
      <xdr:blipFill>
        <a:blip xmlns:r="http://schemas.openxmlformats.org/officeDocument/2006/relationships" r:embed="rId10"/>
        <a:stretch>
          <a:fillRect/>
        </a:stretch>
      </xdr:blipFill>
      <xdr:spPr>
        <a:xfrm>
          <a:off x="899773" y="1259340"/>
          <a:ext cx="5218495" cy="6591093"/>
        </a:xfrm>
        <a:prstGeom prst="rect">
          <a:avLst/>
        </a:prstGeom>
      </xdr:spPr>
    </xdr:pic>
    <xdr:clientData/>
  </xdr:twoCellAnchor>
  <xdr:twoCellAnchor editAs="oneCell">
    <xdr:from>
      <xdr:col>0</xdr:col>
      <xdr:colOff>181995</xdr:colOff>
      <xdr:row>0</xdr:row>
      <xdr:rowOff>192200</xdr:rowOff>
    </xdr:from>
    <xdr:to>
      <xdr:col>4</xdr:col>
      <xdr:colOff>381001</xdr:colOff>
      <xdr:row>2</xdr:row>
      <xdr:rowOff>54429</xdr:rowOff>
    </xdr:to>
    <xdr:pic>
      <xdr:nvPicPr>
        <xdr:cNvPr id="3" name="Imagen 2">
          <a:extLst>
            <a:ext uri="{FF2B5EF4-FFF2-40B4-BE49-F238E27FC236}">
              <a16:creationId xmlns:a16="http://schemas.microsoft.com/office/drawing/2014/main" id="{EFA6C2D8-E89D-4FEC-B7A5-FBAB31F27A11}"/>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5412" t="27262" r="16120" b="30816"/>
        <a:stretch/>
      </xdr:blipFill>
      <xdr:spPr bwMode="auto">
        <a:xfrm>
          <a:off x="181995" y="192200"/>
          <a:ext cx="3247006" cy="719479"/>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2</xdr:col>
      <xdr:colOff>0</xdr:colOff>
      <xdr:row>22</xdr:row>
      <xdr:rowOff>0</xdr:rowOff>
    </xdr:from>
    <xdr:to>
      <xdr:col>2</xdr:col>
      <xdr:colOff>2009775</xdr:colOff>
      <xdr:row>23</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1238250</xdr:colOff>
      <xdr:row>0</xdr:row>
      <xdr:rowOff>104775</xdr:rowOff>
    </xdr:from>
    <xdr:to>
      <xdr:col>7</xdr:col>
      <xdr:colOff>228600</xdr:colOff>
      <xdr:row>3</xdr:row>
      <xdr:rowOff>171450</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75F9408B-AC24-4923-B2CE-07D0E5C2D699}"/>
            </a:ext>
          </a:extLst>
        </xdr:cNvPr>
        <xdr:cNvSpPr/>
      </xdr:nvSpPr>
      <xdr:spPr>
        <a:xfrm>
          <a:off x="97631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7" name="Imagen 6">
          <a:extLst>
            <a:ext uri="{FF2B5EF4-FFF2-40B4-BE49-F238E27FC236}">
              <a16:creationId xmlns:a16="http://schemas.microsoft.com/office/drawing/2014/main" id="{D2949AA8-6DE4-4E88-9569-EACA79DC5129}"/>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editAs="oneCell">
    <xdr:from>
      <xdr:col>2</xdr:col>
      <xdr:colOff>0</xdr:colOff>
      <xdr:row>14</xdr:row>
      <xdr:rowOff>0</xdr:rowOff>
    </xdr:from>
    <xdr:to>
      <xdr:col>2</xdr:col>
      <xdr:colOff>2009775</xdr:colOff>
      <xdr:row>15</xdr:row>
      <xdr:rowOff>152400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257174</xdr:colOff>
      <xdr:row>0</xdr:row>
      <xdr:rowOff>76200</xdr:rowOff>
    </xdr:from>
    <xdr:to>
      <xdr:col>2</xdr:col>
      <xdr:colOff>447674</xdr:colOff>
      <xdr:row>3</xdr:row>
      <xdr:rowOff>116840</xdr:rowOff>
    </xdr:to>
    <xdr:pic>
      <xdr:nvPicPr>
        <xdr:cNvPr id="2" name="Imagen 1">
          <a:extLst>
            <a:ext uri="{FF2B5EF4-FFF2-40B4-BE49-F238E27FC236}">
              <a16:creationId xmlns:a16="http://schemas.microsoft.com/office/drawing/2014/main" id="{F4E76DD2-EAFD-4E6B-AB3B-A8916C865AD5}"/>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257174" y="76200"/>
          <a:ext cx="2276475"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179915</xdr:colOff>
      <xdr:row>0</xdr:row>
      <xdr:rowOff>95249</xdr:rowOff>
    </xdr:from>
    <xdr:to>
      <xdr:col>2</xdr:col>
      <xdr:colOff>1259416</xdr:colOff>
      <xdr:row>2</xdr:row>
      <xdr:rowOff>634998</xdr:rowOff>
    </xdr:to>
    <xdr:pic>
      <xdr:nvPicPr>
        <xdr:cNvPr id="2" name="Imagen 1">
          <a:extLst>
            <a:ext uri="{FF2B5EF4-FFF2-40B4-BE49-F238E27FC236}">
              <a16:creationId xmlns:a16="http://schemas.microsoft.com/office/drawing/2014/main" id="{9C6D4005-E25E-4073-AE14-861451F45066}"/>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179915" y="95249"/>
          <a:ext cx="3143251" cy="857249"/>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5</xdr:col>
      <xdr:colOff>137523</xdr:colOff>
      <xdr:row>0</xdr:row>
      <xdr:rowOff>144626</xdr:rowOff>
    </xdr:from>
    <xdr:to>
      <xdr:col>5</xdr:col>
      <xdr:colOff>542485</xdr:colOff>
      <xdr:row>2</xdr:row>
      <xdr:rowOff>116510</xdr:rowOff>
    </xdr:to>
    <xdr:pic>
      <xdr:nvPicPr>
        <xdr:cNvPr id="7" name="Imagen 6">
          <a:extLst>
            <a:ext uri="{FF2B5EF4-FFF2-40B4-BE49-F238E27FC236}">
              <a16:creationId xmlns:a16="http://schemas.microsoft.com/office/drawing/2014/main" id="{35DE0E9C-F521-4729-82B5-D03EE851A296}"/>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8" name="Flecha: hacia la izquierda 7">
          <a:hlinkClick xmlns:r="http://schemas.openxmlformats.org/officeDocument/2006/relationships" r:id="rId2"/>
          <a:extLst>
            <a:ext uri="{FF2B5EF4-FFF2-40B4-BE49-F238E27FC236}">
              <a16:creationId xmlns:a16="http://schemas.microsoft.com/office/drawing/2014/main" id="{F2BF6EA4-C5CF-43C6-A4B5-0B705B3CC70C}"/>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1</xdr:col>
      <xdr:colOff>107950</xdr:colOff>
      <xdr:row>2</xdr:row>
      <xdr:rowOff>193040</xdr:rowOff>
    </xdr:to>
    <xdr:pic>
      <xdr:nvPicPr>
        <xdr:cNvPr id="2" name="Imagen 1">
          <a:extLst>
            <a:ext uri="{FF2B5EF4-FFF2-40B4-BE49-F238E27FC236}">
              <a16:creationId xmlns:a16="http://schemas.microsoft.com/office/drawing/2014/main" id="{AE7D0BF1-F2EE-4A0B-B801-96369C066BC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2051050"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0</xdr:colOff>
      <xdr:row>0</xdr:row>
      <xdr:rowOff>0</xdr:rowOff>
    </xdr:from>
    <xdr:to>
      <xdr:col>2</xdr:col>
      <xdr:colOff>190499</xdr:colOff>
      <xdr:row>4</xdr:row>
      <xdr:rowOff>57150</xdr:rowOff>
    </xdr:to>
    <xdr:pic>
      <xdr:nvPicPr>
        <xdr:cNvPr id="2" name="Imagen 1">
          <a:extLst>
            <a:ext uri="{FF2B5EF4-FFF2-40B4-BE49-F238E27FC236}">
              <a16:creationId xmlns:a16="http://schemas.microsoft.com/office/drawing/2014/main" id="{6ECCA856-297C-43DC-A7FC-517325B0C99B}"/>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2695574"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5" name="Imagen 4">
          <a:extLst>
            <a:ext uri="{FF2B5EF4-FFF2-40B4-BE49-F238E27FC236}">
              <a16:creationId xmlns:a16="http://schemas.microsoft.com/office/drawing/2014/main" id="{BE39B0A2-5608-4169-98BA-D8890F8FBAAF}"/>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80652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CA4FD292-0391-4892-8BDB-91FC414E1226}"/>
            </a:ext>
          </a:extLst>
        </xdr:cNvPr>
        <xdr:cNvSpPr/>
      </xdr:nvSpPr>
      <xdr:spPr>
        <a:xfrm>
          <a:off x="15796532" y="65315"/>
          <a:ext cx="28519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2</xdr:col>
      <xdr:colOff>250031</xdr:colOff>
      <xdr:row>4</xdr:row>
      <xdr:rowOff>23812</xdr:rowOff>
    </xdr:to>
    <xdr:pic>
      <xdr:nvPicPr>
        <xdr:cNvPr id="2" name="Imagen 1">
          <a:extLst>
            <a:ext uri="{FF2B5EF4-FFF2-40B4-BE49-F238E27FC236}">
              <a16:creationId xmlns:a16="http://schemas.microsoft.com/office/drawing/2014/main" id="{D45F54C7-960F-41C3-9677-CF11AA477CBD}"/>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36094" cy="869156"/>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13</xdr:col>
      <xdr:colOff>809775</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xdr:from>
      <xdr:col>11</xdr:col>
      <xdr:colOff>83344</xdr:colOff>
      <xdr:row>0</xdr:row>
      <xdr:rowOff>0</xdr:rowOff>
    </xdr:from>
    <xdr:to>
      <xdr:col>13</xdr:col>
      <xdr:colOff>131535</xdr:colOff>
      <xdr:row>0</xdr:row>
      <xdr:rowOff>738187</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4D620000-1FB4-4B61-A9A0-5626289FB007}"/>
            </a:ext>
          </a:extLst>
        </xdr:cNvPr>
        <xdr:cNvSpPr/>
      </xdr:nvSpPr>
      <xdr:spPr>
        <a:xfrm>
          <a:off x="14789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13</xdr:col>
      <xdr:colOff>809775</xdr:colOff>
      <xdr:row>0</xdr:row>
      <xdr:rowOff>581485</xdr:rowOff>
    </xdr:to>
    <xdr:pic>
      <xdr:nvPicPr>
        <xdr:cNvPr id="7" name="Imagen 6">
          <a:extLst>
            <a:ext uri="{FF2B5EF4-FFF2-40B4-BE49-F238E27FC236}">
              <a16:creationId xmlns:a16="http://schemas.microsoft.com/office/drawing/2014/main" id="{5F3A3A62-8A45-4FD2-9327-55FC0C4EFC5A}"/>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454438" y="190501"/>
          <a:ext cx="407344" cy="390984"/>
        </a:xfrm>
        <a:prstGeom prst="rect">
          <a:avLst/>
        </a:prstGeom>
      </xdr:spPr>
    </xdr:pic>
    <xdr:clientData/>
  </xdr:twoCellAnchor>
  <xdr:twoCellAnchor editAs="oneCell">
    <xdr:from>
      <xdr:col>0</xdr:col>
      <xdr:colOff>0</xdr:colOff>
      <xdr:row>0</xdr:row>
      <xdr:rowOff>0</xdr:rowOff>
    </xdr:from>
    <xdr:to>
      <xdr:col>2</xdr:col>
      <xdr:colOff>631030</xdr:colOff>
      <xdr:row>1</xdr:row>
      <xdr:rowOff>11906</xdr:rowOff>
    </xdr:to>
    <xdr:pic>
      <xdr:nvPicPr>
        <xdr:cNvPr id="3" name="Imagen 2">
          <a:extLst>
            <a:ext uri="{FF2B5EF4-FFF2-40B4-BE49-F238E27FC236}">
              <a16:creationId xmlns:a16="http://schemas.microsoft.com/office/drawing/2014/main" id="{5DF8EAF4-B5EB-4480-B354-D465FEF0604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95624" cy="95250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201083</xdr:colOff>
      <xdr:row>0</xdr:row>
      <xdr:rowOff>0</xdr:rowOff>
    </xdr:from>
    <xdr:to>
      <xdr:col>4</xdr:col>
      <xdr:colOff>42333</xdr:colOff>
      <xdr:row>2</xdr:row>
      <xdr:rowOff>42334</xdr:rowOff>
    </xdr:to>
    <xdr:pic>
      <xdr:nvPicPr>
        <xdr:cNvPr id="2" name="Imagen 1">
          <a:extLst>
            <a:ext uri="{FF2B5EF4-FFF2-40B4-BE49-F238E27FC236}">
              <a16:creationId xmlns:a16="http://schemas.microsoft.com/office/drawing/2014/main" id="{E0632A1C-1FCB-4B5A-8B57-3507ACE7443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12" t="27262" r="16120" b="30816"/>
        <a:stretch/>
      </xdr:blipFill>
      <xdr:spPr bwMode="auto">
        <a:xfrm>
          <a:off x="201083" y="0"/>
          <a:ext cx="3784600" cy="1128184"/>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0</xdr:colOff>
      <xdr:row>0</xdr:row>
      <xdr:rowOff>0</xdr:rowOff>
    </xdr:from>
    <xdr:to>
      <xdr:col>12</xdr:col>
      <xdr:colOff>41577</xdr:colOff>
      <xdr:row>1</xdr:row>
      <xdr:rowOff>145520</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8EE9FD0F-52ED-4191-870E-A3EA1DE7B1D3}"/>
            </a:ext>
          </a:extLst>
        </xdr:cNvPr>
        <xdr:cNvSpPr/>
      </xdr:nvSpPr>
      <xdr:spPr>
        <a:xfrm>
          <a:off x="12657667" y="0"/>
          <a:ext cx="1417410"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12</xdr:col>
      <xdr:colOff>222248</xdr:colOff>
      <xdr:row>0</xdr:row>
      <xdr:rowOff>179917</xdr:rowOff>
    </xdr:from>
    <xdr:to>
      <xdr:col>12</xdr:col>
      <xdr:colOff>627210</xdr:colOff>
      <xdr:row>0</xdr:row>
      <xdr:rowOff>570901</xdr:rowOff>
    </xdr:to>
    <xdr:pic>
      <xdr:nvPicPr>
        <xdr:cNvPr id="4" name="Imagen 3">
          <a:extLst>
            <a:ext uri="{FF2B5EF4-FFF2-40B4-BE49-F238E27FC236}">
              <a16:creationId xmlns:a16="http://schemas.microsoft.com/office/drawing/2014/main" id="{68DEF90D-B1A6-4A47-AEF8-E459953D2D0C}"/>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4255748" y="179917"/>
          <a:ext cx="404962" cy="390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209549</xdr:colOff>
      <xdr:row>6</xdr:row>
      <xdr:rowOff>157162</xdr:rowOff>
    </xdr:from>
    <xdr:to>
      <xdr:col>14</xdr:col>
      <xdr:colOff>66675</xdr:colOff>
      <xdr:row>22</xdr:row>
      <xdr:rowOff>171450</xdr:rowOff>
    </xdr:to>
    <xdr:graphicFrame macro="">
      <xdr:nvGraphicFramePr>
        <xdr:cNvPr id="2" name="Gráfico 1">
          <a:extLst>
            <a:ext uri="{FF2B5EF4-FFF2-40B4-BE49-F238E27FC236}">
              <a16:creationId xmlns:a16="http://schemas.microsoft.com/office/drawing/2014/main" id="{E236BF1D-5C9E-7C9F-7878-0C866A3723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28575</xdr:rowOff>
    </xdr:from>
    <xdr:to>
      <xdr:col>1</xdr:col>
      <xdr:colOff>1038225</xdr:colOff>
      <xdr:row>2</xdr:row>
      <xdr:rowOff>161925</xdr:rowOff>
    </xdr:to>
    <xdr:pic>
      <xdr:nvPicPr>
        <xdr:cNvPr id="3" name="Imagen 2">
          <a:extLst>
            <a:ext uri="{FF2B5EF4-FFF2-40B4-BE49-F238E27FC236}">
              <a16:creationId xmlns:a16="http://schemas.microsoft.com/office/drawing/2014/main" id="{7227EE47-57C9-4E38-896A-7255AB1857A7}"/>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412" t="27262" r="16120" b="30816"/>
        <a:stretch/>
      </xdr:blipFill>
      <xdr:spPr bwMode="auto">
        <a:xfrm>
          <a:off x="238125" y="28575"/>
          <a:ext cx="1562100" cy="514350"/>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171450</xdr:colOff>
      <xdr:row>0</xdr:row>
      <xdr:rowOff>85725</xdr:rowOff>
    </xdr:from>
    <xdr:to>
      <xdr:col>12</xdr:col>
      <xdr:colOff>350610</xdr:colOff>
      <xdr:row>4</xdr:row>
      <xdr:rowOff>61912</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3FC35DD9-3308-4AB0-AB14-E3A15C53B6AB}"/>
            </a:ext>
          </a:extLst>
        </xdr:cNvPr>
        <xdr:cNvSpPr/>
      </xdr:nvSpPr>
      <xdr:spPr>
        <a:xfrm>
          <a:off x="9391650" y="85725"/>
          <a:ext cx="1703160"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12</xdr:col>
      <xdr:colOff>623888</xdr:colOff>
      <xdr:row>1</xdr:row>
      <xdr:rowOff>85726</xdr:rowOff>
    </xdr:from>
    <xdr:to>
      <xdr:col>13</xdr:col>
      <xdr:colOff>266850</xdr:colOff>
      <xdr:row>3</xdr:row>
      <xdr:rowOff>95710</xdr:rowOff>
    </xdr:to>
    <xdr:pic>
      <xdr:nvPicPr>
        <xdr:cNvPr id="5" name="Imagen 4">
          <a:extLst>
            <a:ext uri="{FF2B5EF4-FFF2-40B4-BE49-F238E27FC236}">
              <a16:creationId xmlns:a16="http://schemas.microsoft.com/office/drawing/2014/main" id="{FFFB3E7B-23E4-4625-81C0-D5521D0A1C43}"/>
            </a:ext>
          </a:extLst>
        </xdr:cNvPr>
        <xdr:cNvPicPr>
          <a:picLocks noChangeAspect="1"/>
        </xdr:cNvPicPr>
      </xdr:nvPicPr>
      <xdr:blipFill rotWithShape="1">
        <a:blip xmlns:r="http://schemas.openxmlformats.org/officeDocument/2006/relationships" r:embed="rId4"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368088" y="276226"/>
          <a:ext cx="404962" cy="390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2\MAPA%20RIESGOS%20SEGURIDAD%20DE%20LA%20INFORMACION%202022\Mapa%20riesgos%20seguridad%20digital_final.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marisol.viveros\Downloads\MAPA_RIESGOS_UNIDAD_SOLIDARIA_2023_V2_0%20(7).xlsx" TargetMode="External"/><Relationship Id="rId1" Type="http://schemas.openxmlformats.org/officeDocument/2006/relationships/externalLinkPath" Target="file:///C:\Users\marisol.viveros\Downloads\MAPA_RIESGOS_UNIDAD_SOLIDARIA_2023_V2_0%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nidadsolidaria.gov.co/Planeaci%C3%B3n-gesti%C3%B3n-y-control/Planeaci%C3%B3n/Planes/Planes-de-Acci%C3%B3n-anuales-vigencia-2023"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nidia.patino@uaeos.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38"/>
  <sheetViews>
    <sheetView showGridLines="0" tabSelected="1" zoomScale="70" zoomScaleNormal="70" zoomScaleSheetLayoutView="80" zoomScalePageLayoutView="70" workbookViewId="0">
      <selection activeCell="U24" sqref="U24"/>
    </sheetView>
  </sheetViews>
  <sheetFormatPr baseColWidth="10" defaultColWidth="11.42578125" defaultRowHeight="15" x14ac:dyDescent="0.25"/>
  <cols>
    <col min="10" max="10" width="24.85546875" customWidth="1"/>
    <col min="15" max="15" width="26" customWidth="1"/>
    <col min="16" max="16" width="42.7109375" customWidth="1"/>
    <col min="17" max="17" width="43.28515625" customWidth="1"/>
    <col min="18" max="18" width="11.42578125" customWidth="1"/>
    <col min="19" max="19" width="11.5703125" customWidth="1"/>
    <col min="20" max="58" width="11.42578125" customWidth="1"/>
    <col min="59" max="59" width="0.140625" customWidth="1"/>
    <col min="60" max="90" width="11.42578125" customWidth="1"/>
    <col min="91" max="91" width="0.28515625" customWidth="1"/>
    <col min="92" max="98" width="11.42578125" customWidth="1"/>
    <col min="99" max="99" width="0.85546875" customWidth="1"/>
    <col min="100" max="114" width="11.42578125" customWidth="1"/>
  </cols>
  <sheetData>
    <row r="1" spans="1:17" ht="36.75" customHeight="1" thickTop="1" x14ac:dyDescent="0.25">
      <c r="A1" s="37"/>
      <c r="B1" s="38"/>
      <c r="C1" s="38"/>
      <c r="D1" s="38"/>
      <c r="E1" s="38"/>
      <c r="F1" s="38"/>
      <c r="G1" s="38"/>
      <c r="H1" s="39"/>
      <c r="I1" s="494" t="s">
        <v>0</v>
      </c>
      <c r="J1" s="495"/>
      <c r="K1" s="495"/>
      <c r="L1" s="495"/>
      <c r="M1" s="495"/>
      <c r="N1" s="495"/>
      <c r="O1" s="495"/>
      <c r="P1" s="495"/>
      <c r="Q1" s="496"/>
    </row>
    <row r="2" spans="1:17" ht="30.75" customHeight="1" x14ac:dyDescent="0.25">
      <c r="A2" s="40"/>
      <c r="B2" s="41"/>
      <c r="C2" s="41"/>
      <c r="D2" s="41"/>
      <c r="E2" s="41"/>
      <c r="F2" s="41"/>
      <c r="G2" s="41"/>
      <c r="H2" s="42"/>
      <c r="I2" s="497"/>
      <c r="J2" s="498"/>
      <c r="K2" s="498"/>
      <c r="L2" s="498"/>
      <c r="M2" s="498"/>
      <c r="N2" s="498"/>
      <c r="O2" s="498"/>
      <c r="P2" s="498"/>
      <c r="Q2" s="499"/>
    </row>
    <row r="3" spans="1:17" ht="30.75" customHeight="1" x14ac:dyDescent="0.25">
      <c r="A3" s="40"/>
      <c r="B3" s="41"/>
      <c r="C3" s="41"/>
      <c r="D3" s="41"/>
      <c r="E3" s="41"/>
      <c r="F3" s="41"/>
      <c r="G3" s="41"/>
      <c r="H3" s="42"/>
      <c r="I3" s="497"/>
      <c r="J3" s="498"/>
      <c r="K3" s="498"/>
      <c r="L3" s="498"/>
      <c r="M3" s="498"/>
      <c r="N3" s="498"/>
      <c r="O3" s="498"/>
      <c r="P3" s="498"/>
      <c r="Q3" s="499"/>
    </row>
    <row r="4" spans="1:17" ht="27" customHeight="1" x14ac:dyDescent="0.25">
      <c r="A4" s="40"/>
      <c r="B4" s="41"/>
      <c r="C4" s="41"/>
      <c r="D4" s="41"/>
      <c r="E4" s="41"/>
      <c r="F4" s="41"/>
      <c r="G4" s="41"/>
      <c r="H4" s="41"/>
      <c r="I4" s="497"/>
      <c r="J4" s="498"/>
      <c r="K4" s="498"/>
      <c r="L4" s="498"/>
      <c r="M4" s="498"/>
      <c r="N4" s="498"/>
      <c r="O4" s="498"/>
      <c r="P4" s="498"/>
      <c r="Q4" s="499"/>
    </row>
    <row r="5" spans="1:17" x14ac:dyDescent="0.25">
      <c r="A5" s="40"/>
      <c r="B5" s="41"/>
      <c r="C5" s="491"/>
      <c r="D5" s="492"/>
      <c r="E5" s="492"/>
      <c r="F5" s="492"/>
      <c r="G5" s="492"/>
      <c r="H5" s="493"/>
      <c r="I5" s="43"/>
      <c r="J5" s="45"/>
      <c r="K5" s="46"/>
      <c r="L5" s="46"/>
      <c r="M5" s="46"/>
      <c r="N5" s="46"/>
      <c r="O5" s="46"/>
      <c r="P5" s="744"/>
      <c r="Q5" s="47"/>
    </row>
    <row r="6" spans="1:17" ht="23.25" x14ac:dyDescent="0.25">
      <c r="A6" s="40"/>
      <c r="B6" s="41"/>
      <c r="C6" s="491"/>
      <c r="D6" s="492"/>
      <c r="E6" s="492"/>
      <c r="F6" s="492"/>
      <c r="G6" s="492"/>
      <c r="H6" s="493"/>
      <c r="I6" s="43"/>
      <c r="J6" s="488" t="s">
        <v>1</v>
      </c>
      <c r="K6" s="488"/>
      <c r="L6" s="488"/>
      <c r="M6" s="46"/>
      <c r="N6" s="46"/>
      <c r="O6" s="46"/>
      <c r="P6" s="744"/>
      <c r="Q6" s="47"/>
    </row>
    <row r="7" spans="1:17" ht="24" customHeight="1" x14ac:dyDescent="0.25">
      <c r="A7" s="40"/>
      <c r="B7" s="41"/>
      <c r="C7" s="491"/>
      <c r="D7" s="492"/>
      <c r="E7" s="492"/>
      <c r="F7" s="492"/>
      <c r="G7" s="492"/>
      <c r="H7" s="493"/>
      <c r="I7" s="43"/>
      <c r="J7" s="46"/>
      <c r="K7" s="46"/>
      <c r="L7" s="41"/>
      <c r="M7" s="46"/>
      <c r="N7" s="46"/>
      <c r="O7" s="41"/>
      <c r="P7" s="94"/>
      <c r="Q7" s="47"/>
    </row>
    <row r="8" spans="1:17" x14ac:dyDescent="0.25">
      <c r="A8" s="40"/>
      <c r="B8" s="41"/>
      <c r="C8" s="491"/>
      <c r="D8" s="492"/>
      <c r="E8" s="492"/>
      <c r="F8" s="492"/>
      <c r="G8" s="492"/>
      <c r="H8" s="493"/>
      <c r="I8" s="43"/>
      <c r="J8" s="46"/>
      <c r="K8" s="46"/>
      <c r="L8" s="46"/>
      <c r="M8" s="46"/>
      <c r="N8" s="46"/>
      <c r="O8" s="46"/>
      <c r="P8" s="744"/>
      <c r="Q8" s="47"/>
    </row>
    <row r="9" spans="1:17" x14ac:dyDescent="0.25">
      <c r="A9" s="40"/>
      <c r="B9" s="41"/>
      <c r="C9" s="491"/>
      <c r="D9" s="492"/>
      <c r="E9" s="492"/>
      <c r="F9" s="492"/>
      <c r="G9" s="492"/>
      <c r="H9" s="493"/>
      <c r="I9" s="43"/>
      <c r="J9" s="46"/>
      <c r="K9" s="46"/>
      <c r="L9" s="46"/>
      <c r="M9" s="46"/>
      <c r="N9" s="46"/>
      <c r="O9" s="46"/>
      <c r="P9" s="744"/>
      <c r="Q9" s="47"/>
    </row>
    <row r="10" spans="1:17" x14ac:dyDescent="0.25">
      <c r="A10" s="40"/>
      <c r="B10" s="41"/>
      <c r="C10" s="491"/>
      <c r="D10" s="492"/>
      <c r="E10" s="492"/>
      <c r="F10" s="492"/>
      <c r="G10" s="492"/>
      <c r="H10" s="493"/>
      <c r="I10" s="43"/>
      <c r="J10" s="46"/>
      <c r="K10" s="46"/>
      <c r="L10" s="46"/>
      <c r="M10" s="46"/>
      <c r="N10" s="46"/>
      <c r="O10" s="46"/>
      <c r="P10" s="744"/>
      <c r="Q10" s="47"/>
    </row>
    <row r="11" spans="1:17" x14ac:dyDescent="0.25">
      <c r="A11" s="40"/>
      <c r="B11" s="41"/>
      <c r="C11" s="491"/>
      <c r="D11" s="492"/>
      <c r="E11" s="492"/>
      <c r="F11" s="492"/>
      <c r="G11" s="492"/>
      <c r="H11" s="493"/>
      <c r="I11" s="43"/>
      <c r="J11" s="46"/>
      <c r="K11" s="46"/>
      <c r="L11" s="46"/>
      <c r="M11" s="46"/>
      <c r="N11" s="46"/>
      <c r="O11" s="46"/>
      <c r="P11" s="744"/>
      <c r="Q11" s="47"/>
    </row>
    <row r="12" spans="1:17" x14ac:dyDescent="0.25">
      <c r="A12" s="40"/>
      <c r="B12" s="41"/>
      <c r="C12" s="491"/>
      <c r="D12" s="492"/>
      <c r="E12" s="492"/>
      <c r="F12" s="492"/>
      <c r="G12" s="492"/>
      <c r="H12" s="493"/>
      <c r="I12" s="43"/>
      <c r="J12" s="41"/>
      <c r="K12" s="41"/>
      <c r="L12" s="41"/>
      <c r="M12" s="41"/>
      <c r="N12" s="46"/>
      <c r="O12" s="46"/>
      <c r="P12" s="744"/>
      <c r="Q12" s="47"/>
    </row>
    <row r="13" spans="1:17" x14ac:dyDescent="0.25">
      <c r="A13" s="40"/>
      <c r="B13" s="41"/>
      <c r="C13" s="491"/>
      <c r="D13" s="492"/>
      <c r="E13" s="492"/>
      <c r="F13" s="492"/>
      <c r="G13" s="492"/>
      <c r="H13" s="493"/>
      <c r="I13" s="43"/>
      <c r="J13" s="41"/>
      <c r="K13" s="41"/>
      <c r="L13" s="41"/>
      <c r="M13" s="41"/>
      <c r="N13" s="46"/>
      <c r="O13" s="46"/>
      <c r="P13" s="744"/>
      <c r="Q13" s="47"/>
    </row>
    <row r="14" spans="1:17" x14ac:dyDescent="0.25">
      <c r="A14" s="40"/>
      <c r="B14" s="41"/>
      <c r="C14" s="491"/>
      <c r="D14" s="492"/>
      <c r="E14" s="492"/>
      <c r="F14" s="492"/>
      <c r="G14" s="492"/>
      <c r="H14" s="493"/>
      <c r="I14" s="43"/>
      <c r="J14" s="48"/>
      <c r="K14" s="41"/>
      <c r="L14" s="41"/>
      <c r="M14" s="41"/>
      <c r="N14" s="46"/>
      <c r="O14" s="46"/>
      <c r="P14" s="744"/>
      <c r="Q14" s="47"/>
    </row>
    <row r="15" spans="1:17" x14ac:dyDescent="0.25">
      <c r="A15" s="40"/>
      <c r="B15" s="41"/>
      <c r="C15" s="491"/>
      <c r="D15" s="492"/>
      <c r="E15" s="492"/>
      <c r="F15" s="492"/>
      <c r="G15" s="492"/>
      <c r="H15" s="493"/>
      <c r="I15" s="43"/>
      <c r="J15" s="41"/>
      <c r="K15" s="41"/>
      <c r="L15" s="41"/>
      <c r="M15" s="41"/>
      <c r="N15" s="46"/>
      <c r="O15" s="46"/>
      <c r="P15" s="744"/>
      <c r="Q15" s="47"/>
    </row>
    <row r="16" spans="1:17" x14ac:dyDescent="0.25">
      <c r="A16" s="40"/>
      <c r="B16" s="41"/>
      <c r="C16" s="491"/>
      <c r="D16" s="492"/>
      <c r="E16" s="492"/>
      <c r="F16" s="492"/>
      <c r="G16" s="492"/>
      <c r="H16" s="493"/>
      <c r="I16" s="43"/>
      <c r="J16" s="46"/>
      <c r="K16" s="46"/>
      <c r="L16" s="46"/>
      <c r="M16" s="46"/>
      <c r="N16" s="46"/>
      <c r="O16" s="46"/>
      <c r="P16" s="744"/>
      <c r="Q16" s="47"/>
    </row>
    <row r="17" spans="1:21" x14ac:dyDescent="0.25">
      <c r="A17" s="40"/>
      <c r="B17" s="41"/>
      <c r="C17" s="491"/>
      <c r="D17" s="492"/>
      <c r="E17" s="492"/>
      <c r="F17" s="492"/>
      <c r="G17" s="492"/>
      <c r="H17" s="493"/>
      <c r="I17" s="43"/>
      <c r="J17" s="46"/>
      <c r="K17" s="46"/>
      <c r="L17" s="46"/>
      <c r="M17" s="46"/>
      <c r="N17" s="46"/>
      <c r="O17" s="46"/>
      <c r="P17" s="744"/>
      <c r="Q17" s="47"/>
    </row>
    <row r="18" spans="1:21" x14ac:dyDescent="0.25">
      <c r="A18" s="40"/>
      <c r="B18" s="41"/>
      <c r="C18" s="491"/>
      <c r="D18" s="492"/>
      <c r="E18" s="492"/>
      <c r="F18" s="492"/>
      <c r="G18" s="492"/>
      <c r="H18" s="493"/>
      <c r="I18" s="43"/>
      <c r="J18" s="46"/>
      <c r="K18" s="46"/>
      <c r="L18" s="46"/>
      <c r="M18" s="46"/>
      <c r="N18" s="46"/>
      <c r="O18" s="46"/>
      <c r="P18" s="744"/>
      <c r="Q18" s="47"/>
    </row>
    <row r="19" spans="1:21" x14ac:dyDescent="0.25">
      <c r="A19" s="40"/>
      <c r="B19" s="41"/>
      <c r="C19" s="491"/>
      <c r="D19" s="492"/>
      <c r="E19" s="492"/>
      <c r="F19" s="492"/>
      <c r="G19" s="492"/>
      <c r="H19" s="493"/>
      <c r="I19" s="43"/>
      <c r="J19" s="46"/>
      <c r="K19" s="46"/>
      <c r="L19" s="46"/>
      <c r="M19" s="46"/>
      <c r="N19" s="46"/>
      <c r="O19" s="46"/>
      <c r="P19" s="744"/>
      <c r="Q19" s="47"/>
    </row>
    <row r="20" spans="1:21" x14ac:dyDescent="0.25">
      <c r="A20" s="40"/>
      <c r="B20" s="41"/>
      <c r="C20" s="41"/>
      <c r="D20" s="41"/>
      <c r="E20" s="41"/>
      <c r="F20" s="41"/>
      <c r="G20" s="41"/>
      <c r="H20" s="42"/>
      <c r="I20" s="43"/>
      <c r="J20" s="46"/>
      <c r="K20" s="46"/>
      <c r="L20" s="46"/>
      <c r="M20" s="46"/>
      <c r="N20" s="46"/>
      <c r="O20" s="46"/>
      <c r="P20" s="744"/>
      <c r="Q20" s="47"/>
    </row>
    <row r="21" spans="1:21" x14ac:dyDescent="0.25">
      <c r="A21" s="40"/>
      <c r="B21" s="41"/>
      <c r="C21" s="41"/>
      <c r="D21" s="41"/>
      <c r="E21" s="41"/>
      <c r="F21" s="41"/>
      <c r="G21" s="41"/>
      <c r="H21" s="42"/>
      <c r="I21" s="43"/>
      <c r="J21" s="46"/>
      <c r="K21" s="46"/>
      <c r="L21" s="46"/>
      <c r="M21" s="46"/>
      <c r="N21" s="46"/>
      <c r="O21" s="46"/>
      <c r="P21" s="744"/>
      <c r="Q21" s="47"/>
    </row>
    <row r="22" spans="1:21" x14ac:dyDescent="0.25">
      <c r="A22" s="40"/>
      <c r="B22" s="41"/>
      <c r="C22" s="41"/>
      <c r="D22" s="41"/>
      <c r="E22" s="41"/>
      <c r="F22" s="41"/>
      <c r="G22" s="41"/>
      <c r="H22" s="42"/>
      <c r="I22" s="43"/>
      <c r="J22" s="46"/>
      <c r="K22" s="46"/>
      <c r="L22" s="46"/>
      <c r="M22" s="46"/>
      <c r="N22" s="46"/>
      <c r="O22" s="46"/>
      <c r="P22" s="744"/>
      <c r="Q22" s="47"/>
    </row>
    <row r="23" spans="1:21" x14ac:dyDescent="0.25">
      <c r="A23" s="40"/>
      <c r="B23" s="41"/>
      <c r="C23" s="41"/>
      <c r="D23" s="41"/>
      <c r="E23" s="41"/>
      <c r="F23" s="41"/>
      <c r="G23" s="41"/>
      <c r="H23" s="42"/>
      <c r="I23" s="43"/>
      <c r="J23" s="43"/>
      <c r="K23" s="43"/>
      <c r="L23" s="43"/>
      <c r="M23" s="43"/>
      <c r="N23" s="43"/>
      <c r="O23" s="43"/>
      <c r="P23" s="745"/>
      <c r="Q23" s="44"/>
    </row>
    <row r="24" spans="1:21" x14ac:dyDescent="0.25">
      <c r="A24" s="40"/>
      <c r="B24" s="41"/>
      <c r="C24" s="41"/>
      <c r="D24" s="41"/>
      <c r="E24" s="41"/>
      <c r="F24" s="41"/>
      <c r="G24" s="41"/>
      <c r="H24" s="42"/>
      <c r="I24" s="43"/>
      <c r="J24" s="43"/>
      <c r="K24" s="43"/>
      <c r="L24" s="43"/>
      <c r="M24" s="43"/>
      <c r="N24" s="43"/>
      <c r="O24" s="43"/>
      <c r="P24" s="745"/>
      <c r="Q24" s="47"/>
    </row>
    <row r="25" spans="1:21" x14ac:dyDescent="0.25">
      <c r="A25" s="40"/>
      <c r="B25" s="41"/>
      <c r="C25" s="41"/>
      <c r="D25" s="41"/>
      <c r="E25" s="41"/>
      <c r="F25" s="41"/>
      <c r="G25" s="41"/>
      <c r="H25" s="42"/>
      <c r="I25" s="43"/>
      <c r="J25" s="43"/>
      <c r="K25" s="43"/>
      <c r="L25" s="43"/>
      <c r="M25" s="43"/>
      <c r="N25" s="43"/>
      <c r="O25" s="43"/>
      <c r="P25" s="745"/>
      <c r="Q25" s="44"/>
      <c r="U25" s="49"/>
    </row>
    <row r="26" spans="1:21" x14ac:dyDescent="0.25">
      <c r="A26" s="40"/>
      <c r="B26" s="41"/>
      <c r="C26" s="41"/>
      <c r="D26" s="41"/>
      <c r="E26" s="41"/>
      <c r="F26" s="41"/>
      <c r="G26" s="41"/>
      <c r="H26" s="42"/>
      <c r="I26" s="43"/>
      <c r="J26" s="43"/>
      <c r="K26" s="43"/>
      <c r="L26" s="43"/>
      <c r="M26" s="43"/>
      <c r="N26" s="43"/>
      <c r="O26" s="43"/>
      <c r="P26" s="745"/>
      <c r="Q26" s="44"/>
    </row>
    <row r="27" spans="1:21" x14ac:dyDescent="0.25">
      <c r="A27" s="40"/>
      <c r="B27" s="41"/>
      <c r="C27" s="41"/>
      <c r="D27" s="41"/>
      <c r="E27" s="41"/>
      <c r="F27" s="41"/>
      <c r="G27" s="41"/>
      <c r="H27" s="42"/>
      <c r="I27" s="43"/>
      <c r="J27" s="43"/>
      <c r="K27" s="43"/>
      <c r="L27" s="43"/>
      <c r="M27" s="43"/>
      <c r="N27" s="43"/>
      <c r="O27" s="43"/>
      <c r="P27" s="745"/>
      <c r="Q27" s="44"/>
    </row>
    <row r="28" spans="1:21" x14ac:dyDescent="0.25">
      <c r="A28" s="40"/>
      <c r="B28" s="41"/>
      <c r="C28" s="41"/>
      <c r="D28" s="41"/>
      <c r="E28" s="41"/>
      <c r="F28" s="41"/>
      <c r="G28" s="41"/>
      <c r="H28" s="42"/>
      <c r="I28" s="43"/>
      <c r="J28" s="43"/>
      <c r="K28" s="43"/>
      <c r="L28" s="43"/>
      <c r="M28" s="43"/>
      <c r="N28" s="43"/>
      <c r="O28" s="43"/>
      <c r="P28" s="745"/>
      <c r="Q28" s="44"/>
    </row>
    <row r="29" spans="1:21" x14ac:dyDescent="0.25">
      <c r="A29" s="40"/>
      <c r="B29" s="41"/>
      <c r="C29" s="41"/>
      <c r="D29" s="41"/>
      <c r="E29" s="41"/>
      <c r="F29" s="41"/>
      <c r="G29" s="41"/>
      <c r="H29" s="42"/>
      <c r="I29" s="43"/>
      <c r="J29" s="43"/>
      <c r="K29" s="43"/>
      <c r="L29" s="43"/>
      <c r="M29" s="43"/>
      <c r="N29" s="43"/>
      <c r="O29" s="43"/>
      <c r="P29" s="745"/>
      <c r="Q29" s="44"/>
    </row>
    <row r="30" spans="1:21" x14ac:dyDescent="0.25">
      <c r="A30" s="40"/>
      <c r="B30" s="41"/>
      <c r="C30" s="41"/>
      <c r="D30" s="41"/>
      <c r="E30" s="41"/>
      <c r="F30" s="41"/>
      <c r="G30" s="41"/>
      <c r="H30" s="42"/>
      <c r="I30" s="43"/>
      <c r="J30" s="43"/>
      <c r="K30" s="43"/>
      <c r="L30" s="43"/>
      <c r="M30" s="43"/>
      <c r="N30" s="43"/>
      <c r="O30" s="43"/>
      <c r="P30" s="745"/>
      <c r="Q30" s="44"/>
    </row>
    <row r="31" spans="1:21" x14ac:dyDescent="0.25">
      <c r="A31" s="40"/>
      <c r="B31" s="41"/>
      <c r="C31" s="41"/>
      <c r="D31" s="41"/>
      <c r="E31" s="41"/>
      <c r="F31" s="41"/>
      <c r="G31" s="41"/>
      <c r="H31" s="42"/>
      <c r="I31" s="43"/>
      <c r="J31" s="43"/>
      <c r="K31" s="43"/>
      <c r="L31" s="43"/>
      <c r="M31" s="43"/>
      <c r="N31" s="43"/>
      <c r="O31" s="43"/>
      <c r="P31" s="745"/>
      <c r="Q31" s="44"/>
    </row>
    <row r="32" spans="1:21" ht="16.5" x14ac:dyDescent="0.25">
      <c r="A32" s="40"/>
      <c r="B32" s="41"/>
      <c r="C32" s="41"/>
      <c r="D32" s="41"/>
      <c r="E32" s="41"/>
      <c r="F32" s="41"/>
      <c r="G32" s="41"/>
      <c r="H32" s="42"/>
      <c r="I32" s="43"/>
      <c r="J32" s="43"/>
      <c r="K32" s="489"/>
      <c r="L32" s="489"/>
      <c r="M32" s="489"/>
      <c r="N32" s="489"/>
      <c r="O32" s="489"/>
      <c r="P32" s="746"/>
      <c r="Q32" s="490"/>
    </row>
    <row r="33" spans="1:17" x14ac:dyDescent="0.25">
      <c r="A33" s="40"/>
      <c r="B33" s="41"/>
      <c r="C33" s="41"/>
      <c r="D33" s="41"/>
      <c r="E33" s="41"/>
      <c r="F33" s="41"/>
      <c r="G33" s="41"/>
      <c r="H33" s="42"/>
      <c r="I33" s="43"/>
      <c r="J33" s="43"/>
      <c r="K33" s="43"/>
      <c r="L33" s="43"/>
      <c r="M33" s="43"/>
      <c r="N33" s="43"/>
      <c r="O33" s="43"/>
      <c r="P33" s="745"/>
      <c r="Q33" s="44"/>
    </row>
    <row r="34" spans="1:17" x14ac:dyDescent="0.25">
      <c r="A34" s="40"/>
      <c r="B34" s="41"/>
      <c r="C34" s="41"/>
      <c r="D34" s="41"/>
      <c r="E34" s="41"/>
      <c r="F34" s="41"/>
      <c r="G34" s="94"/>
      <c r="H34" s="97"/>
      <c r="I34" s="95"/>
      <c r="J34" s="43"/>
      <c r="K34" s="43"/>
      <c r="L34" s="43"/>
      <c r="M34" s="43"/>
      <c r="N34" s="43"/>
      <c r="O34" s="43"/>
      <c r="P34" s="748" t="s">
        <v>1027</v>
      </c>
      <c r="Q34" s="44"/>
    </row>
    <row r="35" spans="1:17" x14ac:dyDescent="0.25">
      <c r="A35" s="40"/>
      <c r="B35" s="41"/>
      <c r="C35" s="41"/>
      <c r="D35" s="41"/>
      <c r="E35" s="41"/>
      <c r="F35" s="41"/>
      <c r="G35" s="94"/>
      <c r="I35" s="96"/>
      <c r="J35" s="41"/>
      <c r="K35" s="41"/>
      <c r="L35" s="41"/>
      <c r="M35" s="41"/>
      <c r="N35" s="41"/>
      <c r="O35" s="41"/>
      <c r="P35" s="748"/>
      <c r="Q35" s="44"/>
    </row>
    <row r="36" spans="1:17" x14ac:dyDescent="0.25">
      <c r="A36" s="40"/>
      <c r="B36" s="41"/>
      <c r="C36" s="41"/>
      <c r="D36" s="41"/>
      <c r="E36" s="41"/>
      <c r="F36" s="41"/>
      <c r="G36" s="94"/>
      <c r="I36" s="96"/>
      <c r="J36" s="41"/>
      <c r="K36" s="41"/>
      <c r="L36" s="41"/>
      <c r="M36" s="41"/>
      <c r="N36" s="41"/>
      <c r="O36" s="41"/>
      <c r="P36" s="748"/>
      <c r="Q36" s="44"/>
    </row>
    <row r="37" spans="1:17" ht="15.75" thickBot="1" x14ac:dyDescent="0.3">
      <c r="A37" s="50"/>
      <c r="B37" s="51"/>
      <c r="C37" s="51"/>
      <c r="D37" s="51"/>
      <c r="E37" s="51"/>
      <c r="F37" s="51"/>
      <c r="G37" s="51"/>
      <c r="H37" s="51"/>
      <c r="I37" s="51"/>
      <c r="J37" s="51"/>
      <c r="K37" s="51"/>
      <c r="L37" s="51"/>
      <c r="M37" s="51"/>
      <c r="N37" s="51"/>
      <c r="O37" s="51"/>
      <c r="P37" s="747"/>
      <c r="Q37" s="52"/>
    </row>
    <row r="38" spans="1:17" ht="15.75" thickTop="1" x14ac:dyDescent="0.25">
      <c r="A38" s="53" t="s">
        <v>882</v>
      </c>
      <c r="B38" s="54"/>
    </row>
  </sheetData>
  <mergeCells count="5">
    <mergeCell ref="P34:P36"/>
    <mergeCell ref="J6:L6"/>
    <mergeCell ref="K32:Q32"/>
    <mergeCell ref="C5:H19"/>
    <mergeCell ref="I1:Q4"/>
  </mergeCells>
  <hyperlinks>
    <hyperlink ref="P34:P36" location="'% avance cumplimiento'!A1" display="% de Avance de cumplimiento " xr:uid="{E0241D76-B1D9-498D-89A0-12C04C67AEF9}"/>
  </hyperlink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E02C-8F06-44E4-9115-99F750F4DF0E}">
  <dimension ref="A1:O29"/>
  <sheetViews>
    <sheetView workbookViewId="0">
      <selection activeCell="L28" sqref="L28"/>
    </sheetView>
  </sheetViews>
  <sheetFormatPr baseColWidth="10" defaultRowHeight="15" x14ac:dyDescent="0.25"/>
  <cols>
    <col min="1" max="1" width="11.42578125" style="22"/>
    <col min="2" max="2" width="35.42578125" style="22" customWidth="1"/>
    <col min="3" max="3" width="11.42578125" style="439"/>
    <col min="4" max="16384" width="11.42578125" style="22"/>
  </cols>
  <sheetData>
    <row r="1" spans="1:15" x14ac:dyDescent="0.25">
      <c r="A1" s="457"/>
      <c r="B1" s="739" t="s">
        <v>1026</v>
      </c>
      <c r="C1" s="739"/>
      <c r="D1" s="739"/>
      <c r="E1" s="739"/>
      <c r="F1" s="739"/>
      <c r="G1" s="739"/>
      <c r="H1" s="739"/>
      <c r="I1" s="739"/>
      <c r="J1" s="739"/>
      <c r="K1" s="739"/>
      <c r="L1" s="739"/>
      <c r="M1" s="739"/>
      <c r="N1" s="458"/>
      <c r="O1" s="459"/>
    </row>
    <row r="2" spans="1:15" x14ac:dyDescent="0.25">
      <c r="A2" s="460"/>
      <c r="B2" s="740"/>
      <c r="C2" s="740"/>
      <c r="D2" s="740"/>
      <c r="E2" s="740"/>
      <c r="F2" s="740"/>
      <c r="G2" s="740"/>
      <c r="H2" s="740"/>
      <c r="I2" s="740"/>
      <c r="J2" s="740"/>
      <c r="K2" s="740"/>
      <c r="L2" s="740"/>
      <c r="M2" s="740"/>
      <c r="O2" s="461"/>
    </row>
    <row r="3" spans="1:15" x14ac:dyDescent="0.25">
      <c r="A3" s="460"/>
      <c r="O3" s="461"/>
    </row>
    <row r="4" spans="1:15" x14ac:dyDescent="0.25">
      <c r="A4" s="460"/>
      <c r="O4" s="461"/>
    </row>
    <row r="5" spans="1:15" x14ac:dyDescent="0.25">
      <c r="A5" s="460"/>
      <c r="O5" s="461"/>
    </row>
    <row r="6" spans="1:15" x14ac:dyDescent="0.25">
      <c r="A6" s="460"/>
      <c r="B6" s="446" t="s">
        <v>1015</v>
      </c>
      <c r="C6" s="447" t="s">
        <v>1017</v>
      </c>
      <c r="O6" s="461"/>
    </row>
    <row r="7" spans="1:15" x14ac:dyDescent="0.25">
      <c r="A7" s="460"/>
      <c r="B7" s="437" t="s">
        <v>1016</v>
      </c>
      <c r="C7" s="438">
        <f>'Componente 1 Riesgos'!P15</f>
        <v>1</v>
      </c>
      <c r="O7" s="461"/>
    </row>
    <row r="8" spans="1:15" x14ac:dyDescent="0.25">
      <c r="A8" s="460"/>
      <c r="B8" s="437" t="s">
        <v>1018</v>
      </c>
      <c r="C8" s="438">
        <v>1</v>
      </c>
      <c r="O8" s="461"/>
    </row>
    <row r="9" spans="1:15" x14ac:dyDescent="0.25">
      <c r="A9" s="460"/>
      <c r="B9" s="437" t="s">
        <v>1019</v>
      </c>
      <c r="C9" s="438">
        <f>'Componente 3  Rendición'!P18</f>
        <v>1</v>
      </c>
      <c r="O9" s="461"/>
    </row>
    <row r="10" spans="1:15" x14ac:dyDescent="0.25">
      <c r="A10" s="460"/>
      <c r="B10" s="437" t="s">
        <v>1020</v>
      </c>
      <c r="C10" s="438">
        <f>'Componente 4  Atención al Ciuda'!P17</f>
        <v>1</v>
      </c>
      <c r="O10" s="461"/>
    </row>
    <row r="11" spans="1:15" x14ac:dyDescent="0.25">
      <c r="A11" s="460"/>
      <c r="B11" s="437" t="s">
        <v>1021</v>
      </c>
      <c r="C11" s="438">
        <f>'Componente 5  Transparencia '!Q35</f>
        <v>1.0001484450382245</v>
      </c>
      <c r="O11" s="461"/>
    </row>
    <row r="12" spans="1:15" x14ac:dyDescent="0.25">
      <c r="A12" s="460"/>
      <c r="B12" s="437" t="s">
        <v>1022</v>
      </c>
      <c r="C12" s="438">
        <f>'Integridad- Gestión de Conflict'!Q14</f>
        <v>0.96666666666666656</v>
      </c>
      <c r="O12" s="461"/>
    </row>
    <row r="13" spans="1:15" x14ac:dyDescent="0.25">
      <c r="A13" s="460"/>
      <c r="C13" s="462">
        <f>AVERAGE(C7:C12)</f>
        <v>0.99446918528414852</v>
      </c>
      <c r="O13" s="461"/>
    </row>
    <row r="14" spans="1:15" x14ac:dyDescent="0.25">
      <c r="A14" s="460"/>
      <c r="O14" s="461"/>
    </row>
    <row r="15" spans="1:15" x14ac:dyDescent="0.25">
      <c r="A15" s="460"/>
      <c r="O15" s="461"/>
    </row>
    <row r="16" spans="1:15" x14ac:dyDescent="0.25">
      <c r="A16" s="460"/>
      <c r="O16" s="461"/>
    </row>
    <row r="17" spans="1:15" x14ac:dyDescent="0.25">
      <c r="A17" s="460"/>
      <c r="O17" s="461"/>
    </row>
    <row r="18" spans="1:15" x14ac:dyDescent="0.25">
      <c r="A18" s="460"/>
      <c r="O18" s="461"/>
    </row>
    <row r="19" spans="1:15" x14ac:dyDescent="0.25">
      <c r="A19" s="460"/>
      <c r="O19" s="461"/>
    </row>
    <row r="20" spans="1:15" x14ac:dyDescent="0.25">
      <c r="A20" s="460"/>
      <c r="O20" s="461"/>
    </row>
    <row r="21" spans="1:15" x14ac:dyDescent="0.25">
      <c r="A21" s="460"/>
      <c r="O21" s="461"/>
    </row>
    <row r="22" spans="1:15" x14ac:dyDescent="0.25">
      <c r="A22" s="460"/>
      <c r="O22" s="461"/>
    </row>
    <row r="23" spans="1:15" x14ac:dyDescent="0.25">
      <c r="A23" s="460"/>
      <c r="O23" s="461"/>
    </row>
    <row r="24" spans="1:15" x14ac:dyDescent="0.25">
      <c r="A24" s="460"/>
      <c r="O24" s="461"/>
    </row>
    <row r="25" spans="1:15" x14ac:dyDescent="0.25">
      <c r="A25" s="460"/>
      <c r="O25" s="461"/>
    </row>
    <row r="26" spans="1:15" x14ac:dyDescent="0.25">
      <c r="A26" s="460"/>
      <c r="O26" s="461"/>
    </row>
    <row r="27" spans="1:15" x14ac:dyDescent="0.25">
      <c r="A27" s="460"/>
      <c r="O27" s="461"/>
    </row>
    <row r="28" spans="1:15" x14ac:dyDescent="0.25">
      <c r="A28" s="460"/>
      <c r="O28" s="461"/>
    </row>
    <row r="29" spans="1:15" ht="15.75" thickBot="1" x14ac:dyDescent="0.3">
      <c r="A29" s="463"/>
      <c r="B29" s="464"/>
      <c r="C29" s="465"/>
      <c r="D29" s="464"/>
      <c r="E29" s="464"/>
      <c r="F29" s="464"/>
      <c r="G29" s="464"/>
      <c r="H29" s="464"/>
      <c r="I29" s="464"/>
      <c r="J29" s="464"/>
      <c r="K29" s="464"/>
      <c r="L29" s="464"/>
      <c r="M29" s="464"/>
      <c r="N29" s="464"/>
      <c r="O29" s="466"/>
    </row>
  </sheetData>
  <mergeCells count="1">
    <mergeCell ref="B1:M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5"/>
  <sheetViews>
    <sheetView zoomScale="80" zoomScaleNormal="80" workbookViewId="0"/>
  </sheetViews>
  <sheetFormatPr baseColWidth="10" defaultColWidth="11.42578125" defaultRowHeight="15" x14ac:dyDescent="0.25"/>
  <cols>
    <col min="1" max="1" width="23.42578125" style="22" customWidth="1"/>
    <col min="2" max="2" width="7.85546875" style="22" customWidth="1"/>
    <col min="3" max="3" width="36.42578125" style="22" customWidth="1"/>
    <col min="4" max="4" width="34.7109375" style="22" customWidth="1"/>
    <col min="5" max="5" width="25.42578125" style="22" customWidth="1"/>
    <col min="6" max="6" width="23.85546875" style="22" customWidth="1"/>
    <col min="7" max="7" width="28.42578125" style="22" customWidth="1"/>
    <col min="8" max="8" width="11.42578125" style="22"/>
    <col min="9" max="9" width="10.7109375" style="22" bestFit="1" customWidth="1"/>
    <col min="10" max="10" width="11.42578125" style="22"/>
    <col min="11" max="11" width="10.7109375" style="22" customWidth="1"/>
    <col min="12" max="12" width="11.42578125" style="22"/>
    <col min="13" max="13" width="14.140625" style="22" customWidth="1"/>
    <col min="14" max="14" width="11.42578125" style="22"/>
    <col min="15" max="15" width="12.42578125" style="22" customWidth="1"/>
    <col min="16" max="16" width="17.7109375" style="22" customWidth="1"/>
    <col min="17" max="17" width="77.140625" style="22" customWidth="1"/>
    <col min="18" max="18" width="76" style="22" customWidth="1"/>
    <col min="19" max="19" width="67" style="22" customWidth="1"/>
    <col min="20" max="16384" width="11.42578125" style="22"/>
  </cols>
  <sheetData>
    <row r="4" spans="1:19" ht="15.75" thickBot="1" x14ac:dyDescent="0.3"/>
    <row r="5" spans="1:19" ht="16.5" customHeight="1" x14ac:dyDescent="0.25">
      <c r="A5" s="508" t="s">
        <v>2</v>
      </c>
      <c r="B5" s="508"/>
      <c r="C5" s="508"/>
      <c r="D5" s="508"/>
      <c r="E5" s="508"/>
      <c r="F5" s="508"/>
      <c r="G5" s="509"/>
      <c r="H5" s="510" t="s">
        <v>3</v>
      </c>
      <c r="I5" s="511"/>
      <c r="J5" s="511" t="s">
        <v>4</v>
      </c>
      <c r="K5" s="511"/>
      <c r="L5" s="511" t="s">
        <v>5</v>
      </c>
      <c r="M5" s="514"/>
      <c r="N5" s="519" t="s">
        <v>7</v>
      </c>
      <c r="O5" s="516" t="s">
        <v>308</v>
      </c>
      <c r="P5" s="516" t="s">
        <v>1025</v>
      </c>
      <c r="Q5" s="516" t="s">
        <v>311</v>
      </c>
      <c r="R5" s="516" t="s">
        <v>312</v>
      </c>
      <c r="S5" s="502" t="s">
        <v>313</v>
      </c>
    </row>
    <row r="6" spans="1:19" ht="16.5" customHeight="1" x14ac:dyDescent="0.25">
      <c r="A6" s="505" t="s">
        <v>6</v>
      </c>
      <c r="B6" s="505"/>
      <c r="C6" s="505"/>
      <c r="D6" s="505"/>
      <c r="E6" s="505"/>
      <c r="F6" s="505"/>
      <c r="G6" s="506"/>
      <c r="H6" s="512"/>
      <c r="I6" s="513"/>
      <c r="J6" s="513"/>
      <c r="K6" s="513"/>
      <c r="L6" s="513"/>
      <c r="M6" s="515"/>
      <c r="N6" s="520"/>
      <c r="O6" s="517"/>
      <c r="P6" s="517"/>
      <c r="Q6" s="517"/>
      <c r="R6" s="517"/>
      <c r="S6" s="503"/>
    </row>
    <row r="7" spans="1:19" x14ac:dyDescent="0.25">
      <c r="A7" s="136" t="s">
        <v>8</v>
      </c>
      <c r="B7" s="507" t="s">
        <v>9</v>
      </c>
      <c r="C7" s="507"/>
      <c r="D7" s="137" t="s">
        <v>10</v>
      </c>
      <c r="E7" s="137" t="s">
        <v>11</v>
      </c>
      <c r="F7" s="136" t="s">
        <v>12</v>
      </c>
      <c r="G7" s="206" t="s">
        <v>13</v>
      </c>
      <c r="H7" s="207" t="s">
        <v>14</v>
      </c>
      <c r="I7" s="197" t="s">
        <v>15</v>
      </c>
      <c r="J7" s="197" t="s">
        <v>14</v>
      </c>
      <c r="K7" s="197" t="s">
        <v>15</v>
      </c>
      <c r="L7" s="197" t="s">
        <v>14</v>
      </c>
      <c r="M7" s="208" t="s">
        <v>15</v>
      </c>
      <c r="N7" s="521"/>
      <c r="O7" s="518"/>
      <c r="P7" s="518"/>
      <c r="Q7" s="518"/>
      <c r="R7" s="518"/>
      <c r="S7" s="504"/>
    </row>
    <row r="8" spans="1:19" ht="91.5" customHeight="1" x14ac:dyDescent="0.25">
      <c r="A8" s="137" t="s">
        <v>111</v>
      </c>
      <c r="B8" s="138" t="s">
        <v>60</v>
      </c>
      <c r="C8" s="139" t="s">
        <v>112</v>
      </c>
      <c r="D8" s="140" t="s">
        <v>113</v>
      </c>
      <c r="E8" s="140" t="s">
        <v>114</v>
      </c>
      <c r="F8" s="141" t="s">
        <v>115</v>
      </c>
      <c r="G8" s="429" t="s">
        <v>116</v>
      </c>
      <c r="H8" s="24"/>
      <c r="I8" s="23"/>
      <c r="J8" s="24">
        <v>1</v>
      </c>
      <c r="K8" s="23">
        <v>1</v>
      </c>
      <c r="L8" s="24"/>
      <c r="M8" s="23"/>
      <c r="N8" s="24">
        <f t="shared" ref="N8:N14" si="0">I8+K8+M8</f>
        <v>1</v>
      </c>
      <c r="O8" s="24">
        <f>H8+J8+L8</f>
        <v>1</v>
      </c>
      <c r="P8" s="146">
        <f>O8/N8</f>
        <v>1</v>
      </c>
      <c r="Q8" s="144" t="s">
        <v>971</v>
      </c>
      <c r="R8" s="431" t="s">
        <v>1023</v>
      </c>
      <c r="S8" s="431" t="s">
        <v>1028</v>
      </c>
    </row>
    <row r="9" spans="1:19" ht="51" x14ac:dyDescent="0.25">
      <c r="A9" s="137" t="s">
        <v>117</v>
      </c>
      <c r="B9" s="138" t="s">
        <v>71</v>
      </c>
      <c r="C9" s="139" t="s">
        <v>982</v>
      </c>
      <c r="D9" s="140" t="s">
        <v>118</v>
      </c>
      <c r="E9" s="140" t="s">
        <v>119</v>
      </c>
      <c r="F9" s="141" t="s">
        <v>120</v>
      </c>
      <c r="G9" s="141" t="s">
        <v>121</v>
      </c>
      <c r="H9" s="24">
        <v>1</v>
      </c>
      <c r="I9" s="23">
        <v>1</v>
      </c>
      <c r="J9" s="24"/>
      <c r="K9" s="25"/>
      <c r="L9" s="24"/>
      <c r="M9" s="25"/>
      <c r="N9" s="24">
        <f t="shared" si="0"/>
        <v>1</v>
      </c>
      <c r="O9" s="24">
        <f t="shared" ref="O9:O14" si="1">H9+J9+L9</f>
        <v>1</v>
      </c>
      <c r="P9" s="146">
        <f t="shared" ref="P9:P14" si="2">O9/N9</f>
        <v>1</v>
      </c>
      <c r="Q9" s="144" t="s">
        <v>983</v>
      </c>
      <c r="R9" s="431" t="s">
        <v>984</v>
      </c>
      <c r="S9" s="431" t="s">
        <v>1029</v>
      </c>
    </row>
    <row r="10" spans="1:19" ht="76.5" x14ac:dyDescent="0.25">
      <c r="A10" s="500" t="s">
        <v>122</v>
      </c>
      <c r="B10" s="138" t="s">
        <v>123</v>
      </c>
      <c r="C10" s="139" t="s">
        <v>985</v>
      </c>
      <c r="D10" s="140" t="s">
        <v>124</v>
      </c>
      <c r="E10" s="140" t="s">
        <v>125</v>
      </c>
      <c r="F10" s="141" t="s">
        <v>120</v>
      </c>
      <c r="G10" s="429">
        <v>44956</v>
      </c>
      <c r="H10" s="36">
        <v>1</v>
      </c>
      <c r="I10" s="35">
        <v>1</v>
      </c>
      <c r="J10" s="36"/>
      <c r="K10" s="35"/>
      <c r="L10" s="36"/>
      <c r="M10" s="35"/>
      <c r="N10" s="24">
        <f t="shared" si="0"/>
        <v>1</v>
      </c>
      <c r="O10" s="24">
        <f t="shared" si="1"/>
        <v>1</v>
      </c>
      <c r="P10" s="146">
        <f t="shared" si="2"/>
        <v>1</v>
      </c>
      <c r="Q10" s="144" t="s">
        <v>972</v>
      </c>
      <c r="R10" s="431" t="s">
        <v>974</v>
      </c>
      <c r="S10" s="431" t="s">
        <v>1030</v>
      </c>
    </row>
    <row r="11" spans="1:19" ht="293.25" x14ac:dyDescent="0.25">
      <c r="A11" s="501"/>
      <c r="B11" s="138">
        <v>3.2</v>
      </c>
      <c r="C11" s="139" t="s">
        <v>126</v>
      </c>
      <c r="D11" s="140" t="s">
        <v>127</v>
      </c>
      <c r="E11" s="140" t="s">
        <v>125</v>
      </c>
      <c r="F11" s="141" t="s">
        <v>120</v>
      </c>
      <c r="G11" s="142" t="s">
        <v>128</v>
      </c>
      <c r="H11" s="36"/>
      <c r="I11" s="35"/>
      <c r="J11" s="146">
        <v>0.5</v>
      </c>
      <c r="K11" s="145">
        <v>0.5</v>
      </c>
      <c r="L11" s="146">
        <v>0.5</v>
      </c>
      <c r="M11" s="145">
        <v>0.5</v>
      </c>
      <c r="N11" s="24">
        <f t="shared" si="0"/>
        <v>1</v>
      </c>
      <c r="O11" s="146">
        <f t="shared" si="1"/>
        <v>1</v>
      </c>
      <c r="P11" s="146">
        <f t="shared" si="2"/>
        <v>1</v>
      </c>
      <c r="Q11" s="420" t="s">
        <v>986</v>
      </c>
      <c r="R11" s="431" t="s">
        <v>990</v>
      </c>
      <c r="S11" s="431" t="s">
        <v>1031</v>
      </c>
    </row>
    <row r="12" spans="1:19" ht="137.25" customHeight="1" x14ac:dyDescent="0.25">
      <c r="A12" s="143" t="s">
        <v>129</v>
      </c>
      <c r="B12" s="138" t="s">
        <v>84</v>
      </c>
      <c r="C12" s="139" t="s">
        <v>130</v>
      </c>
      <c r="D12" s="140" t="s">
        <v>131</v>
      </c>
      <c r="E12" s="140" t="s">
        <v>132</v>
      </c>
      <c r="F12" s="142" t="s">
        <v>120</v>
      </c>
      <c r="G12" s="142" t="s">
        <v>133</v>
      </c>
      <c r="H12" s="36"/>
      <c r="I12" s="35"/>
      <c r="J12" s="146">
        <v>0.5</v>
      </c>
      <c r="K12" s="145">
        <v>0.5</v>
      </c>
      <c r="L12" s="146">
        <v>0.5</v>
      </c>
      <c r="M12" s="145">
        <v>0.5</v>
      </c>
      <c r="N12" s="24">
        <f t="shared" si="0"/>
        <v>1</v>
      </c>
      <c r="O12" s="146">
        <f t="shared" si="1"/>
        <v>1</v>
      </c>
      <c r="P12" s="146">
        <f t="shared" si="2"/>
        <v>1</v>
      </c>
      <c r="Q12" s="144" t="s">
        <v>987</v>
      </c>
      <c r="R12" s="144" t="s">
        <v>991</v>
      </c>
      <c r="S12" s="431" t="s">
        <v>1032</v>
      </c>
    </row>
    <row r="13" spans="1:19" ht="80.25" customHeight="1" x14ac:dyDescent="0.25">
      <c r="A13" s="500" t="s">
        <v>134</v>
      </c>
      <c r="B13" s="138" t="s">
        <v>91</v>
      </c>
      <c r="C13" s="139" t="s">
        <v>135</v>
      </c>
      <c r="D13" s="140" t="s">
        <v>136</v>
      </c>
      <c r="E13" s="140" t="s">
        <v>137</v>
      </c>
      <c r="F13" s="140" t="s">
        <v>138</v>
      </c>
      <c r="G13" s="430" t="s">
        <v>139</v>
      </c>
      <c r="H13" s="36">
        <v>1</v>
      </c>
      <c r="I13" s="35">
        <v>1</v>
      </c>
      <c r="J13" s="36">
        <v>1</v>
      </c>
      <c r="K13" s="35">
        <v>1</v>
      </c>
      <c r="L13" s="36">
        <v>1</v>
      </c>
      <c r="M13" s="35">
        <v>1</v>
      </c>
      <c r="N13" s="24">
        <f t="shared" si="0"/>
        <v>3</v>
      </c>
      <c r="O13" s="24">
        <f t="shared" si="1"/>
        <v>3</v>
      </c>
      <c r="P13" s="146">
        <f t="shared" si="2"/>
        <v>1</v>
      </c>
      <c r="Q13" s="144" t="s">
        <v>988</v>
      </c>
      <c r="R13" s="144" t="s">
        <v>989</v>
      </c>
      <c r="S13" s="431" t="s">
        <v>1033</v>
      </c>
    </row>
    <row r="14" spans="1:19" ht="129" customHeight="1" x14ac:dyDescent="0.25">
      <c r="A14" s="501"/>
      <c r="B14" s="138" t="s">
        <v>140</v>
      </c>
      <c r="C14" s="144" t="s">
        <v>141</v>
      </c>
      <c r="D14" s="140" t="s">
        <v>142</v>
      </c>
      <c r="E14" s="140" t="s">
        <v>143</v>
      </c>
      <c r="F14" s="140" t="s">
        <v>144</v>
      </c>
      <c r="G14" s="430" t="s">
        <v>145</v>
      </c>
      <c r="H14" s="36">
        <v>1</v>
      </c>
      <c r="I14" s="35">
        <v>1</v>
      </c>
      <c r="J14" s="36">
        <v>1</v>
      </c>
      <c r="K14" s="35">
        <v>1</v>
      </c>
      <c r="L14" s="36">
        <v>1</v>
      </c>
      <c r="M14" s="35">
        <v>1</v>
      </c>
      <c r="N14" s="24">
        <f t="shared" si="0"/>
        <v>3</v>
      </c>
      <c r="O14" s="24">
        <f t="shared" si="1"/>
        <v>3</v>
      </c>
      <c r="P14" s="146">
        <f t="shared" si="2"/>
        <v>1</v>
      </c>
      <c r="Q14" s="144" t="s">
        <v>973</v>
      </c>
      <c r="R14" s="144" t="s">
        <v>975</v>
      </c>
      <c r="S14" s="431" t="s">
        <v>1034</v>
      </c>
    </row>
    <row r="15" spans="1:19" x14ac:dyDescent="0.25">
      <c r="P15" s="442">
        <f>AVERAGE(P8:P14)</f>
        <v>1</v>
      </c>
    </row>
  </sheetData>
  <mergeCells count="14">
    <mergeCell ref="A10:A11"/>
    <mergeCell ref="A13:A14"/>
    <mergeCell ref="S5:S7"/>
    <mergeCell ref="A6:G6"/>
    <mergeCell ref="B7:C7"/>
    <mergeCell ref="A5:G5"/>
    <mergeCell ref="H5:I6"/>
    <mergeCell ref="J5:K6"/>
    <mergeCell ref="L5:M6"/>
    <mergeCell ref="Q5:Q7"/>
    <mergeCell ref="R5:R7"/>
    <mergeCell ref="O5:O7"/>
    <mergeCell ref="N5:N7"/>
    <mergeCell ref="P5:P7"/>
  </mergeCells>
  <hyperlinks>
    <hyperlink ref="R10" r:id="rId1" display="El 27 de enero se adoptó y publicó el mapa de riesgo Institucional bajo   la resolución 030 del 27 de enero de 2023._x000a__x000a_  https://www.unidadsolidaria.gov.co/Planeaci%C3%B3n-gesti%C3%B3n-y-control/Planeaci%C3%B3n/Planes/Planes-de-Acci%C3%B3n-anuales-vigencia-2023 " xr:uid="{57EABD84-5923-4A9B-BA89-7798078FBE75}"/>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50"/>
  <sheetViews>
    <sheetView zoomScale="90" zoomScaleNormal="90" workbookViewId="0">
      <selection sqref="A1:D3"/>
    </sheetView>
  </sheetViews>
  <sheetFormatPr baseColWidth="10" defaultColWidth="11.42578125" defaultRowHeight="16.5" zeroHeight="1" x14ac:dyDescent="0.3"/>
  <cols>
    <col min="1" max="1" width="3.28515625" style="56" customWidth="1"/>
    <col min="2" max="2" width="27.5703125" style="56" customWidth="1"/>
    <col min="3" max="3" width="22.85546875" style="56" customWidth="1"/>
    <col min="4" max="4" width="26.85546875" style="56" customWidth="1"/>
    <col min="5" max="5" width="48.85546875" style="56" customWidth="1"/>
    <col min="6" max="6" width="38.42578125" style="56" customWidth="1"/>
    <col min="7" max="7" width="42.140625" style="56" customWidth="1"/>
    <col min="8" max="8" width="19.85546875" style="56" customWidth="1"/>
    <col min="9" max="9" width="13.7109375" style="56" customWidth="1"/>
    <col min="10" max="10" width="20.42578125" style="56" customWidth="1"/>
    <col min="11" max="12" width="11.42578125" style="56"/>
    <col min="13" max="13" width="16.85546875" style="56" customWidth="1"/>
    <col min="14" max="14" width="14.5703125" style="56" customWidth="1"/>
    <col min="15" max="16" width="13" style="56" customWidth="1"/>
    <col min="17" max="17" width="11.42578125" style="56" customWidth="1"/>
    <col min="18" max="18" width="23.140625" style="56" customWidth="1"/>
    <col min="19" max="19" width="16.5703125" style="56" customWidth="1"/>
    <col min="20" max="20" width="27.140625" style="56" customWidth="1"/>
    <col min="21" max="21" width="27.5703125" style="56" customWidth="1"/>
    <col min="22" max="22" width="26.7109375" style="56" customWidth="1"/>
    <col min="23" max="16384" width="11.42578125" style="56"/>
  </cols>
  <sheetData>
    <row r="1" spans="1:22" ht="12.75" customHeight="1" x14ac:dyDescent="0.3">
      <c r="A1" s="529"/>
      <c r="B1" s="529"/>
      <c r="C1" s="529"/>
      <c r="D1" s="529"/>
      <c r="E1" s="530"/>
      <c r="F1" s="530"/>
      <c r="G1" s="530"/>
      <c r="H1" s="530"/>
      <c r="I1" s="530"/>
      <c r="J1" s="530"/>
    </row>
    <row r="2" spans="1:22" ht="12.75" customHeight="1" x14ac:dyDescent="0.3">
      <c r="A2" s="529"/>
      <c r="B2" s="529"/>
      <c r="C2" s="529"/>
      <c r="D2" s="529"/>
      <c r="E2" s="530"/>
      <c r="F2" s="530"/>
      <c r="G2" s="530"/>
      <c r="H2" s="530"/>
      <c r="I2" s="530"/>
      <c r="J2" s="530"/>
    </row>
    <row r="3" spans="1:22" ht="65.25" customHeight="1" x14ac:dyDescent="0.3">
      <c r="A3" s="529"/>
      <c r="B3" s="529"/>
      <c r="C3" s="529"/>
      <c r="D3" s="529"/>
      <c r="E3" s="530"/>
      <c r="F3" s="530"/>
      <c r="G3" s="530"/>
      <c r="H3" s="530"/>
      <c r="I3" s="530"/>
      <c r="J3" s="530"/>
    </row>
    <row r="4" spans="1:22" ht="39" customHeight="1" thickBot="1" x14ac:dyDescent="0.35">
      <c r="A4" s="545" t="s">
        <v>16</v>
      </c>
      <c r="B4" s="546"/>
      <c r="C4" s="546"/>
      <c r="D4" s="546"/>
      <c r="E4" s="546"/>
      <c r="F4" s="546"/>
      <c r="G4" s="546"/>
      <c r="H4" s="546"/>
      <c r="I4" s="546"/>
      <c r="J4" s="546"/>
      <c r="K4" s="546"/>
      <c r="L4" s="546"/>
      <c r="M4" s="546"/>
      <c r="N4" s="546"/>
      <c r="O4" s="546"/>
      <c r="P4" s="546"/>
      <c r="Q4" s="546"/>
      <c r="R4" s="546"/>
      <c r="S4" s="546"/>
      <c r="T4" s="546"/>
      <c r="U4" s="546"/>
      <c r="V4" s="546"/>
    </row>
    <row r="5" spans="1:22" ht="29.25" customHeight="1" x14ac:dyDescent="0.3">
      <c r="A5" s="88"/>
      <c r="B5" s="89" t="s">
        <v>17</v>
      </c>
      <c r="C5" s="526" t="s">
        <v>18</v>
      </c>
      <c r="D5" s="527"/>
      <c r="E5" s="528"/>
      <c r="F5" s="89"/>
      <c r="G5" s="90"/>
      <c r="H5" s="91"/>
      <c r="I5" s="91"/>
      <c r="J5" s="90"/>
      <c r="K5" s="91"/>
      <c r="L5" s="91"/>
      <c r="M5" s="91"/>
      <c r="N5" s="91"/>
      <c r="O5" s="91"/>
      <c r="P5" s="91"/>
      <c r="Q5" s="91"/>
      <c r="R5" s="91"/>
      <c r="S5" s="91"/>
      <c r="T5" s="91"/>
      <c r="U5" s="522"/>
      <c r="V5" s="547"/>
    </row>
    <row r="6" spans="1:22" ht="7.5" customHeight="1" x14ac:dyDescent="0.3">
      <c r="A6" s="59"/>
      <c r="B6" s="198"/>
      <c r="C6" s="198"/>
      <c r="D6" s="198"/>
      <c r="E6" s="198"/>
      <c r="F6" s="198"/>
      <c r="G6" s="198"/>
      <c r="H6" s="198"/>
      <c r="I6" s="198"/>
      <c r="J6" s="198"/>
      <c r="U6" s="548"/>
      <c r="V6" s="549"/>
    </row>
    <row r="7" spans="1:22" ht="18" customHeight="1" x14ac:dyDescent="0.3">
      <c r="A7" s="57"/>
      <c r="B7" s="58" t="s">
        <v>19</v>
      </c>
      <c r="C7" s="523" t="s">
        <v>20</v>
      </c>
      <c r="D7" s="524"/>
      <c r="E7" s="525"/>
      <c r="G7" s="199" t="s">
        <v>21</v>
      </c>
      <c r="H7" s="60" t="s">
        <v>22</v>
      </c>
      <c r="U7" s="548"/>
      <c r="V7" s="549"/>
    </row>
    <row r="8" spans="1:22" ht="7.5" customHeight="1" x14ac:dyDescent="0.3">
      <c r="A8" s="62"/>
      <c r="B8" s="63"/>
      <c r="C8" s="63"/>
      <c r="D8" s="63"/>
      <c r="E8" s="63"/>
      <c r="F8" s="63"/>
      <c r="G8" s="63"/>
      <c r="H8" s="63"/>
      <c r="J8" s="200"/>
      <c r="U8" s="548"/>
      <c r="V8" s="549"/>
    </row>
    <row r="9" spans="1:22" ht="18" customHeight="1" x14ac:dyDescent="0.3">
      <c r="A9" s="57"/>
      <c r="B9" s="58" t="s">
        <v>23</v>
      </c>
      <c r="C9" s="523" t="s">
        <v>24</v>
      </c>
      <c r="D9" s="524"/>
      <c r="E9" s="525"/>
      <c r="F9" s="201"/>
      <c r="G9" s="199" t="s">
        <v>25</v>
      </c>
      <c r="H9" s="64">
        <v>2023</v>
      </c>
      <c r="I9" s="201"/>
      <c r="U9" s="548"/>
      <c r="V9" s="549"/>
    </row>
    <row r="10" spans="1:22" ht="7.5" customHeight="1" x14ac:dyDescent="0.3">
      <c r="A10" s="65"/>
      <c r="B10" s="63"/>
      <c r="C10" s="63"/>
      <c r="D10" s="63"/>
      <c r="E10" s="63"/>
      <c r="F10" s="201"/>
      <c r="H10" s="199"/>
      <c r="I10" s="201"/>
      <c r="U10" s="548"/>
      <c r="V10" s="549"/>
    </row>
    <row r="11" spans="1:22" ht="18" customHeight="1" x14ac:dyDescent="0.3">
      <c r="A11" s="57"/>
      <c r="B11" s="58" t="s">
        <v>26</v>
      </c>
      <c r="C11" s="523" t="s">
        <v>27</v>
      </c>
      <c r="D11" s="524"/>
      <c r="E11" s="525"/>
      <c r="F11" s="201"/>
      <c r="H11" s="199"/>
      <c r="I11" s="201"/>
      <c r="U11" s="548"/>
      <c r="V11" s="549"/>
    </row>
    <row r="12" spans="1:22" ht="15" customHeight="1" thickBot="1" x14ac:dyDescent="0.35">
      <c r="A12" s="85"/>
      <c r="B12" s="76"/>
      <c r="C12" s="76"/>
      <c r="D12" s="76"/>
      <c r="E12" s="76"/>
      <c r="F12" s="76"/>
      <c r="G12" s="92"/>
      <c r="H12" s="75"/>
      <c r="I12" s="93"/>
      <c r="J12" s="93"/>
      <c r="K12" s="76"/>
      <c r="L12" s="76"/>
      <c r="M12" s="76"/>
      <c r="N12" s="76"/>
      <c r="O12" s="76"/>
      <c r="P12" s="76"/>
      <c r="Q12" s="76"/>
      <c r="R12" s="76"/>
      <c r="S12" s="76"/>
      <c r="T12" s="76"/>
      <c r="U12" s="550"/>
      <c r="V12" s="551"/>
    </row>
    <row r="13" spans="1:22" ht="18" customHeight="1" thickBot="1" x14ac:dyDescent="0.35">
      <c r="A13" s="552" t="s">
        <v>28</v>
      </c>
      <c r="B13" s="553"/>
      <c r="C13" s="553"/>
      <c r="D13" s="553"/>
      <c r="E13" s="553"/>
      <c r="F13" s="553"/>
      <c r="G13" s="553"/>
      <c r="H13" s="553"/>
      <c r="I13" s="553"/>
      <c r="J13" s="553"/>
      <c r="K13" s="553"/>
      <c r="L13" s="553"/>
      <c r="M13" s="553"/>
      <c r="N13" s="553"/>
      <c r="O13" s="553"/>
      <c r="P13" s="553"/>
      <c r="Q13" s="553"/>
      <c r="R13" s="553"/>
      <c r="S13" s="553"/>
      <c r="T13" s="553"/>
      <c r="U13" s="553"/>
      <c r="V13" s="553"/>
    </row>
    <row r="14" spans="1:22" ht="18" customHeight="1" x14ac:dyDescent="0.3">
      <c r="A14" s="542" t="s">
        <v>29</v>
      </c>
      <c r="B14" s="542" t="s">
        <v>30</v>
      </c>
      <c r="C14" s="542" t="s">
        <v>31</v>
      </c>
      <c r="D14" s="542" t="s">
        <v>32</v>
      </c>
      <c r="E14" s="542" t="s">
        <v>33</v>
      </c>
      <c r="F14" s="556" t="s">
        <v>34</v>
      </c>
      <c r="G14" s="542" t="s">
        <v>35</v>
      </c>
      <c r="H14" s="556" t="s">
        <v>36</v>
      </c>
      <c r="I14" s="556" t="s">
        <v>37</v>
      </c>
      <c r="J14" s="558"/>
      <c r="K14" s="559" t="s">
        <v>38</v>
      </c>
      <c r="L14" s="560"/>
      <c r="M14" s="560" t="s">
        <v>4</v>
      </c>
      <c r="N14" s="560"/>
      <c r="O14" s="560" t="s">
        <v>5</v>
      </c>
      <c r="P14" s="560"/>
      <c r="Q14" s="561" t="s">
        <v>7</v>
      </c>
      <c r="R14" s="561" t="s">
        <v>309</v>
      </c>
      <c r="S14" s="540" t="s">
        <v>39</v>
      </c>
      <c r="T14" s="540" t="s">
        <v>314</v>
      </c>
      <c r="U14" s="540" t="s">
        <v>312</v>
      </c>
      <c r="V14" s="543" t="s">
        <v>313</v>
      </c>
    </row>
    <row r="15" spans="1:22" ht="33.75" thickBot="1" x14ac:dyDescent="0.35">
      <c r="A15" s="542"/>
      <c r="B15" s="542"/>
      <c r="C15" s="542"/>
      <c r="D15" s="542"/>
      <c r="E15" s="542"/>
      <c r="F15" s="557"/>
      <c r="G15" s="542"/>
      <c r="H15" s="557"/>
      <c r="I15" s="86" t="s">
        <v>40</v>
      </c>
      <c r="J15" s="87" t="s">
        <v>41</v>
      </c>
      <c r="K15" s="209" t="s">
        <v>14</v>
      </c>
      <c r="L15" s="210" t="s">
        <v>15</v>
      </c>
      <c r="M15" s="210" t="s">
        <v>14</v>
      </c>
      <c r="N15" s="210" t="s">
        <v>15</v>
      </c>
      <c r="O15" s="210" t="s">
        <v>14</v>
      </c>
      <c r="P15" s="210" t="s">
        <v>15</v>
      </c>
      <c r="Q15" s="562"/>
      <c r="R15" s="562"/>
      <c r="S15" s="541"/>
      <c r="T15" s="541"/>
      <c r="U15" s="541"/>
      <c r="V15" s="544"/>
    </row>
    <row r="16" spans="1:22" ht="17.25" thickBot="1" x14ac:dyDescent="0.35">
      <c r="A16" s="532" t="s">
        <v>42</v>
      </c>
      <c r="B16" s="533"/>
      <c r="C16" s="533"/>
      <c r="D16" s="533"/>
      <c r="E16" s="533"/>
      <c r="F16" s="533"/>
      <c r="G16" s="533"/>
      <c r="H16" s="533"/>
      <c r="I16" s="533"/>
      <c r="J16" s="533"/>
      <c r="K16" s="211"/>
      <c r="L16" s="211"/>
      <c r="M16" s="211"/>
      <c r="N16" s="211"/>
      <c r="O16" s="211"/>
      <c r="P16" s="211"/>
      <c r="Q16" s="212"/>
      <c r="R16" s="212"/>
      <c r="S16" s="213"/>
      <c r="T16" s="214"/>
      <c r="U16" s="215"/>
      <c r="V16" s="215"/>
    </row>
    <row r="17" spans="1:22" ht="132.75" customHeight="1" x14ac:dyDescent="0.3">
      <c r="A17" s="66">
        <v>1</v>
      </c>
      <c r="B17" s="123"/>
      <c r="C17" s="119"/>
      <c r="D17" s="119"/>
      <c r="E17" s="120" t="s">
        <v>880</v>
      </c>
      <c r="F17" s="117"/>
      <c r="G17" s="119"/>
      <c r="H17" s="118"/>
      <c r="I17" s="121"/>
      <c r="J17" s="122"/>
      <c r="K17" s="124"/>
      <c r="L17" s="204"/>
      <c r="M17" s="205"/>
      <c r="N17" s="204"/>
      <c r="O17" s="205"/>
      <c r="P17" s="204"/>
      <c r="Q17" s="204"/>
      <c r="R17" s="125"/>
      <c r="S17" s="107"/>
      <c r="T17" s="107"/>
      <c r="U17" s="107"/>
      <c r="V17" s="107"/>
    </row>
    <row r="18" spans="1:22" ht="3" customHeight="1" x14ac:dyDescent="0.3">
      <c r="A18" s="59"/>
      <c r="B18" s="58"/>
      <c r="C18" s="67"/>
      <c r="D18" s="67"/>
      <c r="E18" s="67"/>
      <c r="F18" s="68"/>
      <c r="G18" s="68"/>
      <c r="H18" s="68"/>
      <c r="I18" s="69"/>
      <c r="J18" s="70"/>
    </row>
    <row r="19" spans="1:22" ht="30" customHeight="1" x14ac:dyDescent="0.3">
      <c r="A19" s="71"/>
      <c r="B19" s="63" t="s">
        <v>43</v>
      </c>
      <c r="C19" s="534" t="s">
        <v>44</v>
      </c>
      <c r="D19" s="535"/>
      <c r="E19" s="535"/>
      <c r="F19" s="72"/>
      <c r="G19" s="536" t="s">
        <v>45</v>
      </c>
      <c r="H19" s="537"/>
      <c r="I19" s="538"/>
      <c r="J19" s="539"/>
    </row>
    <row r="20" spans="1:22" ht="8.25" customHeight="1" thickBot="1" x14ac:dyDescent="0.35">
      <c r="A20" s="73"/>
      <c r="B20" s="74"/>
      <c r="C20" s="74"/>
      <c r="D20" s="74"/>
      <c r="E20" s="74"/>
      <c r="F20" s="75"/>
      <c r="G20" s="75"/>
      <c r="H20" s="76"/>
      <c r="I20" s="76"/>
      <c r="J20" s="77"/>
    </row>
    <row r="21" spans="1:22" x14ac:dyDescent="0.3">
      <c r="A21" s="554"/>
      <c r="B21" s="555"/>
      <c r="C21" s="78"/>
      <c r="D21" s="78"/>
      <c r="E21" s="78"/>
      <c r="F21" s="79"/>
      <c r="G21" s="80" t="s">
        <v>881</v>
      </c>
      <c r="H21" s="79"/>
      <c r="I21" s="81"/>
      <c r="J21" s="82"/>
    </row>
    <row r="22" spans="1:22" ht="4.5" customHeight="1" x14ac:dyDescent="0.3">
      <c r="A22" s="57"/>
      <c r="J22" s="61"/>
    </row>
    <row r="23" spans="1:22" ht="14.25" customHeight="1" x14ac:dyDescent="0.3">
      <c r="A23" s="57"/>
      <c r="B23" s="83"/>
      <c r="E23" s="83"/>
      <c r="J23" s="61"/>
    </row>
    <row r="24" spans="1:22" ht="14.25" customHeight="1" x14ac:dyDescent="0.3">
      <c r="A24" s="57"/>
      <c r="B24" s="83"/>
      <c r="E24" s="83"/>
      <c r="J24" s="61"/>
    </row>
    <row r="25" spans="1:22" ht="14.25" customHeight="1" x14ac:dyDescent="0.3">
      <c r="A25" s="57"/>
      <c r="B25" s="83"/>
      <c r="C25" s="83"/>
      <c r="D25" s="83"/>
      <c r="E25" s="83"/>
      <c r="F25" s="83"/>
      <c r="G25" s="83"/>
      <c r="J25" s="61"/>
    </row>
    <row r="26" spans="1:22" ht="14.25" customHeight="1" x14ac:dyDescent="0.3">
      <c r="A26" s="57"/>
      <c r="B26" s="531"/>
      <c r="C26" s="531"/>
      <c r="E26" s="84"/>
      <c r="F26" s="55"/>
      <c r="G26" s="84"/>
      <c r="J26" s="61"/>
    </row>
    <row r="27" spans="1:22" ht="17.25" thickBot="1" x14ac:dyDescent="0.35">
      <c r="A27" s="85"/>
      <c r="B27" s="76"/>
      <c r="C27" s="76"/>
      <c r="D27" s="76"/>
      <c r="E27" s="76"/>
      <c r="F27" s="76"/>
      <c r="G27" s="76"/>
      <c r="H27" s="76"/>
      <c r="I27" s="76"/>
      <c r="J27" s="77"/>
    </row>
    <row r="28" spans="1:22" x14ac:dyDescent="0.3">
      <c r="A28" s="522" t="s">
        <v>882</v>
      </c>
      <c r="B28" s="522"/>
    </row>
    <row r="29" spans="1:22" x14ac:dyDescent="0.3"/>
    <row r="30" spans="1:22" x14ac:dyDescent="0.3"/>
    <row r="31" spans="1:22" x14ac:dyDescent="0.3">
      <c r="F31" s="84"/>
    </row>
    <row r="32" spans="1:22" x14ac:dyDescent="0.3"/>
    <row r="33" spans="5:6" x14ac:dyDescent="0.3"/>
    <row r="34" spans="5:6" x14ac:dyDescent="0.3"/>
    <row r="35" spans="5:6" x14ac:dyDescent="0.3">
      <c r="E35" s="84"/>
      <c r="F35" s="84"/>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V14:V15"/>
    <mergeCell ref="A4:V4"/>
    <mergeCell ref="U5:V12"/>
    <mergeCell ref="A13:V13"/>
    <mergeCell ref="A21:B21"/>
    <mergeCell ref="U14:U15"/>
    <mergeCell ref="F14:F15"/>
    <mergeCell ref="G14:G15"/>
    <mergeCell ref="H14:H15"/>
    <mergeCell ref="I14:J14"/>
    <mergeCell ref="K14:L14"/>
    <mergeCell ref="M14:N14"/>
    <mergeCell ref="O14:P14"/>
    <mergeCell ref="Q14:Q15"/>
    <mergeCell ref="R14:R15"/>
    <mergeCell ref="S14:S15"/>
    <mergeCell ref="T14:T15"/>
    <mergeCell ref="A14:A15"/>
    <mergeCell ref="B14:B15"/>
    <mergeCell ref="C14:C15"/>
    <mergeCell ref="D14:D15"/>
    <mergeCell ref="E14:E15"/>
    <mergeCell ref="A28:B28"/>
    <mergeCell ref="C11:E11"/>
    <mergeCell ref="C5:E5"/>
    <mergeCell ref="A1:D3"/>
    <mergeCell ref="E1:J3"/>
    <mergeCell ref="C7:E7"/>
    <mergeCell ref="C9:E9"/>
    <mergeCell ref="B26:C26"/>
    <mergeCell ref="A16:J16"/>
    <mergeCell ref="C19:E19"/>
    <mergeCell ref="G19:H19"/>
    <mergeCell ref="I19:J19"/>
  </mergeCells>
  <dataValidations count="7">
    <dataValidation type="date" operator="greaterThanOrEqual" allowBlank="1" showInputMessage="1" showErrorMessage="1" sqref="I19" xr:uid="{00000000-0002-0000-0200-000000000000}">
      <formula1>41275</formula1>
    </dataValidation>
    <dataValidation type="list" allowBlank="1" showInputMessage="1" showErrorMessage="1" sqref="H9" xr:uid="{00000000-0002-0000-0200-000001000000}">
      <formula1>vigencias</formula1>
    </dataValidation>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19" r:id="rId1" xr:uid="{F3BB0848-FB28-43A2-8EA1-8A4D8A20102D}"/>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8"/>
  <sheetViews>
    <sheetView topLeftCell="D1" workbookViewId="0"/>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customWidth="1"/>
    <col min="7" max="7" width="22" style="2" customWidth="1"/>
    <col min="8" max="12" width="11.42578125" style="20"/>
    <col min="13" max="14" width="11.42578125" style="2"/>
    <col min="15" max="15" width="12.140625" style="2" customWidth="1"/>
    <col min="16" max="16" width="13.7109375" style="2" customWidth="1"/>
    <col min="17" max="17" width="43.42578125" style="2" customWidth="1"/>
    <col min="18" max="18" width="45.140625" style="2" customWidth="1"/>
    <col min="19" max="19" width="44.42578125" style="2" customWidth="1"/>
    <col min="20" max="20" width="28.140625" style="2" customWidth="1"/>
    <col min="21" max="16384" width="11.42578125" style="2"/>
  </cols>
  <sheetData>
    <row r="3" spans="1:19" ht="17.25" thickBot="1" x14ac:dyDescent="0.35">
      <c r="H3" s="567" t="s">
        <v>46</v>
      </c>
      <c r="I3" s="567"/>
      <c r="J3" s="567" t="s">
        <v>47</v>
      </c>
      <c r="K3" s="567"/>
      <c r="L3" s="568" t="s">
        <v>48</v>
      </c>
      <c r="M3" s="568"/>
    </row>
    <row r="4" spans="1:19" x14ac:dyDescent="0.3">
      <c r="A4" s="569" t="s">
        <v>49</v>
      </c>
      <c r="B4" s="569"/>
      <c r="C4" s="569"/>
      <c r="D4" s="569"/>
      <c r="E4" s="569"/>
      <c r="F4" s="569"/>
      <c r="G4" s="570"/>
      <c r="H4" s="571" t="s">
        <v>38</v>
      </c>
      <c r="I4" s="572"/>
      <c r="J4" s="572" t="s">
        <v>4</v>
      </c>
      <c r="K4" s="572"/>
      <c r="L4" s="575" t="s">
        <v>5</v>
      </c>
      <c r="M4" s="576"/>
      <c r="N4" s="579" t="s">
        <v>7</v>
      </c>
      <c r="O4" s="582" t="s">
        <v>309</v>
      </c>
      <c r="P4" s="594" t="s">
        <v>310</v>
      </c>
      <c r="Q4" s="585" t="s">
        <v>314</v>
      </c>
      <c r="R4" s="588" t="s">
        <v>312</v>
      </c>
      <c r="S4" s="591" t="s">
        <v>315</v>
      </c>
    </row>
    <row r="5" spans="1:19" x14ac:dyDescent="0.3">
      <c r="A5" s="564" t="s">
        <v>50</v>
      </c>
      <c r="B5" s="564"/>
      <c r="C5" s="564"/>
      <c r="D5" s="564"/>
      <c r="E5" s="564"/>
      <c r="F5" s="564"/>
      <c r="G5" s="565"/>
      <c r="H5" s="573"/>
      <c r="I5" s="574"/>
      <c r="J5" s="574"/>
      <c r="K5" s="574"/>
      <c r="L5" s="577"/>
      <c r="M5" s="578"/>
      <c r="N5" s="580"/>
      <c r="O5" s="583"/>
      <c r="P5" s="595"/>
      <c r="Q5" s="586"/>
      <c r="R5" s="589"/>
      <c r="S5" s="592"/>
    </row>
    <row r="6" spans="1:19" ht="17.25" thickBot="1" x14ac:dyDescent="0.35">
      <c r="A6" s="133" t="s">
        <v>51</v>
      </c>
      <c r="B6" s="566" t="s">
        <v>52</v>
      </c>
      <c r="C6" s="566"/>
      <c r="D6" s="17" t="s">
        <v>10</v>
      </c>
      <c r="E6" s="17" t="s">
        <v>53</v>
      </c>
      <c r="F6" s="17" t="s">
        <v>54</v>
      </c>
      <c r="G6" s="202" t="s">
        <v>13</v>
      </c>
      <c r="H6" s="230" t="s">
        <v>14</v>
      </c>
      <c r="I6" s="231" t="s">
        <v>15</v>
      </c>
      <c r="J6" s="231" t="s">
        <v>14</v>
      </c>
      <c r="K6" s="231" t="s">
        <v>15</v>
      </c>
      <c r="L6" s="231" t="s">
        <v>14</v>
      </c>
      <c r="M6" s="232" t="s">
        <v>15</v>
      </c>
      <c r="N6" s="581"/>
      <c r="O6" s="584"/>
      <c r="P6" s="596"/>
      <c r="Q6" s="587"/>
      <c r="R6" s="590"/>
      <c r="S6" s="593"/>
    </row>
    <row r="7" spans="1:19" ht="76.5" x14ac:dyDescent="0.3">
      <c r="A7" s="563" t="s">
        <v>146</v>
      </c>
      <c r="B7" s="21">
        <v>1.1000000000000001</v>
      </c>
      <c r="C7" s="15" t="s">
        <v>147</v>
      </c>
      <c r="D7" s="13" t="s">
        <v>148</v>
      </c>
      <c r="E7" s="8" t="s">
        <v>149</v>
      </c>
      <c r="F7" s="13" t="s">
        <v>150</v>
      </c>
      <c r="G7" s="192" t="s">
        <v>151</v>
      </c>
      <c r="H7" s="263"/>
      <c r="I7" s="261"/>
      <c r="J7" s="262">
        <v>1</v>
      </c>
      <c r="K7" s="274">
        <v>1</v>
      </c>
      <c r="L7" s="262">
        <v>1</v>
      </c>
      <c r="M7" s="275">
        <v>1</v>
      </c>
      <c r="N7" s="276">
        <f>I7+K7+M7</f>
        <v>2</v>
      </c>
      <c r="O7" s="203">
        <f>H7+J7+L7</f>
        <v>2</v>
      </c>
      <c r="P7" s="428">
        <f>O7/N7</f>
        <v>1</v>
      </c>
      <c r="Q7" s="391" t="s">
        <v>883</v>
      </c>
      <c r="R7" s="392" t="s">
        <v>884</v>
      </c>
      <c r="S7" s="392" t="s">
        <v>1035</v>
      </c>
    </row>
    <row r="8" spans="1:19" ht="63.75" x14ac:dyDescent="0.3">
      <c r="A8" s="563"/>
      <c r="B8" s="21" t="s">
        <v>65</v>
      </c>
      <c r="C8" s="15" t="s">
        <v>152</v>
      </c>
      <c r="D8" s="13" t="s">
        <v>321</v>
      </c>
      <c r="E8" s="4" t="s">
        <v>149</v>
      </c>
      <c r="F8" s="16" t="s">
        <v>874</v>
      </c>
      <c r="G8" s="187">
        <v>45199</v>
      </c>
      <c r="H8" s="216"/>
      <c r="I8" s="267"/>
      <c r="J8" s="268"/>
      <c r="K8" s="269"/>
      <c r="L8" s="18">
        <v>1</v>
      </c>
      <c r="M8" s="224">
        <v>1</v>
      </c>
      <c r="N8" s="233">
        <f t="shared" ref="N8:N16" si="0">I8+K8+M8</f>
        <v>1</v>
      </c>
      <c r="O8" s="203">
        <f t="shared" ref="O8:O17" si="1">H8+J8+L8</f>
        <v>1</v>
      </c>
      <c r="P8" s="428">
        <f t="shared" ref="P8:P17" si="2">O8/N8</f>
        <v>1</v>
      </c>
      <c r="Q8" s="391" t="s">
        <v>885</v>
      </c>
      <c r="R8" s="391" t="s">
        <v>994</v>
      </c>
      <c r="S8" s="392" t="s">
        <v>1067</v>
      </c>
    </row>
    <row r="9" spans="1:19" ht="63.75" x14ac:dyDescent="0.3">
      <c r="A9" s="563"/>
      <c r="B9" s="134" t="s">
        <v>153</v>
      </c>
      <c r="C9" s="5" t="s">
        <v>992</v>
      </c>
      <c r="D9" s="3" t="s">
        <v>323</v>
      </c>
      <c r="E9" s="4" t="s">
        <v>81</v>
      </c>
      <c r="F9" s="16" t="s">
        <v>875</v>
      </c>
      <c r="G9" s="187" t="s">
        <v>322</v>
      </c>
      <c r="H9" s="217">
        <v>1</v>
      </c>
      <c r="I9" s="267">
        <v>1</v>
      </c>
      <c r="J9" s="271">
        <v>1</v>
      </c>
      <c r="K9" s="272">
        <v>1</v>
      </c>
      <c r="L9" s="273">
        <v>1</v>
      </c>
      <c r="M9" s="224">
        <v>1</v>
      </c>
      <c r="N9" s="233">
        <v>3</v>
      </c>
      <c r="O9" s="203">
        <f t="shared" si="1"/>
        <v>3</v>
      </c>
      <c r="P9" s="428">
        <f t="shared" si="2"/>
        <v>1</v>
      </c>
      <c r="Q9" s="393" t="s">
        <v>886</v>
      </c>
      <c r="R9" s="393" t="s">
        <v>887</v>
      </c>
      <c r="S9" s="392" t="s">
        <v>887</v>
      </c>
    </row>
    <row r="10" spans="1:19" ht="51" x14ac:dyDescent="0.3">
      <c r="A10" s="563"/>
      <c r="B10" s="134" t="s">
        <v>154</v>
      </c>
      <c r="C10" s="5" t="s">
        <v>316</v>
      </c>
      <c r="D10" s="28" t="s">
        <v>317</v>
      </c>
      <c r="E10" s="4" t="s">
        <v>81</v>
      </c>
      <c r="F10" s="28" t="s">
        <v>876</v>
      </c>
      <c r="G10" s="4" t="s">
        <v>318</v>
      </c>
      <c r="H10" s="219">
        <v>1</v>
      </c>
      <c r="I10" s="264">
        <v>1</v>
      </c>
      <c r="J10" s="265">
        <v>1</v>
      </c>
      <c r="K10" s="266">
        <v>1</v>
      </c>
      <c r="L10" s="265"/>
      <c r="M10" s="226"/>
      <c r="N10" s="233">
        <v>2</v>
      </c>
      <c r="O10" s="203">
        <f t="shared" si="1"/>
        <v>2</v>
      </c>
      <c r="P10" s="428">
        <f t="shared" si="2"/>
        <v>1</v>
      </c>
      <c r="Q10" s="393" t="s">
        <v>895</v>
      </c>
      <c r="R10" s="394" t="s">
        <v>888</v>
      </c>
      <c r="S10" s="392" t="s">
        <v>888</v>
      </c>
    </row>
    <row r="11" spans="1:19" ht="89.25" x14ac:dyDescent="0.3">
      <c r="A11" s="563"/>
      <c r="B11" s="134" t="s">
        <v>155</v>
      </c>
      <c r="C11" s="15" t="s">
        <v>319</v>
      </c>
      <c r="D11" s="11" t="s">
        <v>993</v>
      </c>
      <c r="E11" s="8" t="s">
        <v>156</v>
      </c>
      <c r="F11" s="13" t="s">
        <v>150</v>
      </c>
      <c r="G11" s="187">
        <v>45291</v>
      </c>
      <c r="H11" s="216">
        <v>0.33</v>
      </c>
      <c r="I11" s="270">
        <v>0.33</v>
      </c>
      <c r="J11" s="268">
        <v>0.33</v>
      </c>
      <c r="K11" s="269">
        <v>0.33</v>
      </c>
      <c r="L11" s="467">
        <v>0.34</v>
      </c>
      <c r="M11" s="225">
        <v>0.34</v>
      </c>
      <c r="N11" s="426">
        <f>I11+K11+M11</f>
        <v>1</v>
      </c>
      <c r="O11" s="427">
        <f t="shared" si="1"/>
        <v>1</v>
      </c>
      <c r="P11" s="428">
        <f t="shared" si="2"/>
        <v>1</v>
      </c>
      <c r="Q11" s="393" t="s">
        <v>889</v>
      </c>
      <c r="R11" s="393" t="s">
        <v>890</v>
      </c>
      <c r="S11" s="392" t="s">
        <v>1036</v>
      </c>
    </row>
    <row r="12" spans="1:19" ht="76.5" x14ac:dyDescent="0.3">
      <c r="A12" s="563"/>
      <c r="B12" s="9" t="s">
        <v>157</v>
      </c>
      <c r="C12" s="147" t="s">
        <v>158</v>
      </c>
      <c r="D12" s="148" t="s">
        <v>159</v>
      </c>
      <c r="E12" s="8" t="s">
        <v>156</v>
      </c>
      <c r="F12" s="13" t="s">
        <v>150</v>
      </c>
      <c r="G12" s="187">
        <v>45291</v>
      </c>
      <c r="H12" s="218"/>
      <c r="I12" s="149"/>
      <c r="J12" s="440">
        <v>1</v>
      </c>
      <c r="K12" s="149"/>
      <c r="L12" s="150"/>
      <c r="M12" s="226">
        <v>1</v>
      </c>
      <c r="N12" s="234">
        <v>1</v>
      </c>
      <c r="O12" s="203">
        <f t="shared" si="1"/>
        <v>1</v>
      </c>
      <c r="P12" s="428">
        <f t="shared" si="2"/>
        <v>1</v>
      </c>
      <c r="Q12" s="393" t="s">
        <v>891</v>
      </c>
      <c r="R12" s="393" t="s">
        <v>1024</v>
      </c>
      <c r="S12" s="392" t="s">
        <v>1024</v>
      </c>
    </row>
    <row r="13" spans="1:19" ht="153" x14ac:dyDescent="0.3">
      <c r="A13" s="563" t="s">
        <v>160</v>
      </c>
      <c r="B13" s="134" t="s">
        <v>71</v>
      </c>
      <c r="C13" s="15" t="s">
        <v>161</v>
      </c>
      <c r="D13" s="13" t="s">
        <v>162</v>
      </c>
      <c r="E13" s="8" t="s">
        <v>156</v>
      </c>
      <c r="F13" s="13" t="s">
        <v>150</v>
      </c>
      <c r="G13" s="192" t="s">
        <v>151</v>
      </c>
      <c r="H13" s="219">
        <v>1</v>
      </c>
      <c r="I13" s="264">
        <v>1</v>
      </c>
      <c r="J13" s="265">
        <v>2</v>
      </c>
      <c r="K13" s="266">
        <v>2</v>
      </c>
      <c r="L13" s="265">
        <v>1</v>
      </c>
      <c r="M13" s="226">
        <v>1</v>
      </c>
      <c r="N13" s="233">
        <f t="shared" si="0"/>
        <v>4</v>
      </c>
      <c r="O13" s="203">
        <f t="shared" si="1"/>
        <v>4</v>
      </c>
      <c r="P13" s="428">
        <f t="shared" si="2"/>
        <v>1</v>
      </c>
      <c r="Q13" s="395" t="s">
        <v>892</v>
      </c>
      <c r="R13" s="396" t="s">
        <v>981</v>
      </c>
      <c r="S13" s="392" t="s">
        <v>1037</v>
      </c>
    </row>
    <row r="14" spans="1:19" ht="76.5" x14ac:dyDescent="0.3">
      <c r="A14" s="563"/>
      <c r="B14" s="134" t="s">
        <v>74</v>
      </c>
      <c r="C14" s="15" t="s">
        <v>320</v>
      </c>
      <c r="D14" s="13" t="s">
        <v>159</v>
      </c>
      <c r="E14" s="8" t="s">
        <v>163</v>
      </c>
      <c r="F14" s="13" t="s">
        <v>299</v>
      </c>
      <c r="G14" s="187" t="s">
        <v>164</v>
      </c>
      <c r="H14" s="219"/>
      <c r="I14" s="264"/>
      <c r="J14" s="265">
        <v>1</v>
      </c>
      <c r="K14" s="266"/>
      <c r="L14" s="265"/>
      <c r="M14" s="226">
        <v>1</v>
      </c>
      <c r="N14" s="233">
        <f t="shared" si="0"/>
        <v>1</v>
      </c>
      <c r="O14" s="203">
        <f t="shared" si="1"/>
        <v>1</v>
      </c>
      <c r="P14" s="428">
        <f t="shared" si="2"/>
        <v>1</v>
      </c>
      <c r="Q14" s="393" t="s">
        <v>891</v>
      </c>
      <c r="R14" s="393" t="s">
        <v>1024</v>
      </c>
      <c r="S14" s="392" t="s">
        <v>1024</v>
      </c>
    </row>
    <row r="15" spans="1:19" ht="127.5" x14ac:dyDescent="0.3">
      <c r="A15" s="563" t="s">
        <v>165</v>
      </c>
      <c r="B15" s="134" t="s">
        <v>123</v>
      </c>
      <c r="C15" s="15" t="s">
        <v>166</v>
      </c>
      <c r="D15" s="13" t="s">
        <v>167</v>
      </c>
      <c r="E15" s="8" t="s">
        <v>156</v>
      </c>
      <c r="F15" s="13" t="s">
        <v>150</v>
      </c>
      <c r="G15" s="187">
        <v>45260</v>
      </c>
      <c r="H15" s="219"/>
      <c r="I15" s="264"/>
      <c r="J15" s="265"/>
      <c r="K15" s="266"/>
      <c r="L15" s="265">
        <v>1</v>
      </c>
      <c r="M15" s="226">
        <v>1</v>
      </c>
      <c r="N15" s="233">
        <f t="shared" si="0"/>
        <v>1</v>
      </c>
      <c r="O15" s="203">
        <f t="shared" si="1"/>
        <v>1</v>
      </c>
      <c r="P15" s="428">
        <f t="shared" si="2"/>
        <v>1</v>
      </c>
      <c r="Q15" s="393" t="s">
        <v>893</v>
      </c>
      <c r="R15" s="393" t="s">
        <v>893</v>
      </c>
      <c r="S15" s="392" t="s">
        <v>1038</v>
      </c>
    </row>
    <row r="16" spans="1:19" ht="127.5" x14ac:dyDescent="0.3">
      <c r="A16" s="563"/>
      <c r="B16" s="134" t="s">
        <v>168</v>
      </c>
      <c r="C16" s="15" t="s">
        <v>169</v>
      </c>
      <c r="D16" s="13" t="s">
        <v>170</v>
      </c>
      <c r="E16" s="8" t="s">
        <v>156</v>
      </c>
      <c r="F16" s="13" t="s">
        <v>171</v>
      </c>
      <c r="G16" s="187" t="s">
        <v>172</v>
      </c>
      <c r="H16" s="219"/>
      <c r="I16" s="264"/>
      <c r="J16" s="265">
        <v>1</v>
      </c>
      <c r="K16" s="266">
        <v>1</v>
      </c>
      <c r="L16" s="265">
        <v>1</v>
      </c>
      <c r="M16" s="226">
        <v>1</v>
      </c>
      <c r="N16" s="233">
        <f t="shared" si="0"/>
        <v>2</v>
      </c>
      <c r="O16" s="203">
        <f t="shared" si="1"/>
        <v>2</v>
      </c>
      <c r="P16" s="428">
        <f t="shared" si="2"/>
        <v>1</v>
      </c>
      <c r="Q16" s="393" t="s">
        <v>894</v>
      </c>
      <c r="R16" s="393" t="s">
        <v>896</v>
      </c>
      <c r="S16" s="392" t="s">
        <v>1039</v>
      </c>
    </row>
    <row r="17" spans="1:19" ht="128.25" thickBot="1" x14ac:dyDescent="0.35">
      <c r="A17" s="563"/>
      <c r="B17" s="9" t="s">
        <v>173</v>
      </c>
      <c r="C17" s="15" t="s">
        <v>174</v>
      </c>
      <c r="D17" s="13" t="s">
        <v>175</v>
      </c>
      <c r="E17" s="8" t="s">
        <v>176</v>
      </c>
      <c r="F17" s="13" t="s">
        <v>177</v>
      </c>
      <c r="G17" s="187">
        <v>45291</v>
      </c>
      <c r="H17" s="220"/>
      <c r="I17" s="221"/>
      <c r="J17" s="222"/>
      <c r="K17" s="223"/>
      <c r="L17" s="222">
        <v>1</v>
      </c>
      <c r="M17" s="227">
        <v>1</v>
      </c>
      <c r="N17" s="235">
        <v>1</v>
      </c>
      <c r="O17" s="203">
        <f t="shared" si="1"/>
        <v>1</v>
      </c>
      <c r="P17" s="428">
        <f t="shared" si="2"/>
        <v>1</v>
      </c>
      <c r="Q17" s="397" t="s">
        <v>893</v>
      </c>
      <c r="R17" s="397" t="s">
        <v>893</v>
      </c>
      <c r="S17" s="392" t="s">
        <v>1039</v>
      </c>
    </row>
    <row r="18" spans="1:19" x14ac:dyDescent="0.3">
      <c r="A18" s="2" t="s">
        <v>882</v>
      </c>
      <c r="P18" s="443">
        <f>AVERAGE(P7:P17)</f>
        <v>1</v>
      </c>
    </row>
  </sheetData>
  <mergeCells count="18">
    <mergeCell ref="N4:N6"/>
    <mergeCell ref="O4:O6"/>
    <mergeCell ref="Q4:Q6"/>
    <mergeCell ref="R4:R6"/>
    <mergeCell ref="S4:S6"/>
    <mergeCell ref="P4:P6"/>
    <mergeCell ref="H3:I3"/>
    <mergeCell ref="J3:K3"/>
    <mergeCell ref="L3:M3"/>
    <mergeCell ref="A4:G4"/>
    <mergeCell ref="H4:I5"/>
    <mergeCell ref="J4:K5"/>
    <mergeCell ref="L4:M5"/>
    <mergeCell ref="A7:A12"/>
    <mergeCell ref="A13:A14"/>
    <mergeCell ref="A15:A17"/>
    <mergeCell ref="A5:G5"/>
    <mergeCell ref="B6:C6"/>
  </mergeCells>
  <conditionalFormatting sqref="Q7:Q8">
    <cfRule type="cellIs" dxfId="139" priority="2" operator="equal">
      <formula>1</formula>
    </cfRule>
  </conditionalFormatting>
  <conditionalFormatting sqref="Q9:R12 Q14:R17">
    <cfRule type="cellIs" dxfId="138" priority="3" operator="equal">
      <formula>1</formula>
    </cfRule>
  </conditionalFormatting>
  <conditionalFormatting sqref="R8">
    <cfRule type="cellIs" dxfId="137" priority="1"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S18"/>
  <sheetViews>
    <sheetView topLeftCell="C1" zoomScaleNormal="100" workbookViewId="0"/>
  </sheetViews>
  <sheetFormatPr baseColWidth="10" defaultColWidth="11.42578125" defaultRowHeight="14.25" x14ac:dyDescent="0.2"/>
  <cols>
    <col min="1" max="1" width="29.5703125" style="1" customWidth="1"/>
    <col min="2" max="2" width="8" style="1" customWidth="1"/>
    <col min="3" max="3" width="44" style="1" customWidth="1"/>
    <col min="4" max="4" width="26.5703125" style="1" customWidth="1"/>
    <col min="5" max="5" width="19.5703125" style="1" customWidth="1"/>
    <col min="6" max="6" width="31.28515625" style="1" customWidth="1"/>
    <col min="7" max="7" width="37.42578125" style="1" customWidth="1"/>
    <col min="8" max="8" width="9.7109375" style="1" customWidth="1"/>
    <col min="9" max="9" width="10" style="1" bestFit="1" customWidth="1"/>
    <col min="10" max="10" width="10.28515625" style="1" bestFit="1" customWidth="1"/>
    <col min="11" max="11" width="10" style="1" bestFit="1" customWidth="1"/>
    <col min="12" max="12" width="10.28515625" style="1" bestFit="1" customWidth="1"/>
    <col min="13" max="13" width="10.7109375" style="1" bestFit="1" customWidth="1"/>
    <col min="14" max="15" width="11.42578125" style="1"/>
    <col min="16" max="16" width="15" style="1" customWidth="1"/>
    <col min="17" max="18" width="32.28515625" style="1" customWidth="1"/>
    <col min="19" max="19" width="27.7109375" style="1" customWidth="1"/>
    <col min="20" max="16384" width="11.42578125" style="1"/>
  </cols>
  <sheetData>
    <row r="5" spans="1:19" ht="15" thickBot="1" x14ac:dyDescent="0.25"/>
    <row r="6" spans="1:19" ht="18.75" customHeight="1" x14ac:dyDescent="0.2">
      <c r="A6" s="599" t="s">
        <v>56</v>
      </c>
      <c r="B6" s="599"/>
      <c r="C6" s="599"/>
      <c r="D6" s="599"/>
      <c r="E6" s="599"/>
      <c r="F6" s="599"/>
      <c r="G6" s="600"/>
      <c r="H6" s="571" t="s">
        <v>38</v>
      </c>
      <c r="I6" s="572"/>
      <c r="J6" s="572" t="s">
        <v>4</v>
      </c>
      <c r="K6" s="572"/>
      <c r="L6" s="575" t="s">
        <v>5</v>
      </c>
      <c r="M6" s="601"/>
      <c r="N6" s="605" t="s">
        <v>7</v>
      </c>
      <c r="O6" s="585" t="s">
        <v>309</v>
      </c>
      <c r="P6" s="585" t="s">
        <v>310</v>
      </c>
      <c r="Q6" s="585" t="s">
        <v>314</v>
      </c>
      <c r="R6" s="585" t="s">
        <v>312</v>
      </c>
      <c r="S6" s="588" t="s">
        <v>315</v>
      </c>
    </row>
    <row r="7" spans="1:19" ht="18" x14ac:dyDescent="0.2">
      <c r="A7" s="603" t="s">
        <v>57</v>
      </c>
      <c r="B7" s="603"/>
      <c r="C7" s="603"/>
      <c r="D7" s="603"/>
      <c r="E7" s="603"/>
      <c r="F7" s="603"/>
      <c r="G7" s="604"/>
      <c r="H7" s="573"/>
      <c r="I7" s="574"/>
      <c r="J7" s="574"/>
      <c r="K7" s="574"/>
      <c r="L7" s="577"/>
      <c r="M7" s="602"/>
      <c r="N7" s="606"/>
      <c r="O7" s="586"/>
      <c r="P7" s="586"/>
      <c r="Q7" s="586"/>
      <c r="R7" s="586"/>
      <c r="S7" s="589"/>
    </row>
    <row r="8" spans="1:19" ht="15.75" thickBot="1" x14ac:dyDescent="0.25">
      <c r="A8" s="126" t="s">
        <v>8</v>
      </c>
      <c r="B8" s="127"/>
      <c r="C8" s="128" t="s">
        <v>58</v>
      </c>
      <c r="D8" s="129" t="s">
        <v>10</v>
      </c>
      <c r="E8" s="128" t="s">
        <v>11</v>
      </c>
      <c r="F8" s="128" t="s">
        <v>12</v>
      </c>
      <c r="G8" s="236" t="s">
        <v>13</v>
      </c>
      <c r="H8" s="228" t="s">
        <v>14</v>
      </c>
      <c r="I8" s="229" t="s">
        <v>15</v>
      </c>
      <c r="J8" s="229" t="s">
        <v>14</v>
      </c>
      <c r="K8" s="229" t="s">
        <v>15</v>
      </c>
      <c r="L8" s="229" t="s">
        <v>14</v>
      </c>
      <c r="M8" s="249" t="s">
        <v>15</v>
      </c>
      <c r="N8" s="607"/>
      <c r="O8" s="608"/>
      <c r="P8" s="608"/>
      <c r="Q8" s="587"/>
      <c r="R8" s="587"/>
      <c r="S8" s="590"/>
    </row>
    <row r="9" spans="1:19" ht="25.5" customHeight="1" x14ac:dyDescent="0.2">
      <c r="A9" s="597" t="s">
        <v>59</v>
      </c>
      <c r="B9" s="105" t="s">
        <v>60</v>
      </c>
      <c r="C9" s="112" t="s">
        <v>61</v>
      </c>
      <c r="D9" s="14" t="s">
        <v>62</v>
      </c>
      <c r="E9" s="10" t="s">
        <v>63</v>
      </c>
      <c r="F9" s="14" t="s">
        <v>877</v>
      </c>
      <c r="G9" s="237" t="s">
        <v>64</v>
      </c>
      <c r="H9" s="398">
        <v>4</v>
      </c>
      <c r="I9" s="399">
        <v>4</v>
      </c>
      <c r="J9" s="400">
        <v>4</v>
      </c>
      <c r="K9" s="399">
        <v>4</v>
      </c>
      <c r="L9" s="250">
        <v>3</v>
      </c>
      <c r="M9" s="251">
        <v>3</v>
      </c>
      <c r="N9" s="104">
        <f>I9+K9+M9</f>
        <v>11</v>
      </c>
      <c r="O9" s="104">
        <f>H9+J9+L9</f>
        <v>11</v>
      </c>
      <c r="P9" s="445">
        <f>O9/N9</f>
        <v>1</v>
      </c>
      <c r="Q9" s="402" t="s">
        <v>897</v>
      </c>
      <c r="R9" s="402" t="s">
        <v>898</v>
      </c>
      <c r="S9" s="402" t="s">
        <v>1041</v>
      </c>
    </row>
    <row r="10" spans="1:19" ht="83.25" customHeight="1" x14ac:dyDescent="0.2">
      <c r="A10" s="597"/>
      <c r="B10" s="105" t="s">
        <v>65</v>
      </c>
      <c r="C10" s="108" t="s">
        <v>999</v>
      </c>
      <c r="D10" s="14" t="s">
        <v>66</v>
      </c>
      <c r="E10" s="10" t="s">
        <v>67</v>
      </c>
      <c r="F10" s="14" t="s">
        <v>213</v>
      </c>
      <c r="G10" s="238" t="s">
        <v>69</v>
      </c>
      <c r="H10" s="401">
        <v>1</v>
      </c>
      <c r="I10" s="155">
        <v>1</v>
      </c>
      <c r="J10" s="104">
        <v>1</v>
      </c>
      <c r="K10" s="155">
        <v>1</v>
      </c>
      <c r="L10" s="104">
        <v>1</v>
      </c>
      <c r="M10" s="240">
        <v>1</v>
      </c>
      <c r="N10" s="104">
        <f t="shared" ref="N10:N16" si="0">I10+K10+M10</f>
        <v>3</v>
      </c>
      <c r="O10" s="104">
        <f t="shared" ref="O10:O16" si="1">H10+J10+L10</f>
        <v>3</v>
      </c>
      <c r="P10" s="445">
        <f t="shared" ref="P10:P16" si="2">O10/N10</f>
        <v>1</v>
      </c>
      <c r="Q10" s="403" t="s">
        <v>899</v>
      </c>
      <c r="R10" s="403" t="s">
        <v>900</v>
      </c>
      <c r="S10" s="402" t="s">
        <v>1042</v>
      </c>
    </row>
    <row r="11" spans="1:19" ht="242.25" x14ac:dyDescent="0.2">
      <c r="A11" s="598" t="s">
        <v>70</v>
      </c>
      <c r="B11" s="103" t="s">
        <v>71</v>
      </c>
      <c r="C11" s="6" t="s">
        <v>995</v>
      </c>
      <c r="D11" s="7" t="s">
        <v>72</v>
      </c>
      <c r="E11" s="7" t="s">
        <v>73</v>
      </c>
      <c r="F11" s="14" t="s">
        <v>213</v>
      </c>
      <c r="G11" s="238" t="s">
        <v>69</v>
      </c>
      <c r="H11" s="468">
        <v>1</v>
      </c>
      <c r="I11" s="155">
        <v>1</v>
      </c>
      <c r="J11" s="104">
        <v>1</v>
      </c>
      <c r="K11" s="155">
        <v>1</v>
      </c>
      <c r="L11" s="104">
        <v>1</v>
      </c>
      <c r="M11" s="240">
        <v>1</v>
      </c>
      <c r="N11" s="104">
        <f t="shared" si="0"/>
        <v>3</v>
      </c>
      <c r="O11" s="104">
        <f t="shared" si="1"/>
        <v>3</v>
      </c>
      <c r="P11" s="445">
        <f t="shared" si="2"/>
        <v>1</v>
      </c>
      <c r="Q11" s="403" t="s">
        <v>901</v>
      </c>
      <c r="R11" s="403" t="s">
        <v>902</v>
      </c>
      <c r="S11" s="402" t="s">
        <v>1043</v>
      </c>
    </row>
    <row r="12" spans="1:19" ht="82.5" customHeight="1" x14ac:dyDescent="0.2">
      <c r="A12" s="598"/>
      <c r="B12" s="103" t="s">
        <v>74</v>
      </c>
      <c r="C12" s="112" t="s">
        <v>75</v>
      </c>
      <c r="D12" s="14" t="s">
        <v>1040</v>
      </c>
      <c r="E12" s="14" t="s">
        <v>76</v>
      </c>
      <c r="F12" s="14" t="s">
        <v>77</v>
      </c>
      <c r="G12" s="239">
        <v>45104</v>
      </c>
      <c r="H12" s="468">
        <v>0</v>
      </c>
      <c r="I12" s="155"/>
      <c r="J12" s="104">
        <v>0</v>
      </c>
      <c r="K12" s="155">
        <v>3</v>
      </c>
      <c r="L12" s="104">
        <v>3</v>
      </c>
      <c r="M12" s="240"/>
      <c r="N12" s="104">
        <f t="shared" si="0"/>
        <v>3</v>
      </c>
      <c r="O12" s="104">
        <f t="shared" si="1"/>
        <v>3</v>
      </c>
      <c r="P12" s="445">
        <f t="shared" si="2"/>
        <v>1</v>
      </c>
      <c r="Q12" s="403" t="s">
        <v>903</v>
      </c>
      <c r="R12" s="403" t="s">
        <v>996</v>
      </c>
      <c r="S12" s="402" t="s">
        <v>1044</v>
      </c>
    </row>
    <row r="13" spans="1:19" ht="54" customHeight="1" x14ac:dyDescent="0.2">
      <c r="A13" s="130" t="s">
        <v>78</v>
      </c>
      <c r="B13" s="103" t="s">
        <v>79</v>
      </c>
      <c r="C13" s="6" t="s">
        <v>108</v>
      </c>
      <c r="D13" s="7" t="s">
        <v>80</v>
      </c>
      <c r="E13" s="10" t="s">
        <v>81</v>
      </c>
      <c r="F13" s="14" t="s">
        <v>875</v>
      </c>
      <c r="G13" s="237" t="s">
        <v>82</v>
      </c>
      <c r="H13" s="469">
        <v>1</v>
      </c>
      <c r="I13" s="155">
        <v>1</v>
      </c>
      <c r="J13" s="470">
        <v>1</v>
      </c>
      <c r="K13" s="155">
        <v>1</v>
      </c>
      <c r="L13" s="104">
        <v>1</v>
      </c>
      <c r="M13" s="240">
        <v>1</v>
      </c>
      <c r="N13" s="104">
        <f t="shared" si="0"/>
        <v>3</v>
      </c>
      <c r="O13" s="104">
        <f t="shared" si="1"/>
        <v>3</v>
      </c>
      <c r="P13" s="445">
        <f t="shared" si="2"/>
        <v>1</v>
      </c>
      <c r="Q13" s="403" t="s">
        <v>904</v>
      </c>
      <c r="R13" s="403" t="s">
        <v>997</v>
      </c>
      <c r="S13" s="402" t="s">
        <v>1045</v>
      </c>
    </row>
    <row r="14" spans="1:19" ht="39.75" customHeight="1" x14ac:dyDescent="0.2">
      <c r="A14" s="598" t="s">
        <v>83</v>
      </c>
      <c r="B14" s="105" t="s">
        <v>84</v>
      </c>
      <c r="C14" s="101" t="s">
        <v>85</v>
      </c>
      <c r="D14" s="14" t="s">
        <v>86</v>
      </c>
      <c r="E14" s="10" t="s">
        <v>87</v>
      </c>
      <c r="F14" s="14" t="s">
        <v>213</v>
      </c>
      <c r="G14" s="237" t="s">
        <v>88</v>
      </c>
      <c r="H14" s="471">
        <v>0.33</v>
      </c>
      <c r="I14" s="472">
        <v>0.33</v>
      </c>
      <c r="J14" s="473">
        <v>0.34</v>
      </c>
      <c r="K14" s="472">
        <v>0.34</v>
      </c>
      <c r="L14" s="445">
        <v>0.33</v>
      </c>
      <c r="M14" s="474">
        <v>0.33</v>
      </c>
      <c r="N14" s="445">
        <f t="shared" si="0"/>
        <v>1</v>
      </c>
      <c r="O14" s="104">
        <f t="shared" si="1"/>
        <v>1</v>
      </c>
      <c r="P14" s="445">
        <f t="shared" si="2"/>
        <v>1</v>
      </c>
      <c r="Q14" s="403" t="s">
        <v>905</v>
      </c>
      <c r="R14" s="403" t="s">
        <v>998</v>
      </c>
      <c r="S14" s="402" t="s">
        <v>1046</v>
      </c>
    </row>
    <row r="15" spans="1:19" ht="114.75" x14ac:dyDescent="0.2">
      <c r="A15" s="598"/>
      <c r="B15" s="105" t="s">
        <v>89</v>
      </c>
      <c r="C15" s="101" t="s">
        <v>110</v>
      </c>
      <c r="D15" s="14" t="s">
        <v>66</v>
      </c>
      <c r="E15" s="10" t="s">
        <v>67</v>
      </c>
      <c r="F15" s="14" t="s">
        <v>68</v>
      </c>
      <c r="G15" s="238" t="s">
        <v>69</v>
      </c>
      <c r="H15" s="468">
        <v>1</v>
      </c>
      <c r="I15" s="155">
        <v>1</v>
      </c>
      <c r="J15" s="104">
        <v>1</v>
      </c>
      <c r="K15" s="155">
        <v>1</v>
      </c>
      <c r="L15" s="104">
        <v>1</v>
      </c>
      <c r="M15" s="240">
        <v>1</v>
      </c>
      <c r="N15" s="104">
        <f t="shared" si="0"/>
        <v>3</v>
      </c>
      <c r="O15" s="104">
        <f t="shared" si="1"/>
        <v>3</v>
      </c>
      <c r="P15" s="445">
        <f t="shared" si="2"/>
        <v>1</v>
      </c>
      <c r="Q15" s="403" t="s">
        <v>906</v>
      </c>
      <c r="R15" s="403" t="s">
        <v>907</v>
      </c>
      <c r="S15" s="402" t="s">
        <v>1047</v>
      </c>
    </row>
    <row r="16" spans="1:19" ht="132.75" customHeight="1" thickBot="1" x14ac:dyDescent="0.25">
      <c r="A16" s="113" t="s">
        <v>90</v>
      </c>
      <c r="B16" s="106" t="s">
        <v>91</v>
      </c>
      <c r="C16" s="112" t="s">
        <v>92</v>
      </c>
      <c r="D16" s="14" t="s">
        <v>93</v>
      </c>
      <c r="E16" s="14" t="s">
        <v>55</v>
      </c>
      <c r="F16" s="14" t="s">
        <v>878</v>
      </c>
      <c r="G16" s="238" t="s">
        <v>69</v>
      </c>
      <c r="H16" s="475">
        <v>1</v>
      </c>
      <c r="I16" s="476">
        <v>1</v>
      </c>
      <c r="J16" s="477">
        <v>1</v>
      </c>
      <c r="K16" s="476">
        <v>1</v>
      </c>
      <c r="L16" s="478">
        <v>1</v>
      </c>
      <c r="M16" s="479">
        <v>1</v>
      </c>
      <c r="N16" s="104">
        <f t="shared" si="0"/>
        <v>3</v>
      </c>
      <c r="O16" s="104">
        <f t="shared" si="1"/>
        <v>3</v>
      </c>
      <c r="P16" s="445">
        <f t="shared" si="2"/>
        <v>1</v>
      </c>
      <c r="Q16" s="404" t="s">
        <v>908</v>
      </c>
      <c r="R16" s="404" t="s">
        <v>909</v>
      </c>
      <c r="S16" s="402" t="s">
        <v>1048</v>
      </c>
    </row>
    <row r="17" spans="1:16" x14ac:dyDescent="0.2">
      <c r="P17" s="444">
        <f>AVERAGE(P9:P16)</f>
        <v>1</v>
      </c>
    </row>
    <row r="18" spans="1:16" x14ac:dyDescent="0.2">
      <c r="A18" s="102"/>
    </row>
  </sheetData>
  <mergeCells count="14">
    <mergeCell ref="J6:K7"/>
    <mergeCell ref="L6:M7"/>
    <mergeCell ref="A7:G7"/>
    <mergeCell ref="N6:N8"/>
    <mergeCell ref="S6:S8"/>
    <mergeCell ref="O6:O8"/>
    <mergeCell ref="P6:P8"/>
    <mergeCell ref="Q6:Q8"/>
    <mergeCell ref="R6:R8"/>
    <mergeCell ref="A9:A10"/>
    <mergeCell ref="A14:A15"/>
    <mergeCell ref="A11:A12"/>
    <mergeCell ref="A6:G6"/>
    <mergeCell ref="H6:I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5"/>
  <sheetViews>
    <sheetView topLeftCell="E1" zoomScale="80" zoomScaleNormal="80" workbookViewId="0">
      <selection activeCell="D9" sqref="D9"/>
    </sheetView>
  </sheetViews>
  <sheetFormatPr baseColWidth="10" defaultColWidth="11.42578125" defaultRowHeight="15" x14ac:dyDescent="0.25"/>
  <cols>
    <col min="1" max="1" width="30.42578125" customWidth="1"/>
    <col min="3" max="3" width="81.5703125" customWidth="1"/>
    <col min="4" max="4" width="31.5703125" customWidth="1"/>
    <col min="5" max="5" width="40.7109375" customWidth="1"/>
    <col min="6" max="6" width="26" customWidth="1"/>
    <col min="7" max="7" width="46.85546875" style="181" customWidth="1"/>
    <col min="8" max="8" width="15.85546875" style="181" customWidth="1"/>
    <col min="13" max="13" width="11.42578125" style="482" customWidth="1"/>
    <col min="14" max="14" width="12.140625" customWidth="1"/>
    <col min="15" max="15" width="11.42578125" customWidth="1"/>
    <col min="16" max="16" width="14.28515625" style="425" customWidth="1"/>
    <col min="17" max="17" width="16.28515625" customWidth="1"/>
    <col min="18" max="18" width="47.28515625" customWidth="1"/>
    <col min="19" max="19" width="42.140625" customWidth="1"/>
    <col min="20" max="20" width="36.42578125" customWidth="1"/>
  </cols>
  <sheetData>
    <row r="1" spans="1:20" ht="16.5" x14ac:dyDescent="0.3">
      <c r="A1" s="2"/>
      <c r="B1" s="2"/>
    </row>
    <row r="2" spans="1:20" ht="16.5" x14ac:dyDescent="0.3">
      <c r="A2" s="2"/>
      <c r="B2" s="2"/>
    </row>
    <row r="3" spans="1:20" ht="16.5" x14ac:dyDescent="0.3">
      <c r="A3" s="2"/>
      <c r="B3" s="2"/>
    </row>
    <row r="4" spans="1:20" ht="15.75" thickBot="1" x14ac:dyDescent="0.3"/>
    <row r="5" spans="1:20" ht="20.25" customHeight="1" x14ac:dyDescent="0.25">
      <c r="A5" s="613" t="s">
        <v>56</v>
      </c>
      <c r="B5" s="613"/>
      <c r="C5" s="613"/>
      <c r="D5" s="613"/>
      <c r="E5" s="613"/>
      <c r="F5" s="613"/>
      <c r="G5" s="613"/>
      <c r="H5" s="614"/>
      <c r="I5" s="605" t="s">
        <v>38</v>
      </c>
      <c r="J5" s="575"/>
      <c r="K5" s="575" t="s">
        <v>4</v>
      </c>
      <c r="L5" s="575"/>
      <c r="M5" s="575" t="s">
        <v>5</v>
      </c>
      <c r="N5" s="601"/>
      <c r="O5" s="605" t="s">
        <v>7</v>
      </c>
      <c r="P5" s="585" t="s">
        <v>309</v>
      </c>
      <c r="Q5" s="585" t="s">
        <v>310</v>
      </c>
      <c r="R5" s="585" t="s">
        <v>314</v>
      </c>
      <c r="S5" s="585" t="s">
        <v>312</v>
      </c>
      <c r="T5" s="588" t="s">
        <v>315</v>
      </c>
    </row>
    <row r="6" spans="1:20" ht="20.25" x14ac:dyDescent="0.25">
      <c r="A6" s="610" t="s">
        <v>94</v>
      </c>
      <c r="B6" s="610"/>
      <c r="C6" s="610"/>
      <c r="D6" s="610"/>
      <c r="E6" s="610"/>
      <c r="F6" s="610"/>
      <c r="G6" s="610"/>
      <c r="H6" s="611"/>
      <c r="I6" s="606"/>
      <c r="J6" s="577"/>
      <c r="K6" s="577"/>
      <c r="L6" s="577"/>
      <c r="M6" s="577"/>
      <c r="N6" s="602"/>
      <c r="O6" s="606"/>
      <c r="P6" s="586"/>
      <c r="Q6" s="586"/>
      <c r="R6" s="586"/>
      <c r="S6" s="586"/>
      <c r="T6" s="589"/>
    </row>
    <row r="7" spans="1:20" ht="38.25" customHeight="1" thickBot="1" x14ac:dyDescent="0.3">
      <c r="A7" s="164" t="s">
        <v>8</v>
      </c>
      <c r="B7" s="612" t="s">
        <v>9</v>
      </c>
      <c r="C7" s="612"/>
      <c r="D7" s="165" t="s">
        <v>10</v>
      </c>
      <c r="E7" s="165" t="s">
        <v>95</v>
      </c>
      <c r="F7" s="165" t="s">
        <v>11</v>
      </c>
      <c r="G7" s="164" t="s">
        <v>12</v>
      </c>
      <c r="H7" s="243" t="s">
        <v>13</v>
      </c>
      <c r="I7" s="247" t="s">
        <v>14</v>
      </c>
      <c r="J7" s="248" t="s">
        <v>15</v>
      </c>
      <c r="K7" s="248" t="s">
        <v>14</v>
      </c>
      <c r="L7" s="248" t="s">
        <v>15</v>
      </c>
      <c r="M7" s="483" t="s">
        <v>14</v>
      </c>
      <c r="N7" s="249" t="s">
        <v>15</v>
      </c>
      <c r="O7" s="607"/>
      <c r="P7" s="608"/>
      <c r="Q7" s="608"/>
      <c r="R7" s="608"/>
      <c r="S7" s="587"/>
      <c r="T7" s="590"/>
    </row>
    <row r="8" spans="1:20" ht="99.75" customHeight="1" x14ac:dyDescent="0.25">
      <c r="A8" s="609" t="s">
        <v>178</v>
      </c>
      <c r="B8" s="134" t="s">
        <v>60</v>
      </c>
      <c r="C8" s="161" t="s">
        <v>179</v>
      </c>
      <c r="D8" s="177">
        <v>1</v>
      </c>
      <c r="E8" s="160" t="s">
        <v>180</v>
      </c>
      <c r="F8" s="160" t="s">
        <v>181</v>
      </c>
      <c r="G8" s="160" t="s">
        <v>144</v>
      </c>
      <c r="H8" s="114" t="s">
        <v>182</v>
      </c>
      <c r="I8" s="244"/>
      <c r="J8" s="245"/>
      <c r="K8" s="184">
        <v>1</v>
      </c>
      <c r="L8" s="183">
        <v>1</v>
      </c>
      <c r="M8" s="484"/>
      <c r="N8" s="246"/>
      <c r="O8" s="417">
        <f>J8+L8+N8</f>
        <v>1</v>
      </c>
      <c r="P8" s="154">
        <f>I8+K8+M8</f>
        <v>1</v>
      </c>
      <c r="Q8" s="432">
        <f>P8/O8</f>
        <v>1</v>
      </c>
      <c r="R8" s="407" t="s">
        <v>910</v>
      </c>
      <c r="S8" s="19" t="s">
        <v>976</v>
      </c>
      <c r="T8" s="19" t="s">
        <v>1049</v>
      </c>
    </row>
    <row r="9" spans="1:20" ht="165" x14ac:dyDescent="0.25">
      <c r="A9" s="609"/>
      <c r="B9" s="158" t="s">
        <v>65</v>
      </c>
      <c r="C9" s="172" t="s">
        <v>183</v>
      </c>
      <c r="D9" s="159" t="s">
        <v>96</v>
      </c>
      <c r="E9" s="160" t="s">
        <v>184</v>
      </c>
      <c r="F9" s="160" t="s">
        <v>156</v>
      </c>
      <c r="G9" s="160" t="s">
        <v>185</v>
      </c>
      <c r="H9" s="114" t="s">
        <v>145</v>
      </c>
      <c r="I9" s="406">
        <v>1</v>
      </c>
      <c r="J9" s="153">
        <v>1</v>
      </c>
      <c r="K9" s="154">
        <v>1</v>
      </c>
      <c r="L9" s="153">
        <v>1</v>
      </c>
      <c r="M9" s="154">
        <v>1</v>
      </c>
      <c r="N9" s="241">
        <v>1</v>
      </c>
      <c r="O9" s="412">
        <f t="shared" ref="O9:O34" si="0">J9+L9+N9</f>
        <v>3</v>
      </c>
      <c r="P9" s="417">
        <f t="shared" ref="P9:P34" si="1">I9+K9+M9</f>
        <v>3</v>
      </c>
      <c r="Q9" s="432">
        <f t="shared" ref="Q9:Q34" si="2">P9/O9</f>
        <v>1</v>
      </c>
      <c r="R9" s="19" t="s">
        <v>911</v>
      </c>
      <c r="S9" s="19" t="s">
        <v>912</v>
      </c>
      <c r="T9" s="19" t="s">
        <v>912</v>
      </c>
    </row>
    <row r="10" spans="1:20" ht="165" x14ac:dyDescent="0.25">
      <c r="A10" s="609"/>
      <c r="B10" s="158" t="s">
        <v>153</v>
      </c>
      <c r="C10" s="109" t="s">
        <v>186</v>
      </c>
      <c r="D10" s="159">
        <v>1</v>
      </c>
      <c r="E10" s="160" t="s">
        <v>187</v>
      </c>
      <c r="F10" s="160" t="s">
        <v>188</v>
      </c>
      <c r="G10" s="160" t="s">
        <v>189</v>
      </c>
      <c r="H10" s="114" t="s">
        <v>145</v>
      </c>
      <c r="I10" s="405">
        <v>0.33</v>
      </c>
      <c r="J10" s="151">
        <v>0.33</v>
      </c>
      <c r="K10" s="169">
        <v>0.33</v>
      </c>
      <c r="L10" s="151">
        <v>0.33400000000000002</v>
      </c>
      <c r="M10" s="152">
        <v>0.34</v>
      </c>
      <c r="N10" s="242">
        <v>0.33400000000000002</v>
      </c>
      <c r="O10" s="152">
        <f t="shared" si="0"/>
        <v>0.998</v>
      </c>
      <c r="P10" s="152">
        <f t="shared" si="1"/>
        <v>1</v>
      </c>
      <c r="Q10" s="432">
        <f t="shared" si="2"/>
        <v>1.002004008016032</v>
      </c>
      <c r="R10" s="409" t="s">
        <v>913</v>
      </c>
      <c r="S10" s="19" t="s">
        <v>945</v>
      </c>
      <c r="T10" s="409" t="s">
        <v>1068</v>
      </c>
    </row>
    <row r="11" spans="1:20" ht="231" x14ac:dyDescent="0.25">
      <c r="A11" s="609"/>
      <c r="B11" s="158" t="s">
        <v>154</v>
      </c>
      <c r="C11" s="161" t="s">
        <v>190</v>
      </c>
      <c r="D11" s="159" t="s">
        <v>191</v>
      </c>
      <c r="E11" s="160" t="s">
        <v>192</v>
      </c>
      <c r="F11" s="160" t="s">
        <v>156</v>
      </c>
      <c r="G11" s="160" t="s">
        <v>185</v>
      </c>
      <c r="H11" s="114" t="s">
        <v>193</v>
      </c>
      <c r="I11" s="405"/>
      <c r="J11" s="131"/>
      <c r="K11" s="412">
        <v>1</v>
      </c>
      <c r="L11" s="153">
        <v>1</v>
      </c>
      <c r="M11" s="154">
        <v>1</v>
      </c>
      <c r="N11" s="241">
        <v>1</v>
      </c>
      <c r="O11" s="412">
        <f t="shared" si="0"/>
        <v>2</v>
      </c>
      <c r="P11" s="417">
        <f t="shared" si="1"/>
        <v>2</v>
      </c>
      <c r="Q11" s="432">
        <f t="shared" si="2"/>
        <v>1</v>
      </c>
      <c r="R11" s="19" t="s">
        <v>914</v>
      </c>
      <c r="S11" s="19" t="s">
        <v>915</v>
      </c>
      <c r="T11" s="19" t="s">
        <v>1050</v>
      </c>
    </row>
    <row r="12" spans="1:20" ht="231" x14ac:dyDescent="0.25">
      <c r="A12" s="609"/>
      <c r="B12" s="158" t="s">
        <v>155</v>
      </c>
      <c r="C12" s="161" t="s">
        <v>194</v>
      </c>
      <c r="D12" s="159" t="s">
        <v>96</v>
      </c>
      <c r="E12" s="160" t="s">
        <v>195</v>
      </c>
      <c r="F12" s="160" t="s">
        <v>188</v>
      </c>
      <c r="G12" s="160" t="s">
        <v>189</v>
      </c>
      <c r="H12" s="114" t="s">
        <v>145</v>
      </c>
      <c r="I12" s="405">
        <v>1</v>
      </c>
      <c r="J12" s="480">
        <v>1</v>
      </c>
      <c r="K12" s="414">
        <v>1</v>
      </c>
      <c r="L12" s="480">
        <v>1</v>
      </c>
      <c r="M12" s="154">
        <v>1</v>
      </c>
      <c r="N12" s="481">
        <v>1</v>
      </c>
      <c r="O12" s="412">
        <f t="shared" si="0"/>
        <v>3</v>
      </c>
      <c r="P12" s="417">
        <f t="shared" si="1"/>
        <v>3</v>
      </c>
      <c r="Q12" s="432">
        <f t="shared" si="2"/>
        <v>1</v>
      </c>
      <c r="R12" s="19" t="s">
        <v>916</v>
      </c>
      <c r="S12" s="19" t="s">
        <v>946</v>
      </c>
      <c r="T12" s="19" t="s">
        <v>1069</v>
      </c>
    </row>
    <row r="13" spans="1:20" ht="115.5" x14ac:dyDescent="0.25">
      <c r="A13" s="609"/>
      <c r="B13" s="166">
        <v>1.6</v>
      </c>
      <c r="C13" s="161" t="s">
        <v>196</v>
      </c>
      <c r="D13" s="110" t="s">
        <v>96</v>
      </c>
      <c r="E13" s="162" t="s">
        <v>197</v>
      </c>
      <c r="F13" s="162" t="s">
        <v>188</v>
      </c>
      <c r="G13" s="162" t="s">
        <v>189</v>
      </c>
      <c r="H13" s="115" t="s">
        <v>145</v>
      </c>
      <c r="I13" s="167">
        <v>1</v>
      </c>
      <c r="J13" s="153">
        <v>1</v>
      </c>
      <c r="K13" s="154">
        <v>1</v>
      </c>
      <c r="L13" s="153">
        <v>1</v>
      </c>
      <c r="M13" s="154">
        <v>1</v>
      </c>
      <c r="N13" s="241">
        <v>1</v>
      </c>
      <c r="O13" s="412">
        <f t="shared" si="0"/>
        <v>3</v>
      </c>
      <c r="P13" s="417">
        <f t="shared" si="1"/>
        <v>3</v>
      </c>
      <c r="Q13" s="432">
        <f t="shared" si="2"/>
        <v>1</v>
      </c>
      <c r="R13" s="19" t="s">
        <v>917</v>
      </c>
      <c r="S13" s="19" t="s">
        <v>947</v>
      </c>
      <c r="T13" s="19" t="s">
        <v>947</v>
      </c>
    </row>
    <row r="14" spans="1:20" ht="115.5" x14ac:dyDescent="0.25">
      <c r="A14" s="609"/>
      <c r="B14" s="134" t="s">
        <v>198</v>
      </c>
      <c r="C14" s="161" t="s">
        <v>199</v>
      </c>
      <c r="D14" s="159">
        <v>1</v>
      </c>
      <c r="E14" s="162" t="s">
        <v>200</v>
      </c>
      <c r="F14" s="160" t="s">
        <v>156</v>
      </c>
      <c r="G14" s="107" t="s">
        <v>300</v>
      </c>
      <c r="H14" s="114" t="s">
        <v>193</v>
      </c>
      <c r="I14" s="167"/>
      <c r="J14" s="153"/>
      <c r="K14" s="152">
        <v>0.5</v>
      </c>
      <c r="L14" s="151">
        <v>0.5</v>
      </c>
      <c r="M14" s="154">
        <v>0.5</v>
      </c>
      <c r="N14" s="242">
        <v>0.5</v>
      </c>
      <c r="O14" s="152">
        <f t="shared" si="0"/>
        <v>1</v>
      </c>
      <c r="P14" s="152">
        <f t="shared" si="1"/>
        <v>1</v>
      </c>
      <c r="Q14" s="432">
        <f t="shared" si="2"/>
        <v>1</v>
      </c>
      <c r="R14" s="19" t="s">
        <v>918</v>
      </c>
      <c r="S14" s="19" t="s">
        <v>980</v>
      </c>
      <c r="T14" s="19" t="s">
        <v>1051</v>
      </c>
    </row>
    <row r="15" spans="1:20" ht="165" x14ac:dyDescent="0.25">
      <c r="A15" s="609"/>
      <c r="B15" s="166">
        <v>1.8</v>
      </c>
      <c r="C15" s="161" t="s">
        <v>201</v>
      </c>
      <c r="D15" s="110" t="s">
        <v>96</v>
      </c>
      <c r="E15" s="132" t="s">
        <v>202</v>
      </c>
      <c r="F15" s="162" t="s">
        <v>156</v>
      </c>
      <c r="G15" s="162" t="s">
        <v>301</v>
      </c>
      <c r="H15" s="115" t="s">
        <v>145</v>
      </c>
      <c r="I15" s="167">
        <v>1</v>
      </c>
      <c r="J15" s="153">
        <v>1</v>
      </c>
      <c r="K15" s="154">
        <v>1</v>
      </c>
      <c r="L15" s="153">
        <v>1</v>
      </c>
      <c r="M15" s="154">
        <v>1</v>
      </c>
      <c r="N15" s="241">
        <v>1</v>
      </c>
      <c r="O15" s="412">
        <f t="shared" si="0"/>
        <v>3</v>
      </c>
      <c r="P15" s="417">
        <f t="shared" si="1"/>
        <v>3</v>
      </c>
      <c r="Q15" s="432">
        <f t="shared" si="2"/>
        <v>1</v>
      </c>
      <c r="R15" s="19" t="s">
        <v>919</v>
      </c>
      <c r="S15" s="19" t="s">
        <v>970</v>
      </c>
      <c r="T15" s="19" t="s">
        <v>1052</v>
      </c>
    </row>
    <row r="16" spans="1:20" ht="148.5" x14ac:dyDescent="0.25">
      <c r="A16" s="609"/>
      <c r="B16" s="158" t="s">
        <v>203</v>
      </c>
      <c r="C16" s="161" t="s">
        <v>204</v>
      </c>
      <c r="D16" s="159" t="s">
        <v>96</v>
      </c>
      <c r="E16" s="160" t="s">
        <v>205</v>
      </c>
      <c r="F16" s="160" t="s">
        <v>156</v>
      </c>
      <c r="G16" s="160" t="s">
        <v>185</v>
      </c>
      <c r="H16" s="114" t="s">
        <v>145</v>
      </c>
      <c r="I16" s="167"/>
      <c r="J16" s="153"/>
      <c r="K16" s="417">
        <v>2</v>
      </c>
      <c r="L16" s="153">
        <v>2</v>
      </c>
      <c r="M16" s="154">
        <v>1</v>
      </c>
      <c r="N16" s="241">
        <v>1</v>
      </c>
      <c r="O16" s="412">
        <f t="shared" si="0"/>
        <v>3</v>
      </c>
      <c r="P16" s="417">
        <f t="shared" si="1"/>
        <v>3</v>
      </c>
      <c r="Q16" s="432">
        <f t="shared" si="2"/>
        <v>1</v>
      </c>
      <c r="R16" s="19" t="s">
        <v>920</v>
      </c>
      <c r="S16" s="19" t="s">
        <v>921</v>
      </c>
      <c r="T16" s="19" t="s">
        <v>1053</v>
      </c>
    </row>
    <row r="17" spans="1:20" ht="115.5" x14ac:dyDescent="0.25">
      <c r="A17" s="609"/>
      <c r="B17" s="158" t="s">
        <v>206</v>
      </c>
      <c r="C17" s="172" t="s">
        <v>207</v>
      </c>
      <c r="D17" s="110" t="s">
        <v>208</v>
      </c>
      <c r="E17" s="162" t="s">
        <v>209</v>
      </c>
      <c r="F17" s="162" t="s">
        <v>156</v>
      </c>
      <c r="G17" s="162" t="s">
        <v>185</v>
      </c>
      <c r="H17" s="115">
        <v>45291</v>
      </c>
      <c r="I17" s="167"/>
      <c r="J17" s="153"/>
      <c r="K17" s="417"/>
      <c r="L17" s="153"/>
      <c r="M17" s="154">
        <v>1</v>
      </c>
      <c r="N17" s="241">
        <v>1</v>
      </c>
      <c r="O17" s="412">
        <f t="shared" si="0"/>
        <v>1</v>
      </c>
      <c r="P17" s="417">
        <f t="shared" si="1"/>
        <v>1</v>
      </c>
      <c r="Q17" s="432">
        <f t="shared" si="2"/>
        <v>1</v>
      </c>
      <c r="R17" s="19" t="s">
        <v>922</v>
      </c>
      <c r="S17" s="19" t="s">
        <v>923</v>
      </c>
      <c r="T17" s="19" t="s">
        <v>1054</v>
      </c>
    </row>
    <row r="18" spans="1:20" ht="165" x14ac:dyDescent="0.25">
      <c r="A18" s="609"/>
      <c r="B18" s="158" t="s">
        <v>210</v>
      </c>
      <c r="C18" s="161" t="s">
        <v>211</v>
      </c>
      <c r="D18" s="110" t="s">
        <v>208</v>
      </c>
      <c r="E18" s="162" t="s">
        <v>212</v>
      </c>
      <c r="F18" s="162" t="s">
        <v>156</v>
      </c>
      <c r="G18" s="162" t="s">
        <v>213</v>
      </c>
      <c r="H18" s="114">
        <v>45169</v>
      </c>
      <c r="I18" s="167"/>
      <c r="J18" s="153"/>
      <c r="K18" s="417">
        <v>1</v>
      </c>
      <c r="L18" s="153">
        <v>1</v>
      </c>
      <c r="M18" s="154"/>
      <c r="N18" s="241"/>
      <c r="O18" s="412">
        <f t="shared" si="0"/>
        <v>1</v>
      </c>
      <c r="P18" s="417">
        <f t="shared" si="1"/>
        <v>1</v>
      </c>
      <c r="Q18" s="432">
        <f t="shared" si="2"/>
        <v>1</v>
      </c>
      <c r="R18" s="408" t="s">
        <v>924</v>
      </c>
      <c r="S18" s="19" t="s">
        <v>925</v>
      </c>
      <c r="T18" s="19" t="s">
        <v>1055</v>
      </c>
    </row>
    <row r="19" spans="1:20" ht="214.5" x14ac:dyDescent="0.25">
      <c r="A19" s="609"/>
      <c r="B19" s="158" t="s">
        <v>214</v>
      </c>
      <c r="C19" s="157" t="s">
        <v>215</v>
      </c>
      <c r="D19" s="159" t="s">
        <v>96</v>
      </c>
      <c r="E19" s="160" t="s">
        <v>97</v>
      </c>
      <c r="F19" s="160" t="s">
        <v>98</v>
      </c>
      <c r="G19" s="160" t="s">
        <v>68</v>
      </c>
      <c r="H19" s="114" t="s">
        <v>82</v>
      </c>
      <c r="I19" s="415">
        <v>1</v>
      </c>
      <c r="J19" s="416">
        <v>1</v>
      </c>
      <c r="K19" s="417">
        <v>1</v>
      </c>
      <c r="L19" s="153">
        <v>1</v>
      </c>
      <c r="M19" s="154">
        <v>1</v>
      </c>
      <c r="N19" s="241">
        <v>1</v>
      </c>
      <c r="O19" s="412">
        <f t="shared" si="0"/>
        <v>3</v>
      </c>
      <c r="P19" s="417">
        <f t="shared" si="1"/>
        <v>3</v>
      </c>
      <c r="Q19" s="432">
        <f t="shared" si="2"/>
        <v>1</v>
      </c>
      <c r="R19" s="19" t="s">
        <v>926</v>
      </c>
      <c r="S19" s="19" t="s">
        <v>948</v>
      </c>
      <c r="T19" s="19" t="s">
        <v>1056</v>
      </c>
    </row>
    <row r="20" spans="1:20" ht="181.5" x14ac:dyDescent="0.25">
      <c r="A20" s="609"/>
      <c r="B20" s="158" t="s">
        <v>216</v>
      </c>
      <c r="C20" s="157" t="s">
        <v>217</v>
      </c>
      <c r="D20" s="159" t="s">
        <v>218</v>
      </c>
      <c r="E20" s="160" t="s">
        <v>219</v>
      </c>
      <c r="F20" s="160" t="s">
        <v>76</v>
      </c>
      <c r="G20" s="160" t="s">
        <v>220</v>
      </c>
      <c r="H20" s="114">
        <v>45291</v>
      </c>
      <c r="I20" s="415"/>
      <c r="J20" s="416"/>
      <c r="K20" s="417"/>
      <c r="L20" s="153"/>
      <c r="M20" s="154">
        <v>1</v>
      </c>
      <c r="N20" s="241">
        <v>1</v>
      </c>
      <c r="O20" s="412">
        <f t="shared" si="0"/>
        <v>1</v>
      </c>
      <c r="P20" s="417">
        <f t="shared" si="1"/>
        <v>1</v>
      </c>
      <c r="Q20" s="432">
        <f t="shared" si="2"/>
        <v>1</v>
      </c>
      <c r="R20" s="19" t="s">
        <v>927</v>
      </c>
      <c r="S20" s="19" t="s">
        <v>927</v>
      </c>
      <c r="T20" s="19" t="s">
        <v>1057</v>
      </c>
    </row>
    <row r="21" spans="1:20" ht="181.5" x14ac:dyDescent="0.25">
      <c r="A21" s="609"/>
      <c r="B21" s="158">
        <v>1.1399999999999999</v>
      </c>
      <c r="C21" s="157" t="s">
        <v>221</v>
      </c>
      <c r="D21" s="159" t="s">
        <v>96</v>
      </c>
      <c r="E21" s="160" t="s">
        <v>97</v>
      </c>
      <c r="F21" s="160" t="s">
        <v>76</v>
      </c>
      <c r="G21" s="160" t="s">
        <v>222</v>
      </c>
      <c r="H21" s="114" t="s">
        <v>82</v>
      </c>
      <c r="I21" s="415">
        <v>1</v>
      </c>
      <c r="J21" s="416">
        <v>1</v>
      </c>
      <c r="K21" s="417">
        <v>1</v>
      </c>
      <c r="L21" s="153">
        <v>1</v>
      </c>
      <c r="M21" s="154">
        <v>1</v>
      </c>
      <c r="N21" s="241">
        <v>1</v>
      </c>
      <c r="O21" s="412">
        <f t="shared" si="0"/>
        <v>3</v>
      </c>
      <c r="P21" s="417">
        <f t="shared" si="1"/>
        <v>3</v>
      </c>
      <c r="Q21" s="432">
        <f t="shared" si="2"/>
        <v>1</v>
      </c>
      <c r="R21" s="19" t="s">
        <v>928</v>
      </c>
      <c r="S21" s="19" t="s">
        <v>929</v>
      </c>
      <c r="T21" s="19" t="s">
        <v>929</v>
      </c>
    </row>
    <row r="22" spans="1:20" ht="297" x14ac:dyDescent="0.25">
      <c r="A22" s="609" t="s">
        <v>223</v>
      </c>
      <c r="B22" s="158" t="s">
        <v>71</v>
      </c>
      <c r="C22" s="161" t="s">
        <v>224</v>
      </c>
      <c r="D22" s="162" t="s">
        <v>225</v>
      </c>
      <c r="E22" s="160" t="s">
        <v>99</v>
      </c>
      <c r="F22" s="162" t="s">
        <v>81</v>
      </c>
      <c r="G22" s="162" t="s">
        <v>879</v>
      </c>
      <c r="H22" s="115" t="s">
        <v>82</v>
      </c>
      <c r="I22" s="415">
        <v>1</v>
      </c>
      <c r="J22" s="416">
        <v>1</v>
      </c>
      <c r="K22" s="417">
        <v>1</v>
      </c>
      <c r="L22" s="153">
        <v>1</v>
      </c>
      <c r="M22" s="154">
        <v>1</v>
      </c>
      <c r="N22" s="241">
        <v>1</v>
      </c>
      <c r="O22" s="412">
        <f t="shared" si="0"/>
        <v>3</v>
      </c>
      <c r="P22" s="417">
        <f t="shared" si="1"/>
        <v>3</v>
      </c>
      <c r="Q22" s="432">
        <f t="shared" si="2"/>
        <v>1</v>
      </c>
      <c r="R22" s="19" t="s">
        <v>930</v>
      </c>
      <c r="S22" s="19" t="s">
        <v>931</v>
      </c>
      <c r="T22" s="19" t="s">
        <v>1058</v>
      </c>
    </row>
    <row r="23" spans="1:20" ht="165" x14ac:dyDescent="0.25">
      <c r="A23" s="609"/>
      <c r="B23" s="9" t="s">
        <v>74</v>
      </c>
      <c r="C23" s="172" t="s">
        <v>226</v>
      </c>
      <c r="D23" s="159" t="s">
        <v>227</v>
      </c>
      <c r="E23" s="160" t="s">
        <v>228</v>
      </c>
      <c r="F23" s="160" t="s">
        <v>156</v>
      </c>
      <c r="G23" s="160" t="s">
        <v>185</v>
      </c>
      <c r="H23" s="114" t="s">
        <v>229</v>
      </c>
      <c r="I23" s="171"/>
      <c r="J23" s="155"/>
      <c r="K23" s="156">
        <v>1</v>
      </c>
      <c r="L23" s="153">
        <v>1</v>
      </c>
      <c r="M23" s="154">
        <v>1</v>
      </c>
      <c r="N23" s="241">
        <v>1</v>
      </c>
      <c r="O23" s="412">
        <f t="shared" si="0"/>
        <v>2</v>
      </c>
      <c r="P23" s="417">
        <f t="shared" si="1"/>
        <v>2</v>
      </c>
      <c r="Q23" s="432">
        <f t="shared" si="2"/>
        <v>1</v>
      </c>
      <c r="R23" s="19" t="s">
        <v>914</v>
      </c>
      <c r="S23" s="19" t="s">
        <v>932</v>
      </c>
      <c r="T23" s="19" t="s">
        <v>1059</v>
      </c>
    </row>
    <row r="24" spans="1:20" ht="148.5" x14ac:dyDescent="0.25">
      <c r="A24" s="609"/>
      <c r="B24" s="158" t="s">
        <v>230</v>
      </c>
      <c r="C24" s="172" t="s">
        <v>231</v>
      </c>
      <c r="D24" s="162" t="s">
        <v>232</v>
      </c>
      <c r="E24" s="160" t="s">
        <v>99</v>
      </c>
      <c r="F24" s="160" t="s">
        <v>156</v>
      </c>
      <c r="G24" s="160" t="s">
        <v>233</v>
      </c>
      <c r="H24" s="114" t="s">
        <v>145</v>
      </c>
      <c r="I24" s="411">
        <v>2</v>
      </c>
      <c r="J24" s="155">
        <v>1</v>
      </c>
      <c r="K24" s="156">
        <v>3</v>
      </c>
      <c r="L24" s="155">
        <v>1</v>
      </c>
      <c r="M24" s="485">
        <v>1</v>
      </c>
      <c r="N24" s="240">
        <v>1</v>
      </c>
      <c r="O24" s="412">
        <f t="shared" si="0"/>
        <v>3</v>
      </c>
      <c r="P24" s="417">
        <f t="shared" si="1"/>
        <v>6</v>
      </c>
      <c r="Q24" s="432">
        <v>1</v>
      </c>
      <c r="R24" s="19" t="s">
        <v>933</v>
      </c>
      <c r="S24" s="19" t="s">
        <v>949</v>
      </c>
      <c r="T24" s="19" t="s">
        <v>1060</v>
      </c>
    </row>
    <row r="25" spans="1:20" ht="148.5" x14ac:dyDescent="0.25">
      <c r="A25" s="609" t="s">
        <v>100</v>
      </c>
      <c r="B25" s="158" t="s">
        <v>123</v>
      </c>
      <c r="C25" s="172" t="s">
        <v>234</v>
      </c>
      <c r="D25" s="160" t="s">
        <v>235</v>
      </c>
      <c r="E25" s="160" t="s">
        <v>236</v>
      </c>
      <c r="F25" s="160" t="s">
        <v>156</v>
      </c>
      <c r="G25" s="160" t="s">
        <v>185</v>
      </c>
      <c r="H25" s="114" t="s">
        <v>229</v>
      </c>
      <c r="I25" s="167"/>
      <c r="J25" s="153"/>
      <c r="K25" s="154">
        <v>1</v>
      </c>
      <c r="L25" s="153">
        <v>1</v>
      </c>
      <c r="M25" s="154">
        <v>1</v>
      </c>
      <c r="N25" s="241">
        <v>1</v>
      </c>
      <c r="O25" s="412">
        <f t="shared" si="0"/>
        <v>2</v>
      </c>
      <c r="P25" s="417">
        <f t="shared" si="1"/>
        <v>2</v>
      </c>
      <c r="Q25" s="432">
        <f t="shared" si="2"/>
        <v>1</v>
      </c>
      <c r="R25" s="19" t="s">
        <v>914</v>
      </c>
      <c r="S25" s="19" t="s">
        <v>978</v>
      </c>
      <c r="T25" s="19" t="s">
        <v>978</v>
      </c>
    </row>
    <row r="26" spans="1:20" ht="379.5" x14ac:dyDescent="0.25">
      <c r="A26" s="609"/>
      <c r="B26" s="158" t="s">
        <v>237</v>
      </c>
      <c r="C26" s="157" t="s">
        <v>238</v>
      </c>
      <c r="D26" s="162" t="s">
        <v>239</v>
      </c>
      <c r="E26" s="160" t="s">
        <v>240</v>
      </c>
      <c r="F26" s="160" t="s">
        <v>156</v>
      </c>
      <c r="G26" s="160" t="s">
        <v>213</v>
      </c>
      <c r="H26" s="114" t="s">
        <v>145</v>
      </c>
      <c r="I26" s="168">
        <v>2</v>
      </c>
      <c r="J26" s="153"/>
      <c r="K26" s="154"/>
      <c r="L26" s="153"/>
      <c r="M26" s="154"/>
      <c r="N26" s="241">
        <v>2</v>
      </c>
      <c r="O26" s="412">
        <f t="shared" si="0"/>
        <v>2</v>
      </c>
      <c r="P26" s="417">
        <f t="shared" si="1"/>
        <v>2</v>
      </c>
      <c r="Q26" s="432">
        <f t="shared" si="2"/>
        <v>1</v>
      </c>
      <c r="R26" s="19" t="s">
        <v>934</v>
      </c>
      <c r="S26" s="19" t="s">
        <v>979</v>
      </c>
      <c r="T26" s="19" t="s">
        <v>1061</v>
      </c>
    </row>
    <row r="27" spans="1:20" ht="214.5" x14ac:dyDescent="0.25">
      <c r="A27" s="609"/>
      <c r="B27" s="158" t="s">
        <v>168</v>
      </c>
      <c r="C27" s="157" t="s">
        <v>241</v>
      </c>
      <c r="D27" s="159">
        <v>1</v>
      </c>
      <c r="E27" s="160" t="s">
        <v>242</v>
      </c>
      <c r="F27" s="160" t="s">
        <v>156</v>
      </c>
      <c r="G27" s="160" t="s">
        <v>213</v>
      </c>
      <c r="H27" s="114" t="s">
        <v>243</v>
      </c>
      <c r="I27" s="180"/>
      <c r="J27" s="153"/>
      <c r="K27" s="152">
        <v>0.5</v>
      </c>
      <c r="L27" s="151">
        <v>0.5</v>
      </c>
      <c r="M27" s="152">
        <v>0.5</v>
      </c>
      <c r="N27" s="242">
        <v>0.5</v>
      </c>
      <c r="O27" s="433">
        <f t="shared" si="0"/>
        <v>1</v>
      </c>
      <c r="P27" s="417">
        <f t="shared" si="1"/>
        <v>1</v>
      </c>
      <c r="Q27" s="432">
        <f t="shared" si="2"/>
        <v>1</v>
      </c>
      <c r="R27" s="19" t="s">
        <v>935</v>
      </c>
      <c r="S27" s="19" t="s">
        <v>936</v>
      </c>
      <c r="T27" s="19" t="s">
        <v>1062</v>
      </c>
    </row>
    <row r="28" spans="1:20" ht="148.5" x14ac:dyDescent="0.25">
      <c r="A28" s="609"/>
      <c r="B28" s="9" t="s">
        <v>173</v>
      </c>
      <c r="C28" s="109" t="s">
        <v>244</v>
      </c>
      <c r="D28" s="163">
        <v>1</v>
      </c>
      <c r="E28" s="107" t="s">
        <v>245</v>
      </c>
      <c r="F28" s="107" t="s">
        <v>156</v>
      </c>
      <c r="G28" s="107" t="s">
        <v>150</v>
      </c>
      <c r="H28" s="114" t="s">
        <v>145</v>
      </c>
      <c r="I28" s="170">
        <v>0.33</v>
      </c>
      <c r="J28" s="151">
        <v>0.33</v>
      </c>
      <c r="K28" s="169">
        <v>0.33</v>
      </c>
      <c r="L28" s="151">
        <v>0.33400000000000002</v>
      </c>
      <c r="M28" s="152">
        <v>0.34</v>
      </c>
      <c r="N28" s="242">
        <v>0.33400000000000002</v>
      </c>
      <c r="O28" s="433">
        <f t="shared" si="0"/>
        <v>0.998</v>
      </c>
      <c r="P28" s="152">
        <f>I28+K28+M28</f>
        <v>1</v>
      </c>
      <c r="Q28" s="432">
        <f t="shared" si="2"/>
        <v>1.002004008016032</v>
      </c>
      <c r="R28" s="19" t="s">
        <v>937</v>
      </c>
      <c r="S28" s="19" t="s">
        <v>950</v>
      </c>
      <c r="T28" s="19" t="s">
        <v>950</v>
      </c>
    </row>
    <row r="29" spans="1:20" ht="214.5" x14ac:dyDescent="0.25">
      <c r="A29" s="609"/>
      <c r="B29" s="158" t="s">
        <v>246</v>
      </c>
      <c r="C29" s="157" t="s">
        <v>247</v>
      </c>
      <c r="D29" s="162" t="s">
        <v>248</v>
      </c>
      <c r="E29" s="160" t="s">
        <v>249</v>
      </c>
      <c r="F29" s="160" t="s">
        <v>156</v>
      </c>
      <c r="G29" s="160" t="s">
        <v>185</v>
      </c>
      <c r="H29" s="114">
        <v>45169</v>
      </c>
      <c r="I29" s="167"/>
      <c r="J29" s="153"/>
      <c r="K29" s="154">
        <v>1</v>
      </c>
      <c r="L29" s="153">
        <v>1</v>
      </c>
      <c r="M29" s="154"/>
      <c r="N29" s="241"/>
      <c r="O29" s="412">
        <f t="shared" si="0"/>
        <v>1</v>
      </c>
      <c r="P29" s="417">
        <f t="shared" si="1"/>
        <v>1</v>
      </c>
      <c r="Q29" s="432">
        <f t="shared" si="2"/>
        <v>1</v>
      </c>
      <c r="R29" s="19" t="s">
        <v>938</v>
      </c>
      <c r="S29" s="19" t="s">
        <v>939</v>
      </c>
      <c r="T29" s="19" t="s">
        <v>939</v>
      </c>
    </row>
    <row r="30" spans="1:20" ht="198" x14ac:dyDescent="0.25">
      <c r="A30" s="609"/>
      <c r="B30" s="158" t="s">
        <v>250</v>
      </c>
      <c r="C30" s="173" t="s">
        <v>251</v>
      </c>
      <c r="D30" s="174" t="s">
        <v>252</v>
      </c>
      <c r="E30" s="175" t="s">
        <v>249</v>
      </c>
      <c r="F30" s="175" t="s">
        <v>156</v>
      </c>
      <c r="G30" s="175" t="s">
        <v>253</v>
      </c>
      <c r="H30" s="178" t="s">
        <v>229</v>
      </c>
      <c r="I30" s="168"/>
      <c r="J30" s="153"/>
      <c r="K30" s="154">
        <v>3</v>
      </c>
      <c r="L30" s="153">
        <v>3</v>
      </c>
      <c r="M30" s="154">
        <v>3</v>
      </c>
      <c r="N30" s="241">
        <v>3</v>
      </c>
      <c r="O30" s="412">
        <f t="shared" si="0"/>
        <v>6</v>
      </c>
      <c r="P30" s="417">
        <f t="shared" si="1"/>
        <v>6</v>
      </c>
      <c r="Q30" s="432">
        <f t="shared" si="2"/>
        <v>1</v>
      </c>
      <c r="R30" s="19" t="s">
        <v>940</v>
      </c>
      <c r="S30" s="19" t="s">
        <v>951</v>
      </c>
      <c r="T30" s="19" t="s">
        <v>1063</v>
      </c>
    </row>
    <row r="31" spans="1:20" ht="66" x14ac:dyDescent="0.25">
      <c r="A31" s="609"/>
      <c r="B31" s="158" t="s">
        <v>254</v>
      </c>
      <c r="C31" s="157" t="s">
        <v>255</v>
      </c>
      <c r="D31" s="162" t="s">
        <v>101</v>
      </c>
      <c r="E31" s="160" t="s">
        <v>102</v>
      </c>
      <c r="F31" s="162" t="s">
        <v>98</v>
      </c>
      <c r="G31" s="162" t="s">
        <v>256</v>
      </c>
      <c r="H31" s="115" t="s">
        <v>82</v>
      </c>
      <c r="I31" s="180">
        <v>1</v>
      </c>
      <c r="J31" s="153">
        <v>1</v>
      </c>
      <c r="K31" s="154">
        <v>1</v>
      </c>
      <c r="L31" s="153">
        <v>1</v>
      </c>
      <c r="M31" s="154">
        <v>1</v>
      </c>
      <c r="N31" s="241">
        <v>1</v>
      </c>
      <c r="O31" s="412">
        <f t="shared" si="0"/>
        <v>3</v>
      </c>
      <c r="P31" s="417">
        <f t="shared" si="1"/>
        <v>3</v>
      </c>
      <c r="Q31" s="432">
        <f t="shared" si="2"/>
        <v>1</v>
      </c>
      <c r="R31" s="19" t="s">
        <v>941</v>
      </c>
      <c r="S31" s="19" t="s">
        <v>952</v>
      </c>
      <c r="T31" s="19" t="s">
        <v>952</v>
      </c>
    </row>
    <row r="32" spans="1:20" ht="409.5" x14ac:dyDescent="0.25">
      <c r="A32" s="609"/>
      <c r="B32" s="158" t="s">
        <v>257</v>
      </c>
      <c r="C32" s="157" t="s">
        <v>103</v>
      </c>
      <c r="D32" s="157" t="s">
        <v>104</v>
      </c>
      <c r="E32" s="160" t="s">
        <v>105</v>
      </c>
      <c r="F32" s="160" t="s">
        <v>98</v>
      </c>
      <c r="G32" s="160" t="s">
        <v>213</v>
      </c>
      <c r="H32" s="114" t="s">
        <v>82</v>
      </c>
      <c r="I32" s="170">
        <v>1</v>
      </c>
      <c r="J32" s="153">
        <v>1</v>
      </c>
      <c r="K32" s="154">
        <v>1</v>
      </c>
      <c r="L32" s="153">
        <v>1</v>
      </c>
      <c r="M32" s="154">
        <v>1</v>
      </c>
      <c r="N32" s="241">
        <v>1</v>
      </c>
      <c r="O32" s="412">
        <f t="shared" si="0"/>
        <v>3</v>
      </c>
      <c r="P32" s="417">
        <f t="shared" si="1"/>
        <v>3</v>
      </c>
      <c r="Q32" s="432">
        <f t="shared" si="2"/>
        <v>1</v>
      </c>
      <c r="R32" s="409" t="s">
        <v>942</v>
      </c>
      <c r="S32" s="409" t="s">
        <v>943</v>
      </c>
      <c r="T32" s="19" t="s">
        <v>1064</v>
      </c>
    </row>
    <row r="33" spans="1:20" ht="115.5" x14ac:dyDescent="0.25">
      <c r="A33" s="609" t="s">
        <v>258</v>
      </c>
      <c r="B33" s="179" t="s">
        <v>84</v>
      </c>
      <c r="C33" s="161" t="s">
        <v>109</v>
      </c>
      <c r="D33" s="161" t="s">
        <v>104</v>
      </c>
      <c r="E33" s="161" t="s">
        <v>105</v>
      </c>
      <c r="F33" s="161" t="s">
        <v>98</v>
      </c>
      <c r="G33" s="162" t="s">
        <v>259</v>
      </c>
      <c r="H33" s="115" t="s">
        <v>82</v>
      </c>
      <c r="I33" s="167">
        <v>1</v>
      </c>
      <c r="J33" s="153">
        <v>1</v>
      </c>
      <c r="K33" s="154">
        <v>1</v>
      </c>
      <c r="L33" s="153">
        <v>1</v>
      </c>
      <c r="M33" s="154">
        <v>1</v>
      </c>
      <c r="N33" s="241">
        <v>1</v>
      </c>
      <c r="O33" s="412">
        <f t="shared" si="0"/>
        <v>3</v>
      </c>
      <c r="P33" s="417">
        <f t="shared" si="1"/>
        <v>3</v>
      </c>
      <c r="Q33" s="432">
        <f t="shared" si="2"/>
        <v>1</v>
      </c>
      <c r="R33" s="19" t="s">
        <v>944</v>
      </c>
      <c r="S33" s="413" t="s">
        <v>953</v>
      </c>
      <c r="T33" s="19" t="s">
        <v>1065</v>
      </c>
    </row>
    <row r="34" spans="1:20" ht="65.25" customHeight="1" thickBot="1" x14ac:dyDescent="0.3">
      <c r="A34" s="609"/>
      <c r="B34" s="158" t="s">
        <v>89</v>
      </c>
      <c r="C34" s="161" t="s">
        <v>260</v>
      </c>
      <c r="D34" s="160" t="s">
        <v>235</v>
      </c>
      <c r="E34" s="162" t="s">
        <v>261</v>
      </c>
      <c r="F34" s="175" t="s">
        <v>156</v>
      </c>
      <c r="G34" s="162" t="s">
        <v>262</v>
      </c>
      <c r="H34" s="115" t="s">
        <v>263</v>
      </c>
      <c r="I34" s="168"/>
      <c r="J34" s="153"/>
      <c r="K34" s="154">
        <v>1</v>
      </c>
      <c r="L34" s="153">
        <v>1</v>
      </c>
      <c r="M34" s="154">
        <v>1</v>
      </c>
      <c r="N34" s="241">
        <v>1</v>
      </c>
      <c r="O34" s="412">
        <f t="shared" si="0"/>
        <v>2</v>
      </c>
      <c r="P34" s="417">
        <f t="shared" si="1"/>
        <v>2</v>
      </c>
      <c r="Q34" s="432">
        <f t="shared" si="2"/>
        <v>1</v>
      </c>
      <c r="R34" s="410" t="s">
        <v>914</v>
      </c>
      <c r="S34" s="413" t="s">
        <v>954</v>
      </c>
      <c r="T34" s="19" t="s">
        <v>1066</v>
      </c>
    </row>
    <row r="35" spans="1:20" x14ac:dyDescent="0.25">
      <c r="A35" t="s">
        <v>882</v>
      </c>
      <c r="Q35" s="441">
        <f>AVERAGE(Q8:Q34)</f>
        <v>1.0001484450382245</v>
      </c>
    </row>
  </sheetData>
  <mergeCells count="16">
    <mergeCell ref="S5:S7"/>
    <mergeCell ref="T5:T7"/>
    <mergeCell ref="A6:H6"/>
    <mergeCell ref="B7:C7"/>
    <mergeCell ref="A5:H5"/>
    <mergeCell ref="I5:J6"/>
    <mergeCell ref="K5:L6"/>
    <mergeCell ref="M5:N6"/>
    <mergeCell ref="P5:P7"/>
    <mergeCell ref="O5:O7"/>
    <mergeCell ref="Q5:Q7"/>
    <mergeCell ref="A8:A21"/>
    <mergeCell ref="A22:A24"/>
    <mergeCell ref="A25:A32"/>
    <mergeCell ref="A33:A34"/>
    <mergeCell ref="R5:R7"/>
  </mergeCells>
  <phoneticPr fontId="62"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6"/>
  <sheetViews>
    <sheetView zoomScale="80" zoomScaleNormal="80" workbookViewId="0">
      <selection activeCell="O2" sqref="O2:O3"/>
    </sheetView>
  </sheetViews>
  <sheetFormatPr baseColWidth="10" defaultColWidth="11.42578125" defaultRowHeight="74.25" customHeight="1" x14ac:dyDescent="0.25"/>
  <cols>
    <col min="1" max="1" width="29.7109375" customWidth="1"/>
    <col min="2" max="2" width="7.28515625" customWidth="1"/>
    <col min="3" max="3" width="53.85546875" customWidth="1"/>
    <col min="4" max="4" width="10.28515625" customWidth="1"/>
    <col min="5" max="5" width="38.42578125" customWidth="1"/>
    <col min="6" max="6" width="34.85546875" customWidth="1"/>
    <col min="7" max="7" width="25.42578125" customWidth="1"/>
    <col min="8" max="8" width="22.42578125" customWidth="1"/>
    <col min="9" max="9" width="10.28515625" bestFit="1" customWidth="1"/>
    <col min="10" max="10" width="9.85546875" bestFit="1" customWidth="1"/>
    <col min="11" max="11" width="10.28515625" bestFit="1" customWidth="1"/>
    <col min="12" max="12" width="9.85546875" bestFit="1" customWidth="1"/>
    <col min="13" max="13" width="10.7109375" customWidth="1"/>
    <col min="14" max="14" width="14.5703125" customWidth="1"/>
    <col min="15" max="15" width="10.42578125" customWidth="1"/>
    <col min="16" max="16" width="13" customWidth="1"/>
    <col min="17" max="17" width="17.42578125" customWidth="1"/>
    <col min="18" max="18" width="45.85546875" customWidth="1"/>
    <col min="19" max="19" width="48.7109375" customWidth="1"/>
    <col min="20" max="20" width="47.85546875" customWidth="1"/>
  </cols>
  <sheetData>
    <row r="1" spans="1:20" ht="74.25" customHeight="1" thickBot="1" x14ac:dyDescent="0.3">
      <c r="A1" s="492"/>
      <c r="B1" s="492"/>
      <c r="C1" s="492"/>
      <c r="D1" s="492"/>
      <c r="E1" s="492"/>
      <c r="F1" s="492"/>
      <c r="G1" s="492"/>
      <c r="H1" s="492"/>
      <c r="I1" s="492"/>
      <c r="J1" s="492"/>
      <c r="K1" s="492"/>
      <c r="L1" s="492"/>
      <c r="M1" s="492"/>
      <c r="N1" s="492"/>
      <c r="O1" s="492"/>
      <c r="P1" s="492"/>
      <c r="Q1" s="492"/>
      <c r="R1" s="492"/>
      <c r="S1" s="492"/>
      <c r="T1" s="492"/>
    </row>
    <row r="2" spans="1:20" ht="24" customHeight="1" x14ac:dyDescent="0.25">
      <c r="A2" s="610" t="s">
        <v>106</v>
      </c>
      <c r="B2" s="610"/>
      <c r="C2" s="610"/>
      <c r="D2" s="610"/>
      <c r="E2" s="610"/>
      <c r="F2" s="610"/>
      <c r="G2" s="610"/>
      <c r="H2" s="611"/>
      <c r="I2" s="617" t="s">
        <v>38</v>
      </c>
      <c r="J2" s="618"/>
      <c r="K2" s="618" t="s">
        <v>4</v>
      </c>
      <c r="L2" s="618"/>
      <c r="M2" s="618" t="s">
        <v>5</v>
      </c>
      <c r="N2" s="619"/>
      <c r="O2" s="620" t="s">
        <v>107</v>
      </c>
      <c r="P2" s="594" t="s">
        <v>309</v>
      </c>
      <c r="Q2" s="594" t="s">
        <v>310</v>
      </c>
      <c r="R2" s="622" t="s">
        <v>314</v>
      </c>
      <c r="S2" s="622" t="s">
        <v>312</v>
      </c>
      <c r="T2" s="624" t="s">
        <v>315</v>
      </c>
    </row>
    <row r="3" spans="1:20" ht="26.25" thickBot="1" x14ac:dyDescent="0.3">
      <c r="A3" s="135"/>
      <c r="B3" s="616" t="s">
        <v>9</v>
      </c>
      <c r="C3" s="616"/>
      <c r="D3" s="26" t="s">
        <v>10</v>
      </c>
      <c r="E3" s="26" t="s">
        <v>95</v>
      </c>
      <c r="F3" s="26" t="s">
        <v>11</v>
      </c>
      <c r="G3" s="135" t="s">
        <v>12</v>
      </c>
      <c r="H3" s="252" t="s">
        <v>13</v>
      </c>
      <c r="I3" s="253" t="s">
        <v>14</v>
      </c>
      <c r="J3" s="254" t="s">
        <v>15</v>
      </c>
      <c r="K3" s="254" t="s">
        <v>14</v>
      </c>
      <c r="L3" s="254" t="s">
        <v>15</v>
      </c>
      <c r="M3" s="254" t="s">
        <v>14</v>
      </c>
      <c r="N3" s="255" t="s">
        <v>15</v>
      </c>
      <c r="O3" s="621"/>
      <c r="P3" s="595"/>
      <c r="Q3" s="595"/>
      <c r="R3" s="623"/>
      <c r="S3" s="623"/>
      <c r="T3" s="625"/>
    </row>
    <row r="4" spans="1:20" ht="66" x14ac:dyDescent="0.25">
      <c r="A4" s="609" t="s">
        <v>264</v>
      </c>
      <c r="B4" s="134" t="s">
        <v>60</v>
      </c>
      <c r="C4" s="99" t="s">
        <v>265</v>
      </c>
      <c r="D4" s="27">
        <v>1</v>
      </c>
      <c r="E4" s="28" t="s">
        <v>266</v>
      </c>
      <c r="F4" s="4" t="s">
        <v>304</v>
      </c>
      <c r="G4" s="4" t="s">
        <v>302</v>
      </c>
      <c r="H4" s="182" t="s">
        <v>267</v>
      </c>
      <c r="I4" s="422">
        <v>1</v>
      </c>
      <c r="J4" s="183"/>
      <c r="K4" s="186"/>
      <c r="L4" s="185">
        <v>1</v>
      </c>
      <c r="M4" s="184"/>
      <c r="N4" s="448"/>
      <c r="O4" s="256">
        <f>J4+L4+N4</f>
        <v>1</v>
      </c>
      <c r="P4" s="257">
        <f>I4+K4+M4</f>
        <v>1</v>
      </c>
      <c r="Q4" s="455">
        <f>P4/O4</f>
        <v>1</v>
      </c>
      <c r="R4" s="451" t="s">
        <v>962</v>
      </c>
      <c r="S4" s="418" t="s">
        <v>955</v>
      </c>
      <c r="T4" s="258"/>
    </row>
    <row r="5" spans="1:20" ht="51" x14ac:dyDescent="0.25">
      <c r="A5" s="609"/>
      <c r="B5" s="134" t="s">
        <v>65</v>
      </c>
      <c r="C5" s="100" t="s">
        <v>268</v>
      </c>
      <c r="D5" s="29">
        <v>1</v>
      </c>
      <c r="E5" s="28" t="s">
        <v>269</v>
      </c>
      <c r="F5" s="4" t="s">
        <v>303</v>
      </c>
      <c r="G5" s="4" t="s">
        <v>302</v>
      </c>
      <c r="H5" s="187" t="s">
        <v>267</v>
      </c>
      <c r="I5" s="188"/>
      <c r="J5" s="151"/>
      <c r="K5" s="152">
        <v>0.5</v>
      </c>
      <c r="L5" s="151">
        <v>0.5</v>
      </c>
      <c r="M5" s="152">
        <v>0.5</v>
      </c>
      <c r="N5" s="242">
        <v>0.5</v>
      </c>
      <c r="O5" s="190">
        <f t="shared" ref="O5:O13" si="0">J5+L5+N5</f>
        <v>1</v>
      </c>
      <c r="P5" s="450">
        <f>I5+K5+M5</f>
        <v>1</v>
      </c>
      <c r="Q5" s="456">
        <f>P5/O5</f>
        <v>1</v>
      </c>
      <c r="R5" s="452" t="s">
        <v>963</v>
      </c>
      <c r="S5" s="421" t="s">
        <v>956</v>
      </c>
      <c r="T5" s="421" t="s">
        <v>956</v>
      </c>
    </row>
    <row r="6" spans="1:20" ht="74.25" customHeight="1" x14ac:dyDescent="0.25">
      <c r="A6" s="98" t="s">
        <v>270</v>
      </c>
      <c r="B6" s="158" t="s">
        <v>71</v>
      </c>
      <c r="C6" s="99" t="s">
        <v>271</v>
      </c>
      <c r="D6" s="4">
        <v>3</v>
      </c>
      <c r="E6" s="28" t="s">
        <v>272</v>
      </c>
      <c r="F6" s="4" t="s">
        <v>967</v>
      </c>
      <c r="G6" s="4" t="s">
        <v>273</v>
      </c>
      <c r="H6" s="189" t="s">
        <v>274</v>
      </c>
      <c r="I6" s="190">
        <v>1</v>
      </c>
      <c r="J6" s="153">
        <v>1</v>
      </c>
      <c r="K6" s="154">
        <v>1</v>
      </c>
      <c r="L6" s="153">
        <v>1</v>
      </c>
      <c r="M6" s="154"/>
      <c r="N6" s="241">
        <v>1</v>
      </c>
      <c r="O6" s="190">
        <f t="shared" si="0"/>
        <v>3</v>
      </c>
      <c r="P6" s="154">
        <f t="shared" ref="P6:P13" si="1">I6+K6+M6</f>
        <v>2</v>
      </c>
      <c r="Q6" s="456">
        <f t="shared" ref="Q6" si="2">P6/O6</f>
        <v>0.66666666666666663</v>
      </c>
      <c r="R6" s="453" t="s">
        <v>964</v>
      </c>
      <c r="S6" s="419" t="s">
        <v>968</v>
      </c>
      <c r="T6" s="259"/>
    </row>
    <row r="7" spans="1:20" ht="104.25" customHeight="1" x14ac:dyDescent="0.25">
      <c r="A7" s="176" t="s">
        <v>275</v>
      </c>
      <c r="B7" s="9">
        <v>3.1</v>
      </c>
      <c r="C7" s="99" t="s">
        <v>276</v>
      </c>
      <c r="D7" s="4">
        <v>1</v>
      </c>
      <c r="E7" s="28" t="s">
        <v>277</v>
      </c>
      <c r="F7" s="4" t="s">
        <v>304</v>
      </c>
      <c r="G7" s="8" t="s">
        <v>302</v>
      </c>
      <c r="H7" s="189" t="s">
        <v>278</v>
      </c>
      <c r="I7" s="191"/>
      <c r="J7" s="153"/>
      <c r="K7" s="154"/>
      <c r="L7" s="153"/>
      <c r="M7" s="154">
        <v>1</v>
      </c>
      <c r="N7" s="241">
        <v>1</v>
      </c>
      <c r="O7" s="190">
        <f t="shared" si="0"/>
        <v>1</v>
      </c>
      <c r="P7" s="154">
        <f t="shared" si="1"/>
        <v>1</v>
      </c>
      <c r="Q7" s="456">
        <f t="shared" ref="Q7:Q13" si="3">P7/O7</f>
        <v>1</v>
      </c>
      <c r="R7" s="454" t="s">
        <v>965</v>
      </c>
      <c r="S7" s="421" t="s">
        <v>957</v>
      </c>
      <c r="T7" s="421" t="s">
        <v>957</v>
      </c>
    </row>
    <row r="8" spans="1:20" ht="96.75" customHeight="1" x14ac:dyDescent="0.25">
      <c r="A8" s="609" t="s">
        <v>279</v>
      </c>
      <c r="B8" s="9" t="s">
        <v>84</v>
      </c>
      <c r="C8" s="101" t="s">
        <v>280</v>
      </c>
      <c r="D8" s="8">
        <v>2</v>
      </c>
      <c r="E8" s="30" t="s">
        <v>281</v>
      </c>
      <c r="F8" s="8" t="s">
        <v>81</v>
      </c>
      <c r="G8" s="8" t="s">
        <v>305</v>
      </c>
      <c r="H8" s="189" t="s">
        <v>278</v>
      </c>
      <c r="I8" s="190"/>
      <c r="J8" s="153"/>
      <c r="K8" s="154">
        <v>1</v>
      </c>
      <c r="L8" s="153">
        <v>1</v>
      </c>
      <c r="M8" s="154">
        <v>1</v>
      </c>
      <c r="N8" s="241">
        <v>1</v>
      </c>
      <c r="O8" s="190">
        <f t="shared" si="0"/>
        <v>2</v>
      </c>
      <c r="P8" s="154">
        <f t="shared" si="1"/>
        <v>2</v>
      </c>
      <c r="Q8" s="456">
        <f t="shared" si="3"/>
        <v>1</v>
      </c>
      <c r="R8" s="454" t="s">
        <v>963</v>
      </c>
      <c r="S8" s="421" t="s">
        <v>958</v>
      </c>
      <c r="T8" s="421" t="s">
        <v>958</v>
      </c>
    </row>
    <row r="9" spans="1:20" ht="90.75" customHeight="1" x14ac:dyDescent="0.25">
      <c r="A9" s="609"/>
      <c r="B9" s="9" t="s">
        <v>89</v>
      </c>
      <c r="C9" s="101" t="s">
        <v>282</v>
      </c>
      <c r="D9" s="31">
        <v>2</v>
      </c>
      <c r="E9" s="30" t="s">
        <v>283</v>
      </c>
      <c r="F9" s="8" t="s">
        <v>873</v>
      </c>
      <c r="G9" s="8" t="s">
        <v>284</v>
      </c>
      <c r="H9" s="189" t="s">
        <v>278</v>
      </c>
      <c r="I9" s="190"/>
      <c r="J9" s="153"/>
      <c r="K9" s="154">
        <v>1</v>
      </c>
      <c r="L9" s="153">
        <v>1</v>
      </c>
      <c r="M9" s="154">
        <v>1</v>
      </c>
      <c r="N9" s="241">
        <v>1</v>
      </c>
      <c r="O9" s="190">
        <f t="shared" si="0"/>
        <v>2</v>
      </c>
      <c r="P9" s="154">
        <f t="shared" si="1"/>
        <v>2</v>
      </c>
      <c r="Q9" s="456">
        <f t="shared" si="3"/>
        <v>1</v>
      </c>
      <c r="R9" s="454" t="s">
        <v>963</v>
      </c>
      <c r="S9" s="421" t="s">
        <v>959</v>
      </c>
      <c r="T9" s="421" t="s">
        <v>959</v>
      </c>
    </row>
    <row r="10" spans="1:20" ht="66" x14ac:dyDescent="0.25">
      <c r="A10" s="609"/>
      <c r="B10" s="9" t="s">
        <v>285</v>
      </c>
      <c r="C10" s="101" t="s">
        <v>286</v>
      </c>
      <c r="D10" s="12">
        <v>1</v>
      </c>
      <c r="E10" s="30" t="s">
        <v>287</v>
      </c>
      <c r="F10" s="8" t="s">
        <v>149</v>
      </c>
      <c r="G10" s="8" t="s">
        <v>306</v>
      </c>
      <c r="H10" s="192" t="s">
        <v>278</v>
      </c>
      <c r="I10" s="190"/>
      <c r="J10" s="153"/>
      <c r="K10" s="152">
        <v>0.5</v>
      </c>
      <c r="L10" s="151">
        <v>0.5</v>
      </c>
      <c r="M10" s="152">
        <v>0.5</v>
      </c>
      <c r="N10" s="242">
        <v>0.5</v>
      </c>
      <c r="O10" s="190">
        <f t="shared" si="0"/>
        <v>1</v>
      </c>
      <c r="P10" s="154">
        <f t="shared" si="1"/>
        <v>1</v>
      </c>
      <c r="Q10" s="456">
        <f t="shared" si="3"/>
        <v>1</v>
      </c>
      <c r="R10" s="454" t="s">
        <v>963</v>
      </c>
      <c r="S10" s="421" t="s">
        <v>960</v>
      </c>
      <c r="T10" s="421" t="s">
        <v>960</v>
      </c>
    </row>
    <row r="11" spans="1:20" ht="165" x14ac:dyDescent="0.25">
      <c r="A11" s="111" t="s">
        <v>288</v>
      </c>
      <c r="B11" s="9" t="s">
        <v>91</v>
      </c>
      <c r="C11" s="101" t="s">
        <v>289</v>
      </c>
      <c r="D11" s="12">
        <v>1</v>
      </c>
      <c r="E11" s="30" t="s">
        <v>290</v>
      </c>
      <c r="F11" s="8" t="s">
        <v>149</v>
      </c>
      <c r="G11" s="8" t="s">
        <v>306</v>
      </c>
      <c r="H11" s="192" t="s">
        <v>278</v>
      </c>
      <c r="I11" s="190"/>
      <c r="J11" s="153"/>
      <c r="K11" s="152">
        <v>0.5</v>
      </c>
      <c r="L11" s="151">
        <v>0.5</v>
      </c>
      <c r="M11" s="152">
        <v>0.5</v>
      </c>
      <c r="N11" s="242">
        <v>0.5</v>
      </c>
      <c r="O11" s="190">
        <f t="shared" si="0"/>
        <v>1</v>
      </c>
      <c r="P11" s="154">
        <f t="shared" si="1"/>
        <v>1</v>
      </c>
      <c r="Q11" s="456">
        <f t="shared" si="3"/>
        <v>1</v>
      </c>
      <c r="R11" s="454" t="s">
        <v>963</v>
      </c>
      <c r="S11" s="421" t="s">
        <v>961</v>
      </c>
      <c r="T11" s="421" t="s">
        <v>961</v>
      </c>
    </row>
    <row r="12" spans="1:20" ht="38.25" x14ac:dyDescent="0.25">
      <c r="A12" s="615" t="s">
        <v>291</v>
      </c>
      <c r="B12" s="9" t="s">
        <v>292</v>
      </c>
      <c r="C12" s="101" t="s">
        <v>293</v>
      </c>
      <c r="D12" s="12">
        <v>1</v>
      </c>
      <c r="E12" s="30" t="s">
        <v>294</v>
      </c>
      <c r="F12" s="8" t="s">
        <v>307</v>
      </c>
      <c r="G12" s="8" t="s">
        <v>295</v>
      </c>
      <c r="H12" s="192" t="s">
        <v>278</v>
      </c>
      <c r="I12" s="190"/>
      <c r="J12" s="153"/>
      <c r="K12" s="154"/>
      <c r="L12" s="153"/>
      <c r="M12" s="154">
        <v>1</v>
      </c>
      <c r="N12" s="242">
        <v>1</v>
      </c>
      <c r="O12" s="190">
        <f t="shared" si="0"/>
        <v>1</v>
      </c>
      <c r="P12" s="154">
        <f t="shared" si="1"/>
        <v>1</v>
      </c>
      <c r="Q12" s="456">
        <f t="shared" si="3"/>
        <v>1</v>
      </c>
      <c r="R12" s="454" t="s">
        <v>965</v>
      </c>
      <c r="S12" s="420" t="s">
        <v>969</v>
      </c>
      <c r="T12" s="259"/>
    </row>
    <row r="13" spans="1:20" ht="165.75" thickBot="1" x14ac:dyDescent="0.3">
      <c r="A13" s="615"/>
      <c r="B13" s="9" t="s">
        <v>296</v>
      </c>
      <c r="C13" s="101" t="s">
        <v>297</v>
      </c>
      <c r="D13" s="12">
        <v>1</v>
      </c>
      <c r="E13" s="30" t="s">
        <v>298</v>
      </c>
      <c r="F13" s="8" t="s">
        <v>307</v>
      </c>
      <c r="G13" s="8" t="s">
        <v>295</v>
      </c>
      <c r="H13" s="192" t="s">
        <v>278</v>
      </c>
      <c r="I13" s="193"/>
      <c r="J13" s="194"/>
      <c r="K13" s="423">
        <v>0.5</v>
      </c>
      <c r="L13" s="196">
        <v>0.5</v>
      </c>
      <c r="M13" s="423">
        <v>0.5</v>
      </c>
      <c r="N13" s="449">
        <v>0.5</v>
      </c>
      <c r="O13" s="193">
        <f t="shared" si="0"/>
        <v>1</v>
      </c>
      <c r="P13" s="195">
        <f t="shared" si="1"/>
        <v>1</v>
      </c>
      <c r="Q13" s="743">
        <f t="shared" si="3"/>
        <v>1</v>
      </c>
      <c r="R13" s="454" t="s">
        <v>966</v>
      </c>
      <c r="S13" s="424" t="s">
        <v>977</v>
      </c>
      <c r="T13" s="260"/>
    </row>
    <row r="14" spans="1:20" ht="15" x14ac:dyDescent="0.25">
      <c r="A14" s="32" t="s">
        <v>882</v>
      </c>
      <c r="C14" s="33"/>
      <c r="P14" s="34"/>
      <c r="Q14" s="441">
        <f>AVERAGE(Q4:Q13)</f>
        <v>0.96666666666666656</v>
      </c>
    </row>
    <row r="15" spans="1:20" ht="15.75" customHeight="1" x14ac:dyDescent="0.25">
      <c r="C15" s="33"/>
    </row>
    <row r="16" spans="1:20" ht="74.25" customHeight="1" x14ac:dyDescent="0.25">
      <c r="C16" s="33"/>
    </row>
  </sheetData>
  <mergeCells count="15">
    <mergeCell ref="A4:A5"/>
    <mergeCell ref="A8:A10"/>
    <mergeCell ref="A12:A13"/>
    <mergeCell ref="B3:C3"/>
    <mergeCell ref="A1:T1"/>
    <mergeCell ref="A2:H2"/>
    <mergeCell ref="I2:J2"/>
    <mergeCell ref="K2:L2"/>
    <mergeCell ref="M2:N2"/>
    <mergeCell ref="O2:O3"/>
    <mergeCell ref="P2:P3"/>
    <mergeCell ref="R2:R3"/>
    <mergeCell ref="S2:S3"/>
    <mergeCell ref="T2:T3"/>
    <mergeCell ref="Q2:Q3"/>
  </mergeCells>
  <phoneticPr fontId="62"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BA12A-8208-461C-BE5D-F75AB01DB022}">
  <sheetPr>
    <tabColor rgb="FF00B050"/>
  </sheetPr>
  <dimension ref="A1:AQ79"/>
  <sheetViews>
    <sheetView zoomScale="90" zoomScaleNormal="90" workbookViewId="0">
      <selection activeCell="N1" sqref="N1"/>
    </sheetView>
  </sheetViews>
  <sheetFormatPr baseColWidth="10" defaultRowHeight="16.5" x14ac:dyDescent="0.3"/>
  <cols>
    <col min="1" max="1" width="5" style="280" bestFit="1" customWidth="1"/>
    <col min="2" max="2" width="7.85546875" style="280" customWidth="1"/>
    <col min="3" max="3" width="18.42578125" style="280" customWidth="1"/>
    <col min="4" max="4" width="27.85546875" style="280" customWidth="1"/>
    <col min="5" max="5" width="31.7109375" style="280" customWidth="1"/>
    <col min="6" max="6" width="46.5703125" style="2" customWidth="1"/>
    <col min="7" max="7" width="16.85546875" style="281" customWidth="1"/>
    <col min="8" max="8" width="16.42578125" style="2" customWidth="1"/>
    <col min="9" max="9" width="12.7109375" style="2" customWidth="1"/>
    <col min="10" max="10" width="6.140625" style="2" customWidth="1"/>
    <col min="11" max="11" width="13.5703125" style="2" customWidth="1"/>
    <col min="12" max="12" width="7" style="2" customWidth="1"/>
    <col min="13" max="13" width="12.5703125" style="2" customWidth="1"/>
    <col min="14" max="14" width="3.7109375" style="2" customWidth="1"/>
    <col min="15" max="15" width="45.5703125" style="2" customWidth="1"/>
    <col min="16" max="16" width="7.140625" style="2" bestFit="1" customWidth="1"/>
    <col min="17" max="17" width="7.28515625" style="2" customWidth="1"/>
    <col min="18" max="18" width="6.85546875" style="2" customWidth="1"/>
    <col min="19" max="19" width="5" style="2" customWidth="1"/>
    <col min="20" max="20" width="7.28515625" style="2" customWidth="1"/>
    <col min="21" max="21" width="7.140625" style="2" customWidth="1"/>
    <col min="22" max="22" width="6.7109375" style="2" customWidth="1"/>
    <col min="23" max="23" width="6.28515625" style="2" customWidth="1"/>
    <col min="24" max="24" width="10.140625" style="2" customWidth="1"/>
    <col min="25" max="25" width="7" style="2" customWidth="1"/>
    <col min="26" max="26" width="10.42578125" style="2" customWidth="1"/>
    <col min="27" max="27" width="7.140625" style="2" customWidth="1"/>
    <col min="28" max="28" width="9" style="2" customWidth="1"/>
    <col min="29" max="29" width="7.28515625" style="2" customWidth="1"/>
    <col min="30" max="30" width="43.85546875" style="2" customWidth="1"/>
    <col min="31" max="31" width="30.5703125" style="2" customWidth="1"/>
    <col min="32" max="32" width="19.28515625" style="2" customWidth="1"/>
    <col min="33" max="33" width="22.85546875" style="2" customWidth="1"/>
    <col min="34" max="34" width="38.42578125" style="2" customWidth="1"/>
    <col min="35" max="35" width="36.7109375" style="2" customWidth="1"/>
    <col min="36" max="42" width="11.42578125" style="2"/>
    <col min="43" max="43" width="25.7109375" style="2" customWidth="1"/>
    <col min="44" max="16384" width="11.42578125" style="2"/>
  </cols>
  <sheetData>
    <row r="1" spans="1:43" ht="46.5" customHeight="1" x14ac:dyDescent="0.3"/>
    <row r="2" spans="1:43" ht="39" customHeight="1" x14ac:dyDescent="0.3">
      <c r="C2" s="434"/>
    </row>
    <row r="3" spans="1:43" ht="39" customHeight="1" x14ac:dyDescent="0.3">
      <c r="C3" s="435" t="s">
        <v>1000</v>
      </c>
      <c r="E3" s="288" t="s">
        <v>1001</v>
      </c>
    </row>
    <row r="4" spans="1:43" x14ac:dyDescent="0.3">
      <c r="A4" s="700" t="s">
        <v>1002</v>
      </c>
      <c r="B4" s="701"/>
      <c r="C4" s="701"/>
      <c r="D4" s="701"/>
      <c r="E4" s="701"/>
      <c r="F4" s="701" t="s">
        <v>1003</v>
      </c>
      <c r="G4" s="701"/>
      <c r="H4" s="701"/>
      <c r="I4" s="701"/>
      <c r="J4" s="701"/>
      <c r="K4" s="701"/>
      <c r="L4" s="701"/>
      <c r="M4" s="701"/>
      <c r="N4" s="701"/>
      <c r="O4" s="702" t="s">
        <v>1004</v>
      </c>
      <c r="P4" s="703"/>
      <c r="Q4" s="703"/>
      <c r="R4" s="703"/>
      <c r="S4" s="703"/>
      <c r="T4" s="703"/>
      <c r="U4" s="703"/>
      <c r="V4" s="703"/>
      <c r="W4" s="703"/>
      <c r="X4" s="703"/>
      <c r="Y4" s="703"/>
      <c r="Z4" s="703"/>
      <c r="AA4" s="703"/>
      <c r="AB4" s="703"/>
      <c r="AC4" s="703"/>
      <c r="AD4" s="689"/>
      <c r="AE4" s="689"/>
      <c r="AF4" s="689"/>
      <c r="AG4" s="689"/>
      <c r="AH4" s="689"/>
      <c r="AI4" s="689"/>
    </row>
    <row r="5" spans="1:43" ht="30.75" customHeight="1" x14ac:dyDescent="0.3">
      <c r="A5" s="690" t="s">
        <v>325</v>
      </c>
      <c r="B5" s="691"/>
      <c r="C5" s="692"/>
      <c r="D5" s="693" t="s">
        <v>326</v>
      </c>
      <c r="E5" s="694"/>
      <c r="F5" s="694"/>
      <c r="G5" s="694"/>
      <c r="H5" s="694"/>
      <c r="I5" s="694"/>
      <c r="J5" s="694"/>
      <c r="K5" s="694"/>
      <c r="L5" s="694"/>
      <c r="M5" s="694"/>
      <c r="N5" s="695"/>
      <c r="O5" s="116"/>
      <c r="P5" s="116"/>
      <c r="Q5" s="116"/>
      <c r="R5" s="116"/>
      <c r="S5" s="116"/>
      <c r="T5" s="116"/>
      <c r="U5" s="116"/>
      <c r="V5" s="116"/>
      <c r="W5" s="116"/>
      <c r="X5" s="116"/>
      <c r="Y5" s="116"/>
      <c r="Z5" s="116"/>
      <c r="AA5" s="116"/>
      <c r="AB5" s="116"/>
      <c r="AC5" s="116"/>
      <c r="AD5" s="116"/>
      <c r="AE5" s="116"/>
      <c r="AF5" s="116"/>
      <c r="AG5" s="116"/>
      <c r="AH5" s="116"/>
      <c r="AI5" s="116"/>
    </row>
    <row r="6" spans="1:43" ht="32.25" customHeight="1" x14ac:dyDescent="0.3">
      <c r="A6" s="690" t="s">
        <v>327</v>
      </c>
      <c r="B6" s="691"/>
      <c r="C6" s="692"/>
      <c r="D6" s="693" t="s">
        <v>328</v>
      </c>
      <c r="E6" s="694"/>
      <c r="F6" s="694"/>
      <c r="G6" s="694"/>
      <c r="H6" s="694"/>
      <c r="I6" s="694"/>
      <c r="J6" s="694"/>
      <c r="K6" s="694"/>
      <c r="L6" s="694"/>
      <c r="M6" s="694"/>
      <c r="N6" s="695"/>
      <c r="O6" s="116"/>
      <c r="P6" s="116"/>
      <c r="Q6" s="116"/>
      <c r="R6" s="116"/>
      <c r="S6" s="116"/>
      <c r="T6" s="116"/>
      <c r="U6" s="116"/>
      <c r="V6" s="116"/>
      <c r="W6" s="116"/>
      <c r="X6" s="116"/>
      <c r="Y6" s="116"/>
      <c r="Z6" s="116"/>
      <c r="AA6" s="116"/>
      <c r="AB6" s="116"/>
      <c r="AC6" s="116"/>
      <c r="AD6" s="116"/>
      <c r="AE6" s="116"/>
      <c r="AF6" s="116"/>
      <c r="AG6" s="116"/>
      <c r="AH6" s="116"/>
      <c r="AI6" s="116"/>
    </row>
    <row r="7" spans="1:43" ht="32.25" customHeight="1" x14ac:dyDescent="0.3">
      <c r="A7" s="696" t="s">
        <v>329</v>
      </c>
      <c r="B7" s="697"/>
      <c r="C7" s="697"/>
      <c r="D7" s="697"/>
      <c r="E7" s="697"/>
      <c r="F7" s="697"/>
      <c r="G7" s="697"/>
      <c r="H7" s="697"/>
      <c r="I7" s="696" t="s">
        <v>330</v>
      </c>
      <c r="J7" s="697"/>
      <c r="K7" s="697"/>
      <c r="L7" s="697"/>
      <c r="M7" s="697"/>
      <c r="N7" s="667" t="s">
        <v>331</v>
      </c>
      <c r="O7" s="698"/>
      <c r="P7" s="698"/>
      <c r="Q7" s="698"/>
      <c r="R7" s="698"/>
      <c r="S7" s="698"/>
      <c r="T7" s="698"/>
      <c r="U7" s="698"/>
      <c r="V7" s="698"/>
      <c r="W7" s="699"/>
      <c r="X7" s="667" t="s">
        <v>332</v>
      </c>
      <c r="Y7" s="698"/>
      <c r="Z7" s="698"/>
      <c r="AA7" s="698"/>
      <c r="AB7" s="698"/>
      <c r="AC7" s="698"/>
      <c r="AD7" s="698" t="s">
        <v>333</v>
      </c>
      <c r="AE7" s="698"/>
      <c r="AF7" s="698"/>
      <c r="AG7" s="698"/>
      <c r="AH7" s="698"/>
      <c r="AI7" s="698"/>
    </row>
    <row r="8" spans="1:43" ht="16.5" customHeight="1" x14ac:dyDescent="0.3">
      <c r="A8" s="683" t="s">
        <v>334</v>
      </c>
      <c r="B8" s="486"/>
      <c r="C8" s="685" t="s">
        <v>335</v>
      </c>
      <c r="D8" s="668" t="s">
        <v>336</v>
      </c>
      <c r="E8" s="668" t="s">
        <v>337</v>
      </c>
      <c r="F8" s="686" t="s">
        <v>338</v>
      </c>
      <c r="G8" s="687" t="s">
        <v>339</v>
      </c>
      <c r="H8" s="668" t="s">
        <v>340</v>
      </c>
      <c r="I8" s="680" t="s">
        <v>341</v>
      </c>
      <c r="J8" s="666" t="s">
        <v>342</v>
      </c>
      <c r="K8" s="681" t="s">
        <v>343</v>
      </c>
      <c r="L8" s="666" t="s">
        <v>342</v>
      </c>
      <c r="M8" s="668" t="s">
        <v>344</v>
      </c>
      <c r="N8" s="670" t="s">
        <v>345</v>
      </c>
      <c r="O8" s="669" t="s">
        <v>346</v>
      </c>
      <c r="P8" s="669" t="s">
        <v>347</v>
      </c>
      <c r="Q8" s="669"/>
      <c r="R8" s="672" t="s">
        <v>348</v>
      </c>
      <c r="S8" s="676"/>
      <c r="T8" s="676"/>
      <c r="U8" s="676"/>
      <c r="V8" s="676"/>
      <c r="W8" s="677"/>
      <c r="X8" s="678" t="s">
        <v>349</v>
      </c>
      <c r="Y8" s="673" t="s">
        <v>342</v>
      </c>
      <c r="Z8" s="678" t="s">
        <v>350</v>
      </c>
      <c r="AA8" s="673" t="s">
        <v>342</v>
      </c>
      <c r="AB8" s="675" t="s">
        <v>351</v>
      </c>
      <c r="AC8" s="670" t="s">
        <v>352</v>
      </c>
      <c r="AD8" s="669" t="s">
        <v>333</v>
      </c>
      <c r="AE8" s="669" t="s">
        <v>11</v>
      </c>
      <c r="AF8" s="669" t="s">
        <v>353</v>
      </c>
      <c r="AG8" s="669" t="s">
        <v>354</v>
      </c>
      <c r="AH8" s="669" t="s">
        <v>355</v>
      </c>
      <c r="AI8" s="669" t="s">
        <v>356</v>
      </c>
    </row>
    <row r="9" spans="1:43" s="289" customFormat="1" ht="63" customHeight="1" x14ac:dyDescent="0.25">
      <c r="A9" s="684"/>
      <c r="B9" s="487" t="s">
        <v>357</v>
      </c>
      <c r="C9" s="685"/>
      <c r="D9" s="669"/>
      <c r="E9" s="669"/>
      <c r="F9" s="685"/>
      <c r="G9" s="668"/>
      <c r="H9" s="669"/>
      <c r="I9" s="668"/>
      <c r="J9" s="667"/>
      <c r="K9" s="667"/>
      <c r="L9" s="667"/>
      <c r="M9" s="669"/>
      <c r="N9" s="671"/>
      <c r="O9" s="669"/>
      <c r="P9" s="286" t="s">
        <v>358</v>
      </c>
      <c r="Q9" s="286" t="s">
        <v>335</v>
      </c>
      <c r="R9" s="287" t="s">
        <v>359</v>
      </c>
      <c r="S9" s="287" t="s">
        <v>360</v>
      </c>
      <c r="T9" s="287" t="s">
        <v>361</v>
      </c>
      <c r="U9" s="287" t="s">
        <v>362</v>
      </c>
      <c r="V9" s="287" t="s">
        <v>363</v>
      </c>
      <c r="W9" s="287" t="s">
        <v>364</v>
      </c>
      <c r="X9" s="679"/>
      <c r="Y9" s="674"/>
      <c r="Z9" s="679"/>
      <c r="AA9" s="674"/>
      <c r="AB9" s="675"/>
      <c r="AC9" s="671"/>
      <c r="AD9" s="669"/>
      <c r="AE9" s="669"/>
      <c r="AF9" s="669"/>
      <c r="AG9" s="669"/>
      <c r="AH9" s="669"/>
      <c r="AI9" s="669"/>
      <c r="AJ9" s="288"/>
      <c r="AK9" s="288"/>
      <c r="AL9" s="288"/>
      <c r="AM9" s="288"/>
      <c r="AN9" s="288"/>
      <c r="AO9" s="288"/>
      <c r="AP9" s="288"/>
      <c r="AQ9" s="288"/>
    </row>
    <row r="10" spans="1:43" s="309" customFormat="1" ht="132.75" customHeight="1" x14ac:dyDescent="0.25">
      <c r="A10" s="290">
        <v>1</v>
      </c>
      <c r="B10" s="290" t="s">
        <v>365</v>
      </c>
      <c r="C10" s="291" t="s">
        <v>366</v>
      </c>
      <c r="D10" s="291" t="s">
        <v>367</v>
      </c>
      <c r="E10" s="291" t="s">
        <v>368</v>
      </c>
      <c r="F10" s="291" t="s">
        <v>369</v>
      </c>
      <c r="G10" s="292" t="s">
        <v>370</v>
      </c>
      <c r="H10" s="293">
        <v>1</v>
      </c>
      <c r="I10" s="294" t="s">
        <v>371</v>
      </c>
      <c r="J10" s="295">
        <f>IF(I10="MUY BAJA",20%,IF(I10="BAJA",40%,IF(I10="MEDIA",60%,IF(I10="ALTA",80%,IF(I10="MUY ALTA",100%,IF(I10="",""))))))</f>
        <v>0.2</v>
      </c>
      <c r="K10" s="296" t="s">
        <v>372</v>
      </c>
      <c r="L10" s="295">
        <f>IF(K10="LEVE",20%,IF(K10="MENOR",40%,IF(K10="MODERADO",60%,IF(K10="MAYOR",80%,IF(K10="CATASTRÓFICO",100%,IF(I10="",""))))))</f>
        <v>1</v>
      </c>
      <c r="M10" s="297" t="s">
        <v>373</v>
      </c>
      <c r="N10" s="298">
        <v>1</v>
      </c>
      <c r="O10" s="299" t="s">
        <v>374</v>
      </c>
      <c r="P10" s="300" t="s">
        <v>375</v>
      </c>
      <c r="Q10" s="300" t="s">
        <v>375</v>
      </c>
      <c r="R10" s="301" t="s">
        <v>376</v>
      </c>
      <c r="S10" s="301" t="s">
        <v>377</v>
      </c>
      <c r="T10" s="295">
        <v>0.4</v>
      </c>
      <c r="U10" s="301" t="s">
        <v>378</v>
      </c>
      <c r="V10" s="301" t="s">
        <v>379</v>
      </c>
      <c r="W10" s="301" t="s">
        <v>380</v>
      </c>
      <c r="X10" s="294" t="s">
        <v>371</v>
      </c>
      <c r="Y10" s="302">
        <f>'[7]Calculos Controles'!C6</f>
        <v>0.12</v>
      </c>
      <c r="Z10" s="296" t="s">
        <v>372</v>
      </c>
      <c r="AA10" s="303">
        <v>1</v>
      </c>
      <c r="AB10" s="297" t="s">
        <v>373</v>
      </c>
      <c r="AC10" s="304" t="s">
        <v>381</v>
      </c>
      <c r="AD10" s="305" t="s">
        <v>382</v>
      </c>
      <c r="AE10" s="305" t="s">
        <v>383</v>
      </c>
      <c r="AF10" s="306" t="s">
        <v>384</v>
      </c>
      <c r="AG10" s="307" t="s">
        <v>385</v>
      </c>
      <c r="AH10" s="308"/>
      <c r="AI10" s="298"/>
      <c r="AM10" s="741"/>
    </row>
    <row r="11" spans="1:43" ht="117.75" customHeight="1" x14ac:dyDescent="0.3">
      <c r="A11" s="298">
        <v>2</v>
      </c>
      <c r="B11" s="290" t="s">
        <v>386</v>
      </c>
      <c r="C11" s="299" t="s">
        <v>366</v>
      </c>
      <c r="D11" s="299" t="s">
        <v>387</v>
      </c>
      <c r="E11" s="299" t="s">
        <v>388</v>
      </c>
      <c r="F11" s="299" t="s">
        <v>389</v>
      </c>
      <c r="G11" s="292" t="s">
        <v>370</v>
      </c>
      <c r="H11" s="308">
        <v>12</v>
      </c>
      <c r="I11" s="294" t="s">
        <v>390</v>
      </c>
      <c r="J11" s="295">
        <f>IF(I11="MUY BAJA",20%,IF(I11="BAJA",40%,IF(I11="MEDIA",60%,IF(I11="ALTA",80%,IF(I11="MUY ALTA",100%,IF(I11="",""))))))</f>
        <v>0.4</v>
      </c>
      <c r="K11" s="296" t="s">
        <v>391</v>
      </c>
      <c r="L11" s="295">
        <f t="shared" ref="L11:L37" si="0">IF(K11="LEVE",20%,IF(K11="MENOR",40%,IF(K11="MODERADO",60%,IF(K11="MAYOR",80%,IF(K11="CATASTRÓFICO",100%,IF(I11="",""))))))</f>
        <v>0.6</v>
      </c>
      <c r="M11" s="297" t="s">
        <v>391</v>
      </c>
      <c r="N11" s="298">
        <v>2</v>
      </c>
      <c r="O11" s="305" t="s">
        <v>392</v>
      </c>
      <c r="P11" s="298" t="s">
        <v>375</v>
      </c>
      <c r="Q11" s="298" t="s">
        <v>375</v>
      </c>
      <c r="R11" s="301" t="s">
        <v>393</v>
      </c>
      <c r="S11" s="301" t="s">
        <v>377</v>
      </c>
      <c r="T11" s="295">
        <v>0.4</v>
      </c>
      <c r="U11" s="301" t="s">
        <v>378</v>
      </c>
      <c r="V11" s="301" t="s">
        <v>379</v>
      </c>
      <c r="W11" s="301" t="s">
        <v>380</v>
      </c>
      <c r="X11" s="294" t="s">
        <v>371</v>
      </c>
      <c r="Y11" s="295">
        <f>'[7]Calculos Controles'!C15</f>
        <v>0.12</v>
      </c>
      <c r="Z11" s="296" t="s">
        <v>391</v>
      </c>
      <c r="AA11" s="310">
        <v>0.6</v>
      </c>
      <c r="AB11" s="297" t="s">
        <v>391</v>
      </c>
      <c r="AC11" s="311" t="s">
        <v>381</v>
      </c>
      <c r="AD11" s="305" t="s">
        <v>394</v>
      </c>
      <c r="AE11" s="312" t="s">
        <v>395</v>
      </c>
      <c r="AF11" s="306" t="s">
        <v>384</v>
      </c>
      <c r="AG11" s="307" t="s">
        <v>385</v>
      </c>
      <c r="AH11" s="298"/>
      <c r="AI11" s="298"/>
    </row>
    <row r="12" spans="1:43" ht="73.5" customHeight="1" x14ac:dyDescent="0.3">
      <c r="A12" s="298">
        <v>3</v>
      </c>
      <c r="B12" s="313" t="s">
        <v>396</v>
      </c>
      <c r="C12" s="314" t="s">
        <v>397</v>
      </c>
      <c r="D12" s="314" t="s">
        <v>398</v>
      </c>
      <c r="E12" s="315" t="s">
        <v>399</v>
      </c>
      <c r="F12" s="316" t="s">
        <v>400</v>
      </c>
      <c r="G12" s="292" t="s">
        <v>370</v>
      </c>
      <c r="H12" s="317">
        <v>369</v>
      </c>
      <c r="I12" s="294" t="s">
        <v>401</v>
      </c>
      <c r="J12" s="318">
        <f>IF(I12="MUY BAJA",20%,IF(I12="BAJA",40%,IF(I12="MEDIA",60%,IF(I12="ALTA",80%,IF(I12="MUY ALTA",100%,IF(I12="",""))))))</f>
        <v>0.6</v>
      </c>
      <c r="K12" s="296" t="s">
        <v>402</v>
      </c>
      <c r="L12" s="295">
        <f t="shared" si="0"/>
        <v>0.8</v>
      </c>
      <c r="M12" s="297" t="s">
        <v>403</v>
      </c>
      <c r="N12" s="298">
        <v>1</v>
      </c>
      <c r="O12" s="319" t="s">
        <v>404</v>
      </c>
      <c r="P12" s="306" t="s">
        <v>375</v>
      </c>
      <c r="Q12" s="298" t="s">
        <v>375</v>
      </c>
      <c r="R12" s="301" t="s">
        <v>376</v>
      </c>
      <c r="S12" s="301" t="s">
        <v>377</v>
      </c>
      <c r="T12" s="320">
        <v>0.4</v>
      </c>
      <c r="U12" s="301" t="s">
        <v>378</v>
      </c>
      <c r="V12" s="301" t="s">
        <v>379</v>
      </c>
      <c r="W12" s="301" t="s">
        <v>405</v>
      </c>
      <c r="X12" s="294" t="s">
        <v>371</v>
      </c>
      <c r="Y12" s="295">
        <v>0.36</v>
      </c>
      <c r="Z12" s="296" t="s">
        <v>391</v>
      </c>
      <c r="AA12" s="295">
        <f>IF(Z12="LEVE",20%,IF(Z12="MENOR",40%,IF(Z12="MODERADO",60%,IF(Z12="MAYOR",80%,IF(Z12="CATASTROFICO",100%,IF(Z12="",""))))))</f>
        <v>0.6</v>
      </c>
      <c r="AB12" s="297" t="s">
        <v>403</v>
      </c>
      <c r="AC12" s="311" t="s">
        <v>381</v>
      </c>
      <c r="AD12" s="299" t="s">
        <v>406</v>
      </c>
      <c r="AE12" s="308" t="s">
        <v>407</v>
      </c>
      <c r="AF12" s="306" t="s">
        <v>408</v>
      </c>
      <c r="AG12" s="321" t="s">
        <v>385</v>
      </c>
      <c r="AH12" s="298"/>
      <c r="AI12" s="298"/>
    </row>
    <row r="13" spans="1:43" ht="115.5" customHeight="1" x14ac:dyDescent="0.3">
      <c r="A13" s="298">
        <v>4</v>
      </c>
      <c r="B13" s="313" t="s">
        <v>409</v>
      </c>
      <c r="C13" s="314" t="s">
        <v>410</v>
      </c>
      <c r="D13" s="322" t="s">
        <v>411</v>
      </c>
      <c r="E13" s="314" t="s">
        <v>412</v>
      </c>
      <c r="F13" s="314" t="s">
        <v>413</v>
      </c>
      <c r="G13" s="292" t="s">
        <v>370</v>
      </c>
      <c r="H13" s="317">
        <v>369</v>
      </c>
      <c r="I13" s="294" t="s">
        <v>401</v>
      </c>
      <c r="J13" s="318">
        <f>IF(I13="MUY BAJA",20%,IF(I13="BAJA",40%,IF(I13="MEDIA",60%,IF(I13="ALTA",80%,IF(I13="MUY ALTA",100%,IF(I13="",""))))))</f>
        <v>0.6</v>
      </c>
      <c r="K13" s="296" t="s">
        <v>402</v>
      </c>
      <c r="L13" s="295">
        <f t="shared" si="0"/>
        <v>0.8</v>
      </c>
      <c r="M13" s="297" t="s">
        <v>403</v>
      </c>
      <c r="N13" s="298">
        <v>2</v>
      </c>
      <c r="O13" s="323" t="s">
        <v>414</v>
      </c>
      <c r="P13" s="298" t="s">
        <v>375</v>
      </c>
      <c r="Q13" s="298" t="s">
        <v>375</v>
      </c>
      <c r="R13" s="301" t="s">
        <v>376</v>
      </c>
      <c r="S13" s="301" t="s">
        <v>377</v>
      </c>
      <c r="T13" s="320">
        <v>0.4</v>
      </c>
      <c r="U13" s="301" t="s">
        <v>378</v>
      </c>
      <c r="V13" s="301" t="s">
        <v>379</v>
      </c>
      <c r="W13" s="301" t="s">
        <v>405</v>
      </c>
      <c r="X13" s="294" t="s">
        <v>371</v>
      </c>
      <c r="Y13" s="278">
        <v>0.36</v>
      </c>
      <c r="Z13" s="296" t="s">
        <v>391</v>
      </c>
      <c r="AA13" s="295">
        <f>IF(Z13="LEVE",20%,IF(Z13="MENOR",40%,IF(Z13="MODERADO",60%,IF(Z13="MAYOR",80%,IF(Z13="CATASTROFICO",100%,IF(Z13="",""))))))</f>
        <v>0.6</v>
      </c>
      <c r="AB13" s="297" t="s">
        <v>403</v>
      </c>
      <c r="AC13" s="311" t="s">
        <v>381</v>
      </c>
      <c r="AD13" s="324" t="s">
        <v>415</v>
      </c>
      <c r="AE13" s="308" t="s">
        <v>407</v>
      </c>
      <c r="AF13" s="306" t="s">
        <v>408</v>
      </c>
      <c r="AG13" s="321" t="s">
        <v>385</v>
      </c>
      <c r="AH13" s="308"/>
      <c r="AI13" s="308"/>
    </row>
    <row r="14" spans="1:43" ht="117" customHeight="1" x14ac:dyDescent="0.3">
      <c r="A14" s="298">
        <v>5</v>
      </c>
      <c r="B14" s="313" t="s">
        <v>416</v>
      </c>
      <c r="C14" s="314" t="s">
        <v>410</v>
      </c>
      <c r="D14" s="314" t="s">
        <v>417</v>
      </c>
      <c r="E14" s="314" t="s">
        <v>418</v>
      </c>
      <c r="F14" s="314" t="s">
        <v>419</v>
      </c>
      <c r="G14" s="292" t="s">
        <v>420</v>
      </c>
      <c r="H14" s="325">
        <v>2</v>
      </c>
      <c r="I14" s="326" t="s">
        <v>371</v>
      </c>
      <c r="J14" s="318">
        <f>IF(I14="MUY BAJA",20%,IF(I14="BAJA",40%,IF(I14="MEDIA",60%,IF(I14="ALTA",80%,IF(I14="MUY ALTA",100%,IF(I14="",""))))))</f>
        <v>0.2</v>
      </c>
      <c r="K14" s="296" t="s">
        <v>372</v>
      </c>
      <c r="L14" s="295">
        <f t="shared" si="0"/>
        <v>1</v>
      </c>
      <c r="M14" s="297" t="s">
        <v>373</v>
      </c>
      <c r="N14" s="308">
        <v>3</v>
      </c>
      <c r="O14" s="319" t="s">
        <v>421</v>
      </c>
      <c r="P14" s="327" t="s">
        <v>422</v>
      </c>
      <c r="Q14" s="308" t="s">
        <v>422</v>
      </c>
      <c r="R14" s="301" t="s">
        <v>376</v>
      </c>
      <c r="S14" s="301" t="s">
        <v>377</v>
      </c>
      <c r="T14" s="320">
        <f>+'[5]ValoraciónControles Fomento'!G62</f>
        <v>0</v>
      </c>
      <c r="U14" s="301" t="s">
        <v>378</v>
      </c>
      <c r="V14" s="301" t="s">
        <v>379</v>
      </c>
      <c r="W14" s="301" t="s">
        <v>405</v>
      </c>
      <c r="X14" s="294" t="s">
        <v>371</v>
      </c>
      <c r="Y14" s="295">
        <v>0.36</v>
      </c>
      <c r="Z14" s="296" t="s">
        <v>372</v>
      </c>
      <c r="AA14" s="295">
        <f>IF(Z14="LEVE",20%,IF(Z14="MENOR",40%,IF(Z14="MODERADO",60%,IF(Z14="MAYOR",80%,IF(Z14="CATASTRÓFICO",100%,IF(Z14="",""))))))</f>
        <v>1</v>
      </c>
      <c r="AB14" s="328" t="s">
        <v>373</v>
      </c>
      <c r="AC14" s="311" t="s">
        <v>381</v>
      </c>
      <c r="AD14" s="324" t="s">
        <v>423</v>
      </c>
      <c r="AE14" s="308" t="s">
        <v>407</v>
      </c>
      <c r="AF14" s="306" t="s">
        <v>408</v>
      </c>
      <c r="AG14" s="321" t="s">
        <v>424</v>
      </c>
      <c r="AH14" s="308"/>
      <c r="AI14" s="308"/>
    </row>
    <row r="15" spans="1:43" ht="88.5" customHeight="1" x14ac:dyDescent="0.3">
      <c r="A15" s="642">
        <v>6</v>
      </c>
      <c r="B15" s="642" t="s">
        <v>425</v>
      </c>
      <c r="C15" s="658" t="s">
        <v>366</v>
      </c>
      <c r="D15" s="664" t="s">
        <v>426</v>
      </c>
      <c r="E15" s="664" t="s">
        <v>427</v>
      </c>
      <c r="F15" s="664" t="s">
        <v>428</v>
      </c>
      <c r="G15" s="646" t="s">
        <v>370</v>
      </c>
      <c r="H15" s="648">
        <v>2</v>
      </c>
      <c r="I15" s="682" t="s">
        <v>371</v>
      </c>
      <c r="J15" s="639">
        <v>0.2</v>
      </c>
      <c r="K15" s="626" t="s">
        <v>402</v>
      </c>
      <c r="L15" s="636">
        <f t="shared" si="0"/>
        <v>0.8</v>
      </c>
      <c r="M15" s="628" t="s">
        <v>403</v>
      </c>
      <c r="N15" s="298">
        <v>1</v>
      </c>
      <c r="O15" s="299" t="s">
        <v>429</v>
      </c>
      <c r="P15" s="300" t="s">
        <v>375</v>
      </c>
      <c r="Q15" s="300" t="s">
        <v>375</v>
      </c>
      <c r="R15" s="301" t="s">
        <v>376</v>
      </c>
      <c r="S15" s="301" t="s">
        <v>377</v>
      </c>
      <c r="T15" s="295">
        <v>0.4</v>
      </c>
      <c r="U15" s="301" t="s">
        <v>378</v>
      </c>
      <c r="V15" s="301" t="s">
        <v>379</v>
      </c>
      <c r="W15" s="301" t="s">
        <v>380</v>
      </c>
      <c r="X15" s="294" t="s">
        <v>371</v>
      </c>
      <c r="Y15" s="302">
        <v>0.12</v>
      </c>
      <c r="Z15" s="296" t="s">
        <v>402</v>
      </c>
      <c r="AA15" s="295">
        <f t="shared" ref="AA15:AA48" si="1">IF(Z15="LEVE",20%,IF(Z15="MENOR",40%,IF(Z15="MODERADO",60%,IF(Z15="MAYOR",80%,IF(Z15="CATASTRÓFICO",100%,IF(Z15="",""))))))</f>
        <v>0.8</v>
      </c>
      <c r="AB15" s="297" t="s">
        <v>403</v>
      </c>
      <c r="AC15" s="311" t="s">
        <v>381</v>
      </c>
      <c r="AD15" s="305" t="s">
        <v>430</v>
      </c>
      <c r="AE15" s="329" t="s">
        <v>431</v>
      </c>
      <c r="AF15" s="306" t="s">
        <v>384</v>
      </c>
      <c r="AG15" s="321" t="s">
        <v>385</v>
      </c>
      <c r="AH15" s="308"/>
      <c r="AI15" s="308"/>
    </row>
    <row r="16" spans="1:43" ht="87" customHeight="1" x14ac:dyDescent="0.3">
      <c r="A16" s="643"/>
      <c r="B16" s="643"/>
      <c r="C16" s="659"/>
      <c r="D16" s="688"/>
      <c r="E16" s="688"/>
      <c r="F16" s="688"/>
      <c r="G16" s="647"/>
      <c r="H16" s="649"/>
      <c r="I16" s="641"/>
      <c r="J16" s="640"/>
      <c r="K16" s="638"/>
      <c r="L16" s="637"/>
      <c r="M16" s="629"/>
      <c r="N16" s="298">
        <v>2</v>
      </c>
      <c r="O16" s="330" t="s">
        <v>432</v>
      </c>
      <c r="P16" s="300" t="s">
        <v>375</v>
      </c>
      <c r="Q16" s="300" t="s">
        <v>375</v>
      </c>
      <c r="R16" s="301" t="s">
        <v>376</v>
      </c>
      <c r="S16" s="301" t="s">
        <v>377</v>
      </c>
      <c r="T16" s="295">
        <v>0.4</v>
      </c>
      <c r="U16" s="301" t="s">
        <v>378</v>
      </c>
      <c r="V16" s="301" t="s">
        <v>379</v>
      </c>
      <c r="W16" s="301" t="s">
        <v>380</v>
      </c>
      <c r="X16" s="294" t="s">
        <v>371</v>
      </c>
      <c r="Y16" s="302">
        <v>7.1999999999999995E-2</v>
      </c>
      <c r="Z16" s="296" t="s">
        <v>402</v>
      </c>
      <c r="AA16" s="295">
        <f t="shared" si="1"/>
        <v>0.8</v>
      </c>
      <c r="AB16" s="297" t="s">
        <v>403</v>
      </c>
      <c r="AC16" s="311" t="s">
        <v>381</v>
      </c>
      <c r="AD16" s="305" t="s">
        <v>433</v>
      </c>
      <c r="AE16" s="329" t="s">
        <v>431</v>
      </c>
      <c r="AF16" s="306" t="s">
        <v>384</v>
      </c>
      <c r="AG16" s="321" t="s">
        <v>385</v>
      </c>
      <c r="AH16" s="308"/>
      <c r="AI16" s="308"/>
    </row>
    <row r="17" spans="1:35" ht="59.25" customHeight="1" x14ac:dyDescent="0.3">
      <c r="A17" s="642">
        <v>7</v>
      </c>
      <c r="B17" s="642" t="s">
        <v>434</v>
      </c>
      <c r="C17" s="644" t="s">
        <v>366</v>
      </c>
      <c r="D17" s="664" t="s">
        <v>435</v>
      </c>
      <c r="E17" s="664" t="s">
        <v>436</v>
      </c>
      <c r="F17" s="664" t="s">
        <v>437</v>
      </c>
      <c r="G17" s="646" t="s">
        <v>370</v>
      </c>
      <c r="H17" s="648">
        <v>12</v>
      </c>
      <c r="I17" s="661" t="s">
        <v>390</v>
      </c>
      <c r="J17" s="639">
        <v>0.4</v>
      </c>
      <c r="K17" s="626" t="s">
        <v>391</v>
      </c>
      <c r="L17" s="636">
        <f t="shared" si="0"/>
        <v>0.6</v>
      </c>
      <c r="M17" s="628" t="s">
        <v>391</v>
      </c>
      <c r="N17" s="298">
        <v>1</v>
      </c>
      <c r="O17" s="299" t="s">
        <v>438</v>
      </c>
      <c r="P17" s="300" t="s">
        <v>375</v>
      </c>
      <c r="Q17" s="300" t="s">
        <v>375</v>
      </c>
      <c r="R17" s="301" t="s">
        <v>376</v>
      </c>
      <c r="S17" s="301" t="s">
        <v>377</v>
      </c>
      <c r="T17" s="295">
        <v>0.4</v>
      </c>
      <c r="U17" s="301" t="s">
        <v>378</v>
      </c>
      <c r="V17" s="301" t="s">
        <v>379</v>
      </c>
      <c r="W17" s="301" t="s">
        <v>380</v>
      </c>
      <c r="X17" s="294" t="s">
        <v>390</v>
      </c>
      <c r="Y17" s="302">
        <v>0.24</v>
      </c>
      <c r="Z17" s="296" t="s">
        <v>391</v>
      </c>
      <c r="AA17" s="295">
        <f t="shared" si="1"/>
        <v>0.6</v>
      </c>
      <c r="AB17" s="297" t="s">
        <v>391</v>
      </c>
      <c r="AC17" s="311" t="s">
        <v>381</v>
      </c>
      <c r="AD17" s="324" t="s">
        <v>439</v>
      </c>
      <c r="AE17" s="329" t="s">
        <v>440</v>
      </c>
      <c r="AF17" s="306" t="s">
        <v>384</v>
      </c>
      <c r="AG17" s="321" t="s">
        <v>385</v>
      </c>
      <c r="AH17" s="308"/>
      <c r="AI17" s="308"/>
    </row>
    <row r="18" spans="1:35" ht="72.75" customHeight="1" x14ac:dyDescent="0.3">
      <c r="A18" s="643"/>
      <c r="B18" s="643"/>
      <c r="C18" s="663"/>
      <c r="D18" s="665"/>
      <c r="E18" s="665"/>
      <c r="F18" s="665"/>
      <c r="G18" s="647"/>
      <c r="H18" s="660"/>
      <c r="I18" s="661"/>
      <c r="J18" s="662"/>
      <c r="K18" s="627"/>
      <c r="L18" s="637"/>
      <c r="M18" s="629"/>
      <c r="N18" s="298">
        <v>2</v>
      </c>
      <c r="O18" s="305" t="s">
        <v>441</v>
      </c>
      <c r="P18" s="300" t="s">
        <v>375</v>
      </c>
      <c r="Q18" s="300" t="s">
        <v>375</v>
      </c>
      <c r="R18" s="301" t="s">
        <v>1070</v>
      </c>
      <c r="S18" s="301" t="s">
        <v>377</v>
      </c>
      <c r="T18" s="295">
        <v>0.4</v>
      </c>
      <c r="U18" s="301" t="s">
        <v>378</v>
      </c>
      <c r="V18" s="301" t="s">
        <v>379</v>
      </c>
      <c r="W18" s="301" t="s">
        <v>380</v>
      </c>
      <c r="X18" s="294" t="s">
        <v>371</v>
      </c>
      <c r="Y18" s="302">
        <v>0.16800000000000001</v>
      </c>
      <c r="Z18" s="296" t="s">
        <v>391</v>
      </c>
      <c r="AA18" s="295">
        <f t="shared" si="1"/>
        <v>0.6</v>
      </c>
      <c r="AB18" s="297" t="s">
        <v>442</v>
      </c>
      <c r="AC18" s="311" t="s">
        <v>381</v>
      </c>
      <c r="AD18" s="324" t="s">
        <v>443</v>
      </c>
      <c r="AE18" s="329" t="s">
        <v>440</v>
      </c>
      <c r="AF18" s="306" t="s">
        <v>384</v>
      </c>
      <c r="AG18" s="321" t="s">
        <v>385</v>
      </c>
      <c r="AH18" s="308"/>
      <c r="AI18" s="308"/>
    </row>
    <row r="19" spans="1:35" ht="99" x14ac:dyDescent="0.3">
      <c r="A19" s="298">
        <v>8</v>
      </c>
      <c r="B19" s="298" t="s">
        <v>444</v>
      </c>
      <c r="C19" s="324" t="s">
        <v>445</v>
      </c>
      <c r="D19" s="330" t="s">
        <v>446</v>
      </c>
      <c r="E19" s="331" t="s">
        <v>447</v>
      </c>
      <c r="F19" s="330" t="s">
        <v>448</v>
      </c>
      <c r="G19" s="292" t="s">
        <v>420</v>
      </c>
      <c r="H19" s="308">
        <v>120</v>
      </c>
      <c r="I19" s="294" t="s">
        <v>401</v>
      </c>
      <c r="J19" s="332">
        <v>0.6</v>
      </c>
      <c r="K19" s="296" t="s">
        <v>402</v>
      </c>
      <c r="L19" s="295">
        <f t="shared" si="0"/>
        <v>0.8</v>
      </c>
      <c r="M19" s="297" t="s">
        <v>403</v>
      </c>
      <c r="N19" s="298">
        <v>3</v>
      </c>
      <c r="O19" s="305" t="s">
        <v>449</v>
      </c>
      <c r="P19" s="298" t="s">
        <v>375</v>
      </c>
      <c r="Q19" s="298" t="s">
        <v>375</v>
      </c>
      <c r="R19" s="301" t="s">
        <v>1070</v>
      </c>
      <c r="S19" s="301" t="s">
        <v>377</v>
      </c>
      <c r="T19" s="295">
        <v>0.4</v>
      </c>
      <c r="U19" s="301" t="s">
        <v>378</v>
      </c>
      <c r="V19" s="301" t="s">
        <v>379</v>
      </c>
      <c r="W19" s="301" t="s">
        <v>405</v>
      </c>
      <c r="X19" s="294" t="s">
        <v>401</v>
      </c>
      <c r="Y19" s="333">
        <v>0.42</v>
      </c>
      <c r="Z19" s="296" t="s">
        <v>402</v>
      </c>
      <c r="AA19" s="295">
        <f t="shared" si="1"/>
        <v>0.8</v>
      </c>
      <c r="AB19" s="297" t="s">
        <v>403</v>
      </c>
      <c r="AC19" s="311" t="s">
        <v>381</v>
      </c>
      <c r="AD19" s="329" t="s">
        <v>450</v>
      </c>
      <c r="AE19" s="308" t="s">
        <v>451</v>
      </c>
      <c r="AF19" s="306" t="s">
        <v>384</v>
      </c>
      <c r="AG19" s="321" t="s">
        <v>385</v>
      </c>
      <c r="AH19" s="308"/>
      <c r="AI19" s="308"/>
    </row>
    <row r="20" spans="1:35" ht="75.75" x14ac:dyDescent="0.3">
      <c r="A20" s="298">
        <v>9</v>
      </c>
      <c r="B20" s="313" t="s">
        <v>1071</v>
      </c>
      <c r="C20" s="324" t="s">
        <v>452</v>
      </c>
      <c r="D20" s="324" t="s">
        <v>453</v>
      </c>
      <c r="E20" s="324" t="s">
        <v>454</v>
      </c>
      <c r="F20" s="324" t="s">
        <v>455</v>
      </c>
      <c r="G20" s="292" t="s">
        <v>370</v>
      </c>
      <c r="H20" s="308">
        <v>2</v>
      </c>
      <c r="I20" s="294" t="s">
        <v>371</v>
      </c>
      <c r="J20" s="295">
        <f t="shared" ref="J20:J24" si="2">IF(I20="MUY BAJA",20%,IF(I20="BAJA",40%,IF(I20="MEDIA",60%,IF(I20="ALTA",80%,IF(I20="MUY ALTA",100%,IF(I20="",""))))))</f>
        <v>0.2</v>
      </c>
      <c r="K20" s="296" t="s">
        <v>456</v>
      </c>
      <c r="L20" s="295">
        <f t="shared" si="0"/>
        <v>0.2</v>
      </c>
      <c r="M20" s="297" t="s">
        <v>403</v>
      </c>
      <c r="N20" s="298">
        <v>1</v>
      </c>
      <c r="O20" s="299" t="s">
        <v>457</v>
      </c>
      <c r="P20" s="306" t="s">
        <v>375</v>
      </c>
      <c r="Q20" s="298" t="s">
        <v>375</v>
      </c>
      <c r="R20" s="301" t="s">
        <v>376</v>
      </c>
      <c r="S20" s="301" t="s">
        <v>377</v>
      </c>
      <c r="T20" s="320">
        <v>0.3</v>
      </c>
      <c r="U20" s="301" t="s">
        <v>378</v>
      </c>
      <c r="V20" s="301" t="s">
        <v>379</v>
      </c>
      <c r="W20" s="301" t="s">
        <v>380</v>
      </c>
      <c r="X20" s="294" t="s">
        <v>371</v>
      </c>
      <c r="Y20" s="295">
        <v>0.12</v>
      </c>
      <c r="Z20" s="296" t="s">
        <v>456</v>
      </c>
      <c r="AA20" s="295">
        <f t="shared" si="1"/>
        <v>0.2</v>
      </c>
      <c r="AB20" s="297" t="s">
        <v>442</v>
      </c>
      <c r="AC20" s="311" t="s">
        <v>381</v>
      </c>
      <c r="AD20" s="299" t="s">
        <v>458</v>
      </c>
      <c r="AE20" s="308" t="s">
        <v>459</v>
      </c>
      <c r="AF20" s="306" t="s">
        <v>384</v>
      </c>
      <c r="AG20" s="321" t="s">
        <v>385</v>
      </c>
      <c r="AH20" s="308"/>
      <c r="AI20" s="308"/>
    </row>
    <row r="21" spans="1:35" ht="75.75" x14ac:dyDescent="0.3">
      <c r="A21" s="298">
        <v>10</v>
      </c>
      <c r="B21" s="313" t="s">
        <v>1072</v>
      </c>
      <c r="C21" s="324" t="s">
        <v>460</v>
      </c>
      <c r="D21" s="324" t="s">
        <v>461</v>
      </c>
      <c r="E21" s="324" t="s">
        <v>462</v>
      </c>
      <c r="F21" s="324" t="s">
        <v>463</v>
      </c>
      <c r="G21" s="292" t="s">
        <v>420</v>
      </c>
      <c r="H21" s="308">
        <v>1364</v>
      </c>
      <c r="I21" s="294" t="s">
        <v>464</v>
      </c>
      <c r="J21" s="295">
        <f t="shared" si="2"/>
        <v>0.8</v>
      </c>
      <c r="K21" s="296" t="s">
        <v>402</v>
      </c>
      <c r="L21" s="295">
        <f t="shared" si="0"/>
        <v>0.8</v>
      </c>
      <c r="M21" s="297" t="s">
        <v>403</v>
      </c>
      <c r="N21" s="298">
        <v>2</v>
      </c>
      <c r="O21" s="305" t="s">
        <v>465</v>
      </c>
      <c r="P21" s="298" t="s">
        <v>375</v>
      </c>
      <c r="Q21" s="298" t="s">
        <v>375</v>
      </c>
      <c r="R21" s="301" t="s">
        <v>376</v>
      </c>
      <c r="S21" s="301" t="s">
        <v>377</v>
      </c>
      <c r="T21" s="320">
        <v>0.3</v>
      </c>
      <c r="U21" s="301" t="s">
        <v>378</v>
      </c>
      <c r="V21" s="301" t="s">
        <v>379</v>
      </c>
      <c r="W21" s="301" t="s">
        <v>380</v>
      </c>
      <c r="X21" s="294" t="s">
        <v>371</v>
      </c>
      <c r="Y21" s="295">
        <v>0.14000000000000001</v>
      </c>
      <c r="Z21" s="296" t="s">
        <v>402</v>
      </c>
      <c r="AA21" s="295">
        <f t="shared" si="1"/>
        <v>0.8</v>
      </c>
      <c r="AB21" s="297" t="s">
        <v>403</v>
      </c>
      <c r="AC21" s="311" t="s">
        <v>381</v>
      </c>
      <c r="AD21" s="299" t="s">
        <v>466</v>
      </c>
      <c r="AE21" s="308" t="s">
        <v>467</v>
      </c>
      <c r="AF21" s="306" t="s">
        <v>384</v>
      </c>
      <c r="AG21" s="321" t="s">
        <v>424</v>
      </c>
      <c r="AH21" s="308"/>
      <c r="AI21" s="308"/>
    </row>
    <row r="22" spans="1:35" ht="52.5" customHeight="1" x14ac:dyDescent="0.3">
      <c r="A22" s="298">
        <v>11</v>
      </c>
      <c r="B22" s="313" t="s">
        <v>1073</v>
      </c>
      <c r="C22" s="324" t="s">
        <v>452</v>
      </c>
      <c r="D22" s="324" t="s">
        <v>468</v>
      </c>
      <c r="E22" s="324" t="s">
        <v>469</v>
      </c>
      <c r="F22" s="324" t="s">
        <v>470</v>
      </c>
      <c r="G22" s="292" t="s">
        <v>370</v>
      </c>
      <c r="H22" s="308">
        <v>6</v>
      </c>
      <c r="I22" s="294" t="s">
        <v>390</v>
      </c>
      <c r="J22" s="295">
        <f t="shared" si="2"/>
        <v>0.4</v>
      </c>
      <c r="K22" s="296" t="s">
        <v>391</v>
      </c>
      <c r="L22" s="295">
        <f t="shared" si="0"/>
        <v>0.6</v>
      </c>
      <c r="M22" s="297" t="s">
        <v>391</v>
      </c>
      <c r="N22" s="298">
        <v>3</v>
      </c>
      <c r="O22" s="305" t="s">
        <v>471</v>
      </c>
      <c r="P22" s="298" t="s">
        <v>375</v>
      </c>
      <c r="Q22" s="298" t="s">
        <v>375</v>
      </c>
      <c r="R22" s="301" t="s">
        <v>376</v>
      </c>
      <c r="S22" s="301" t="s">
        <v>377</v>
      </c>
      <c r="T22" s="320">
        <v>0.3</v>
      </c>
      <c r="U22" s="301" t="s">
        <v>378</v>
      </c>
      <c r="V22" s="301" t="s">
        <v>379</v>
      </c>
      <c r="W22" s="301"/>
      <c r="X22" s="294" t="s">
        <v>371</v>
      </c>
      <c r="Y22" s="295">
        <v>0.28000000000000003</v>
      </c>
      <c r="Z22" s="296" t="s">
        <v>391</v>
      </c>
      <c r="AA22" s="295">
        <f t="shared" si="1"/>
        <v>0.6</v>
      </c>
      <c r="AB22" s="297" t="s">
        <v>391</v>
      </c>
      <c r="AC22" s="311" t="s">
        <v>381</v>
      </c>
      <c r="AD22" s="299" t="s">
        <v>472</v>
      </c>
      <c r="AE22" s="308" t="s">
        <v>459</v>
      </c>
      <c r="AF22" s="306" t="s">
        <v>384</v>
      </c>
      <c r="AG22" s="321" t="s">
        <v>385</v>
      </c>
      <c r="AH22" s="308"/>
      <c r="AI22" s="308"/>
    </row>
    <row r="23" spans="1:35" ht="99" x14ac:dyDescent="0.3">
      <c r="A23" s="298">
        <v>12</v>
      </c>
      <c r="B23" s="313" t="s">
        <v>473</v>
      </c>
      <c r="C23" s="334" t="s">
        <v>474</v>
      </c>
      <c r="D23" s="334" t="s">
        <v>475</v>
      </c>
      <c r="E23" s="334" t="s">
        <v>476</v>
      </c>
      <c r="F23" s="324" t="s">
        <v>477</v>
      </c>
      <c r="G23" s="292" t="s">
        <v>370</v>
      </c>
      <c r="H23" s="308">
        <v>1000</v>
      </c>
      <c r="I23" s="294" t="s">
        <v>464</v>
      </c>
      <c r="J23" s="295">
        <f t="shared" si="2"/>
        <v>0.8</v>
      </c>
      <c r="K23" s="296" t="s">
        <v>478</v>
      </c>
      <c r="L23" s="295">
        <f t="shared" si="0"/>
        <v>0.4</v>
      </c>
      <c r="M23" s="297" t="s">
        <v>391</v>
      </c>
      <c r="N23" s="298">
        <v>1</v>
      </c>
      <c r="O23" s="299" t="s">
        <v>479</v>
      </c>
      <c r="P23" s="306" t="s">
        <v>375</v>
      </c>
      <c r="Q23" s="298" t="s">
        <v>375</v>
      </c>
      <c r="R23" s="301" t="s">
        <v>376</v>
      </c>
      <c r="S23" s="301" t="s">
        <v>377</v>
      </c>
      <c r="T23" s="320">
        <v>0.4</v>
      </c>
      <c r="U23" s="301" t="s">
        <v>378</v>
      </c>
      <c r="V23" s="301" t="s">
        <v>379</v>
      </c>
      <c r="W23" s="301" t="s">
        <v>380</v>
      </c>
      <c r="X23" s="294" t="s">
        <v>371</v>
      </c>
      <c r="Y23" s="295">
        <v>0.24</v>
      </c>
      <c r="Z23" s="296" t="s">
        <v>478</v>
      </c>
      <c r="AA23" s="295">
        <f t="shared" si="1"/>
        <v>0.4</v>
      </c>
      <c r="AB23" s="297" t="s">
        <v>442</v>
      </c>
      <c r="AC23" s="311" t="s">
        <v>381</v>
      </c>
      <c r="AD23" s="299" t="s">
        <v>480</v>
      </c>
      <c r="AE23" s="308" t="s">
        <v>481</v>
      </c>
      <c r="AF23" s="306" t="s">
        <v>408</v>
      </c>
      <c r="AG23" s="321" t="s">
        <v>385</v>
      </c>
      <c r="AH23" s="308"/>
      <c r="AI23" s="308"/>
    </row>
    <row r="24" spans="1:35" ht="75.75" x14ac:dyDescent="0.3">
      <c r="A24" s="298">
        <v>13</v>
      </c>
      <c r="B24" s="313" t="s">
        <v>482</v>
      </c>
      <c r="C24" s="334" t="s">
        <v>460</v>
      </c>
      <c r="D24" s="324" t="s">
        <v>483</v>
      </c>
      <c r="E24" s="334" t="s">
        <v>484</v>
      </c>
      <c r="F24" s="324" t="s">
        <v>485</v>
      </c>
      <c r="G24" s="292" t="s">
        <v>486</v>
      </c>
      <c r="H24" s="308">
        <v>120</v>
      </c>
      <c r="I24" s="294" t="s">
        <v>401</v>
      </c>
      <c r="J24" s="295">
        <f t="shared" si="2"/>
        <v>0.6</v>
      </c>
      <c r="K24" s="296" t="s">
        <v>391</v>
      </c>
      <c r="L24" s="295">
        <f t="shared" si="0"/>
        <v>0.6</v>
      </c>
      <c r="M24" s="297" t="s">
        <v>391</v>
      </c>
      <c r="N24" s="298">
        <v>2</v>
      </c>
      <c r="O24" s="305" t="s">
        <v>487</v>
      </c>
      <c r="P24" s="298" t="s">
        <v>375</v>
      </c>
      <c r="Q24" s="298" t="s">
        <v>375</v>
      </c>
      <c r="R24" s="301" t="s">
        <v>1070</v>
      </c>
      <c r="S24" s="301" t="s">
        <v>377</v>
      </c>
      <c r="T24" s="320">
        <v>0.4</v>
      </c>
      <c r="U24" s="301" t="s">
        <v>378</v>
      </c>
      <c r="V24" s="301" t="s">
        <v>379</v>
      </c>
      <c r="W24" s="301" t="s">
        <v>380</v>
      </c>
      <c r="X24" s="294" t="s">
        <v>371</v>
      </c>
      <c r="Y24" s="295">
        <v>0.24</v>
      </c>
      <c r="Z24" s="296" t="s">
        <v>391</v>
      </c>
      <c r="AA24" s="295">
        <f t="shared" si="1"/>
        <v>0.6</v>
      </c>
      <c r="AB24" s="297" t="s">
        <v>391</v>
      </c>
      <c r="AC24" s="311" t="s">
        <v>381</v>
      </c>
      <c r="AD24" s="299" t="s">
        <v>488</v>
      </c>
      <c r="AE24" s="308" t="s">
        <v>489</v>
      </c>
      <c r="AF24" s="306" t="s">
        <v>408</v>
      </c>
      <c r="AG24" s="321" t="s">
        <v>385</v>
      </c>
      <c r="AH24" s="308"/>
      <c r="AI24" s="308"/>
    </row>
    <row r="25" spans="1:35" ht="88.5" customHeight="1" x14ac:dyDescent="0.3">
      <c r="A25" s="298">
        <v>14</v>
      </c>
      <c r="B25" s="298" t="s">
        <v>490</v>
      </c>
      <c r="C25" s="324" t="s">
        <v>491</v>
      </c>
      <c r="D25" s="305" t="s">
        <v>492</v>
      </c>
      <c r="E25" s="299" t="s">
        <v>493</v>
      </c>
      <c r="F25" s="299" t="s">
        <v>494</v>
      </c>
      <c r="G25" s="292" t="s">
        <v>512</v>
      </c>
      <c r="H25" s="308">
        <v>72</v>
      </c>
      <c r="I25" s="294" t="s">
        <v>401</v>
      </c>
      <c r="J25" s="332">
        <v>0.6</v>
      </c>
      <c r="K25" s="296" t="s">
        <v>391</v>
      </c>
      <c r="L25" s="295">
        <f t="shared" si="0"/>
        <v>0.6</v>
      </c>
      <c r="M25" s="297" t="s">
        <v>391</v>
      </c>
      <c r="N25" s="298">
        <v>1</v>
      </c>
      <c r="O25" s="299" t="s">
        <v>495</v>
      </c>
      <c r="P25" s="300" t="s">
        <v>375</v>
      </c>
      <c r="Q25" s="300" t="s">
        <v>375</v>
      </c>
      <c r="R25" s="301" t="s">
        <v>376</v>
      </c>
      <c r="S25" s="301" t="s">
        <v>377</v>
      </c>
      <c r="T25" s="295">
        <v>0.4</v>
      </c>
      <c r="U25" s="301" t="s">
        <v>378</v>
      </c>
      <c r="V25" s="301" t="s">
        <v>379</v>
      </c>
      <c r="W25" s="301" t="s">
        <v>380</v>
      </c>
      <c r="X25" s="294" t="s">
        <v>371</v>
      </c>
      <c r="Y25" s="295">
        <v>0.36</v>
      </c>
      <c r="Z25" s="296" t="s">
        <v>391</v>
      </c>
      <c r="AA25" s="295">
        <f t="shared" si="1"/>
        <v>0.6</v>
      </c>
      <c r="AB25" s="297" t="s">
        <v>391</v>
      </c>
      <c r="AC25" s="311" t="s">
        <v>381</v>
      </c>
      <c r="AD25" s="324" t="s">
        <v>496</v>
      </c>
      <c r="AE25" s="308" t="s">
        <v>497</v>
      </c>
      <c r="AF25" s="308" t="s">
        <v>384</v>
      </c>
      <c r="AG25" s="335" t="s">
        <v>498</v>
      </c>
      <c r="AH25" s="324"/>
      <c r="AI25" s="324"/>
    </row>
    <row r="26" spans="1:35" ht="78.75" customHeight="1" x14ac:dyDescent="0.3">
      <c r="A26" s="298">
        <v>15</v>
      </c>
      <c r="B26" s="298" t="s">
        <v>499</v>
      </c>
      <c r="C26" s="324" t="s">
        <v>500</v>
      </c>
      <c r="D26" s="305" t="s">
        <v>501</v>
      </c>
      <c r="E26" s="299" t="s">
        <v>502</v>
      </c>
      <c r="F26" s="299" t="s">
        <v>503</v>
      </c>
      <c r="G26" s="292" t="s">
        <v>504</v>
      </c>
      <c r="H26" s="308">
        <v>12</v>
      </c>
      <c r="I26" s="336" t="s">
        <v>390</v>
      </c>
      <c r="J26" s="332">
        <v>0.4</v>
      </c>
      <c r="K26" s="296" t="s">
        <v>402</v>
      </c>
      <c r="L26" s="295">
        <f t="shared" si="0"/>
        <v>0.8</v>
      </c>
      <c r="M26" s="297" t="s">
        <v>403</v>
      </c>
      <c r="N26" s="298">
        <v>2</v>
      </c>
      <c r="O26" s="305" t="s">
        <v>505</v>
      </c>
      <c r="P26" s="298" t="s">
        <v>375</v>
      </c>
      <c r="Q26" s="298" t="s">
        <v>375</v>
      </c>
      <c r="R26" s="301" t="s">
        <v>376</v>
      </c>
      <c r="S26" s="301" t="s">
        <v>377</v>
      </c>
      <c r="T26" s="320">
        <v>0.4</v>
      </c>
      <c r="U26" s="301" t="s">
        <v>378</v>
      </c>
      <c r="V26" s="301" t="s">
        <v>379</v>
      </c>
      <c r="W26" s="301" t="s">
        <v>380</v>
      </c>
      <c r="X26" s="294" t="s">
        <v>371</v>
      </c>
      <c r="Y26" s="295">
        <v>0.24</v>
      </c>
      <c r="Z26" s="296" t="s">
        <v>402</v>
      </c>
      <c r="AA26" s="295">
        <f t="shared" si="1"/>
        <v>0.8</v>
      </c>
      <c r="AB26" s="297" t="s">
        <v>403</v>
      </c>
      <c r="AC26" s="311" t="s">
        <v>381</v>
      </c>
      <c r="AD26" s="324" t="s">
        <v>506</v>
      </c>
      <c r="AE26" s="308" t="s">
        <v>497</v>
      </c>
      <c r="AF26" s="308" t="s">
        <v>384</v>
      </c>
      <c r="AG26" s="335" t="s">
        <v>498</v>
      </c>
      <c r="AH26" s="324"/>
      <c r="AI26" s="324"/>
    </row>
    <row r="27" spans="1:35" ht="65.25" customHeight="1" x14ac:dyDescent="0.3">
      <c r="A27" s="298">
        <v>16</v>
      </c>
      <c r="B27" s="298" t="s">
        <v>507</v>
      </c>
      <c r="C27" s="324" t="s">
        <v>508</v>
      </c>
      <c r="D27" s="305" t="s">
        <v>509</v>
      </c>
      <c r="E27" s="299" t="s">
        <v>510</v>
      </c>
      <c r="F27" s="299" t="s">
        <v>511</v>
      </c>
      <c r="G27" s="292" t="s">
        <v>512</v>
      </c>
      <c r="H27" s="308">
        <v>36</v>
      </c>
      <c r="I27" s="336" t="s">
        <v>401</v>
      </c>
      <c r="J27" s="332">
        <v>0.6</v>
      </c>
      <c r="K27" s="296" t="s">
        <v>478</v>
      </c>
      <c r="L27" s="295">
        <f t="shared" si="0"/>
        <v>0.4</v>
      </c>
      <c r="M27" s="297" t="s">
        <v>391</v>
      </c>
      <c r="N27" s="298">
        <v>3</v>
      </c>
      <c r="O27" s="305" t="s">
        <v>513</v>
      </c>
      <c r="P27" s="298" t="s">
        <v>375</v>
      </c>
      <c r="Q27" s="298" t="s">
        <v>375</v>
      </c>
      <c r="R27" s="301" t="s">
        <v>376</v>
      </c>
      <c r="S27" s="301" t="s">
        <v>377</v>
      </c>
      <c r="T27" s="320">
        <v>0.4</v>
      </c>
      <c r="U27" s="301" t="s">
        <v>378</v>
      </c>
      <c r="V27" s="301" t="s">
        <v>379</v>
      </c>
      <c r="W27" s="301" t="s">
        <v>380</v>
      </c>
      <c r="X27" s="294" t="s">
        <v>371</v>
      </c>
      <c r="Y27" s="333">
        <v>0.36</v>
      </c>
      <c r="Z27" s="296" t="s">
        <v>478</v>
      </c>
      <c r="AA27" s="295">
        <f t="shared" si="1"/>
        <v>0.4</v>
      </c>
      <c r="AB27" s="297" t="s">
        <v>442</v>
      </c>
      <c r="AC27" s="311" t="s">
        <v>381</v>
      </c>
      <c r="AD27" s="324" t="s">
        <v>514</v>
      </c>
      <c r="AE27" s="308" t="s">
        <v>515</v>
      </c>
      <c r="AF27" s="308" t="s">
        <v>384</v>
      </c>
      <c r="AG27" s="335" t="s">
        <v>498</v>
      </c>
      <c r="AH27" s="324"/>
      <c r="AI27" s="324"/>
    </row>
    <row r="28" spans="1:35" ht="114" customHeight="1" x14ac:dyDescent="0.3">
      <c r="A28" s="298">
        <v>17</v>
      </c>
      <c r="B28" s="298" t="s">
        <v>516</v>
      </c>
      <c r="C28" s="324" t="s">
        <v>517</v>
      </c>
      <c r="D28" s="305" t="s">
        <v>518</v>
      </c>
      <c r="E28" s="337" t="s">
        <v>519</v>
      </c>
      <c r="F28" s="299" t="s">
        <v>520</v>
      </c>
      <c r="G28" s="292" t="s">
        <v>370</v>
      </c>
      <c r="H28" s="308">
        <v>650</v>
      </c>
      <c r="I28" s="336" t="s">
        <v>464</v>
      </c>
      <c r="J28" s="332">
        <v>0.8</v>
      </c>
      <c r="K28" s="296" t="s">
        <v>478</v>
      </c>
      <c r="L28" s="295">
        <f t="shared" si="0"/>
        <v>0.4</v>
      </c>
      <c r="M28" s="297" t="s">
        <v>391</v>
      </c>
      <c r="N28" s="308">
        <v>4</v>
      </c>
      <c r="O28" s="329" t="s">
        <v>521</v>
      </c>
      <c r="P28" s="308" t="s">
        <v>375</v>
      </c>
      <c r="Q28" s="308" t="s">
        <v>375</v>
      </c>
      <c r="R28" s="301" t="s">
        <v>376</v>
      </c>
      <c r="S28" s="301" t="s">
        <v>377</v>
      </c>
      <c r="T28" s="278">
        <v>0.4</v>
      </c>
      <c r="U28" s="301" t="s">
        <v>378</v>
      </c>
      <c r="V28" s="301" t="s">
        <v>379</v>
      </c>
      <c r="W28" s="301" t="s">
        <v>380</v>
      </c>
      <c r="X28" s="294" t="s">
        <v>390</v>
      </c>
      <c r="Y28" s="295">
        <v>0.48</v>
      </c>
      <c r="Z28" s="296" t="s">
        <v>478</v>
      </c>
      <c r="AA28" s="295">
        <f t="shared" si="1"/>
        <v>0.4</v>
      </c>
      <c r="AB28" s="297" t="s">
        <v>391</v>
      </c>
      <c r="AC28" s="311" t="s">
        <v>381</v>
      </c>
      <c r="AD28" s="324" t="s">
        <v>522</v>
      </c>
      <c r="AE28" s="308" t="s">
        <v>523</v>
      </c>
      <c r="AF28" s="308" t="s">
        <v>384</v>
      </c>
      <c r="AG28" s="335" t="s">
        <v>498</v>
      </c>
      <c r="AH28" s="324"/>
      <c r="AI28" s="324"/>
    </row>
    <row r="29" spans="1:35" ht="64.5" customHeight="1" x14ac:dyDescent="0.3">
      <c r="A29" s="298">
        <v>18</v>
      </c>
      <c r="B29" s="298" t="s">
        <v>524</v>
      </c>
      <c r="C29" s="324" t="s">
        <v>500</v>
      </c>
      <c r="D29" s="338" t="s">
        <v>525</v>
      </c>
      <c r="E29" s="338" t="s">
        <v>526</v>
      </c>
      <c r="F29" s="338" t="s">
        <v>527</v>
      </c>
      <c r="G29" s="292" t="s">
        <v>370</v>
      </c>
      <c r="H29" s="308">
        <v>100</v>
      </c>
      <c r="I29" s="294" t="s">
        <v>401</v>
      </c>
      <c r="J29" s="332">
        <v>0.6</v>
      </c>
      <c r="K29" s="296" t="s">
        <v>456</v>
      </c>
      <c r="L29" s="295">
        <f t="shared" si="0"/>
        <v>0.2</v>
      </c>
      <c r="M29" s="297" t="s">
        <v>391</v>
      </c>
      <c r="N29" s="308">
        <v>5</v>
      </c>
      <c r="O29" s="329" t="s">
        <v>528</v>
      </c>
      <c r="P29" s="308" t="s">
        <v>375</v>
      </c>
      <c r="Q29" s="308" t="s">
        <v>375</v>
      </c>
      <c r="R29" s="301" t="s">
        <v>376</v>
      </c>
      <c r="S29" s="301" t="s">
        <v>377</v>
      </c>
      <c r="T29" s="339">
        <v>0.4</v>
      </c>
      <c r="U29" s="301" t="s">
        <v>378</v>
      </c>
      <c r="V29" s="301" t="s">
        <v>379</v>
      </c>
      <c r="W29" s="301" t="s">
        <v>380</v>
      </c>
      <c r="X29" s="294" t="s">
        <v>371</v>
      </c>
      <c r="Y29" s="295">
        <v>0.36</v>
      </c>
      <c r="Z29" s="296" t="s">
        <v>456</v>
      </c>
      <c r="AA29" s="295">
        <f t="shared" si="1"/>
        <v>0.2</v>
      </c>
      <c r="AB29" s="297" t="s">
        <v>442</v>
      </c>
      <c r="AC29" s="311" t="s">
        <v>381</v>
      </c>
      <c r="AD29" s="324" t="s">
        <v>529</v>
      </c>
      <c r="AE29" s="324" t="s">
        <v>530</v>
      </c>
      <c r="AF29" s="308" t="s">
        <v>384</v>
      </c>
      <c r="AG29" s="335" t="s">
        <v>498</v>
      </c>
      <c r="AH29" s="324"/>
      <c r="AI29" s="324"/>
    </row>
    <row r="30" spans="1:35" ht="75.75" x14ac:dyDescent="0.3">
      <c r="A30" s="298">
        <v>19</v>
      </c>
      <c r="B30" s="298" t="s">
        <v>531</v>
      </c>
      <c r="C30" s="291" t="s">
        <v>474</v>
      </c>
      <c r="D30" s="291" t="s">
        <v>1005</v>
      </c>
      <c r="E30" s="291" t="s">
        <v>1074</v>
      </c>
      <c r="F30" s="291" t="s">
        <v>1075</v>
      </c>
      <c r="G30" s="292" t="s">
        <v>370</v>
      </c>
      <c r="H30" s="293">
        <v>1500</v>
      </c>
      <c r="I30" s="336" t="s">
        <v>464</v>
      </c>
      <c r="J30" s="295">
        <f t="shared" ref="J30:J38" si="3">IF(I30="MUY BAJA",20%,IF(I30="BAJA",40%,IF(I30="MEDIA",60%,IF(I30="ALTA",80%,IF(I30="MUY ALTA",100%,IF(I30="",""))))))</f>
        <v>0.8</v>
      </c>
      <c r="K30" s="296" t="s">
        <v>456</v>
      </c>
      <c r="L30" s="295">
        <f t="shared" si="0"/>
        <v>0.2</v>
      </c>
      <c r="M30" s="297" t="s">
        <v>442</v>
      </c>
      <c r="N30" s="298">
        <v>1</v>
      </c>
      <c r="O30" s="299" t="s">
        <v>532</v>
      </c>
      <c r="P30" s="300" t="s">
        <v>375</v>
      </c>
      <c r="Q30" s="300" t="s">
        <v>375</v>
      </c>
      <c r="R30" s="301" t="s">
        <v>1070</v>
      </c>
      <c r="S30" s="301" t="s">
        <v>377</v>
      </c>
      <c r="T30" s="295">
        <v>0.3</v>
      </c>
      <c r="U30" s="301" t="s">
        <v>378</v>
      </c>
      <c r="V30" s="301" t="s">
        <v>379</v>
      </c>
      <c r="W30" s="301" t="s">
        <v>380</v>
      </c>
      <c r="X30" s="294" t="s">
        <v>390</v>
      </c>
      <c r="Y30" s="340">
        <v>0.56000000000000005</v>
      </c>
      <c r="Z30" s="296" t="s">
        <v>456</v>
      </c>
      <c r="AA30" s="295">
        <f t="shared" si="1"/>
        <v>0.2</v>
      </c>
      <c r="AB30" s="297" t="s">
        <v>442</v>
      </c>
      <c r="AC30" s="311" t="s">
        <v>381</v>
      </c>
      <c r="AD30" s="299" t="s">
        <v>1076</v>
      </c>
      <c r="AE30" s="305" t="s">
        <v>533</v>
      </c>
      <c r="AF30" s="306" t="s">
        <v>384</v>
      </c>
      <c r="AG30" s="307" t="s">
        <v>385</v>
      </c>
      <c r="AH30" s="308"/>
      <c r="AI30" s="308"/>
    </row>
    <row r="31" spans="1:35" ht="75.75" x14ac:dyDescent="0.3">
      <c r="A31" s="298">
        <v>20</v>
      </c>
      <c r="B31" s="298" t="s">
        <v>534</v>
      </c>
      <c r="C31" s="299" t="s">
        <v>535</v>
      </c>
      <c r="D31" s="299" t="s">
        <v>1006</v>
      </c>
      <c r="E31" s="299" t="s">
        <v>536</v>
      </c>
      <c r="F31" s="299" t="s">
        <v>537</v>
      </c>
      <c r="G31" s="292" t="s">
        <v>370</v>
      </c>
      <c r="H31" s="308">
        <v>2000</v>
      </c>
      <c r="I31" s="336" t="s">
        <v>464</v>
      </c>
      <c r="J31" s="295">
        <f t="shared" si="3"/>
        <v>0.8</v>
      </c>
      <c r="K31" s="296" t="s">
        <v>456</v>
      </c>
      <c r="L31" s="295">
        <f t="shared" si="0"/>
        <v>0.2</v>
      </c>
      <c r="M31" s="297" t="s">
        <v>442</v>
      </c>
      <c r="N31" s="298">
        <v>2</v>
      </c>
      <c r="O31" s="305" t="s">
        <v>538</v>
      </c>
      <c r="P31" s="298" t="s">
        <v>375</v>
      </c>
      <c r="Q31" s="298" t="s">
        <v>375</v>
      </c>
      <c r="R31" s="301" t="s">
        <v>539</v>
      </c>
      <c r="S31" s="301" t="s">
        <v>377</v>
      </c>
      <c r="T31" s="295">
        <v>0.4</v>
      </c>
      <c r="U31" s="301" t="s">
        <v>378</v>
      </c>
      <c r="V31" s="301" t="s">
        <v>379</v>
      </c>
      <c r="W31" s="301" t="s">
        <v>380</v>
      </c>
      <c r="X31" s="294" t="s">
        <v>390</v>
      </c>
      <c r="Y31" s="341">
        <v>0.48</v>
      </c>
      <c r="Z31" s="296" t="s">
        <v>456</v>
      </c>
      <c r="AA31" s="295">
        <f t="shared" si="1"/>
        <v>0.2</v>
      </c>
      <c r="AB31" s="297" t="s">
        <v>442</v>
      </c>
      <c r="AC31" s="311" t="s">
        <v>381</v>
      </c>
      <c r="AD31" s="299" t="s">
        <v>540</v>
      </c>
      <c r="AE31" s="306" t="s">
        <v>533</v>
      </c>
      <c r="AF31" s="306" t="s">
        <v>384</v>
      </c>
      <c r="AG31" s="307" t="s">
        <v>385</v>
      </c>
      <c r="AH31" s="308"/>
      <c r="AI31" s="308"/>
    </row>
    <row r="32" spans="1:35" ht="89.25" x14ac:dyDescent="0.3">
      <c r="A32" s="298">
        <v>21</v>
      </c>
      <c r="B32" s="298" t="s">
        <v>541</v>
      </c>
      <c r="C32" s="308" t="s">
        <v>542</v>
      </c>
      <c r="D32" s="305" t="s">
        <v>543</v>
      </c>
      <c r="E32" s="299" t="s">
        <v>544</v>
      </c>
      <c r="F32" s="299" t="s">
        <v>545</v>
      </c>
      <c r="G32" s="292" t="s">
        <v>370</v>
      </c>
      <c r="H32" s="308">
        <f>(3*12)+2+5+12</f>
        <v>55</v>
      </c>
      <c r="I32" s="294" t="s">
        <v>401</v>
      </c>
      <c r="J32" s="295">
        <f t="shared" si="3"/>
        <v>0.6</v>
      </c>
      <c r="K32" s="296" t="s">
        <v>456</v>
      </c>
      <c r="L32" s="295">
        <f t="shared" si="0"/>
        <v>0.2</v>
      </c>
      <c r="M32" s="297" t="s">
        <v>442</v>
      </c>
      <c r="N32" s="298">
        <v>1</v>
      </c>
      <c r="O32" s="338" t="s">
        <v>546</v>
      </c>
      <c r="P32" s="306" t="s">
        <v>375</v>
      </c>
      <c r="Q32" s="298" t="s">
        <v>375</v>
      </c>
      <c r="R32" s="301" t="s">
        <v>376</v>
      </c>
      <c r="S32" s="301" t="s">
        <v>377</v>
      </c>
      <c r="T32" s="320">
        <v>0.4</v>
      </c>
      <c r="U32" s="301" t="s">
        <v>378</v>
      </c>
      <c r="V32" s="301" t="s">
        <v>379</v>
      </c>
      <c r="W32" s="301" t="s">
        <v>380</v>
      </c>
      <c r="X32" s="294" t="s">
        <v>371</v>
      </c>
      <c r="Y32" s="295">
        <v>0.36</v>
      </c>
      <c r="Z32" s="296" t="s">
        <v>456</v>
      </c>
      <c r="AA32" s="295">
        <f t="shared" si="1"/>
        <v>0.2</v>
      </c>
      <c r="AB32" s="297" t="s">
        <v>442</v>
      </c>
      <c r="AC32" s="311" t="s">
        <v>381</v>
      </c>
      <c r="AD32" s="299" t="s">
        <v>547</v>
      </c>
      <c r="AE32" s="308" t="s">
        <v>548</v>
      </c>
      <c r="AF32" s="306" t="s">
        <v>384</v>
      </c>
      <c r="AG32" s="307" t="s">
        <v>385</v>
      </c>
      <c r="AH32" s="308"/>
      <c r="AI32" s="308"/>
    </row>
    <row r="33" spans="1:43" ht="86.25" x14ac:dyDescent="0.3">
      <c r="A33" s="298">
        <v>22</v>
      </c>
      <c r="B33" s="298" t="s">
        <v>549</v>
      </c>
      <c r="C33" s="299" t="s">
        <v>550</v>
      </c>
      <c r="D33" s="299" t="s">
        <v>551</v>
      </c>
      <c r="E33" s="299" t="s">
        <v>552</v>
      </c>
      <c r="F33" s="299" t="s">
        <v>553</v>
      </c>
      <c r="G33" s="292" t="s">
        <v>420</v>
      </c>
      <c r="H33" s="308">
        <v>15</v>
      </c>
      <c r="I33" s="294" t="s">
        <v>390</v>
      </c>
      <c r="J33" s="295">
        <f t="shared" si="3"/>
        <v>0.4</v>
      </c>
      <c r="K33" s="296" t="s">
        <v>402</v>
      </c>
      <c r="L33" s="295">
        <f t="shared" si="0"/>
        <v>0.8</v>
      </c>
      <c r="M33" s="297" t="s">
        <v>403</v>
      </c>
      <c r="N33" s="298">
        <v>2</v>
      </c>
      <c r="O33" s="305" t="s">
        <v>554</v>
      </c>
      <c r="P33" s="298" t="s">
        <v>375</v>
      </c>
      <c r="Q33" s="298" t="s">
        <v>375</v>
      </c>
      <c r="R33" s="301" t="s">
        <v>376</v>
      </c>
      <c r="S33" s="301" t="s">
        <v>377</v>
      </c>
      <c r="T33" s="320">
        <v>0.4</v>
      </c>
      <c r="U33" s="301" t="s">
        <v>378</v>
      </c>
      <c r="V33" s="301" t="s">
        <v>379</v>
      </c>
      <c r="W33" s="301" t="s">
        <v>405</v>
      </c>
      <c r="X33" s="294" t="s">
        <v>371</v>
      </c>
      <c r="Y33" s="295">
        <v>0.24</v>
      </c>
      <c r="Z33" s="296" t="s">
        <v>402</v>
      </c>
      <c r="AA33" s="295">
        <f t="shared" si="1"/>
        <v>0.8</v>
      </c>
      <c r="AB33" s="297" t="s">
        <v>403</v>
      </c>
      <c r="AC33" s="311" t="s">
        <v>381</v>
      </c>
      <c r="AD33" s="299" t="s">
        <v>555</v>
      </c>
      <c r="AE33" s="308" t="s">
        <v>548</v>
      </c>
      <c r="AF33" s="306" t="s">
        <v>384</v>
      </c>
      <c r="AG33" s="321" t="s">
        <v>424</v>
      </c>
      <c r="AH33" s="308"/>
      <c r="AI33" s="308"/>
    </row>
    <row r="34" spans="1:43" ht="86.25" x14ac:dyDescent="0.3">
      <c r="A34" s="298">
        <v>23</v>
      </c>
      <c r="B34" s="298" t="s">
        <v>556</v>
      </c>
      <c r="C34" s="299" t="s">
        <v>410</v>
      </c>
      <c r="D34" s="299" t="s">
        <v>557</v>
      </c>
      <c r="E34" s="299" t="s">
        <v>558</v>
      </c>
      <c r="F34" s="299" t="s">
        <v>559</v>
      </c>
      <c r="G34" s="292" t="s">
        <v>370</v>
      </c>
      <c r="H34" s="308">
        <f>2+1+12+1</f>
        <v>16</v>
      </c>
      <c r="I34" s="294" t="s">
        <v>390</v>
      </c>
      <c r="J34" s="295">
        <f t="shared" si="3"/>
        <v>0.4</v>
      </c>
      <c r="K34" s="296" t="s">
        <v>478</v>
      </c>
      <c r="L34" s="295">
        <f t="shared" si="0"/>
        <v>0.4</v>
      </c>
      <c r="M34" s="297" t="s">
        <v>442</v>
      </c>
      <c r="N34" s="298">
        <v>3</v>
      </c>
      <c r="O34" s="305" t="s">
        <v>560</v>
      </c>
      <c r="P34" s="298" t="s">
        <v>375</v>
      </c>
      <c r="Q34" s="298" t="s">
        <v>375</v>
      </c>
      <c r="R34" s="301" t="s">
        <v>376</v>
      </c>
      <c r="S34" s="301" t="s">
        <v>377</v>
      </c>
      <c r="T34" s="320">
        <v>0.4</v>
      </c>
      <c r="U34" s="301" t="s">
        <v>378</v>
      </c>
      <c r="V34" s="301" t="s">
        <v>379</v>
      </c>
      <c r="W34" s="301" t="s">
        <v>405</v>
      </c>
      <c r="X34" s="294" t="s">
        <v>371</v>
      </c>
      <c r="Y34" s="278">
        <v>0.36</v>
      </c>
      <c r="Z34" s="296" t="s">
        <v>478</v>
      </c>
      <c r="AA34" s="295">
        <f t="shared" si="1"/>
        <v>0.4</v>
      </c>
      <c r="AB34" s="297" t="s">
        <v>442</v>
      </c>
      <c r="AC34" s="311" t="s">
        <v>381</v>
      </c>
      <c r="AD34" s="324" t="s">
        <v>561</v>
      </c>
      <c r="AE34" s="308" t="s">
        <v>562</v>
      </c>
      <c r="AF34" s="306" t="s">
        <v>384</v>
      </c>
      <c r="AG34" s="307" t="s">
        <v>385</v>
      </c>
      <c r="AH34" s="308"/>
      <c r="AI34" s="308"/>
    </row>
    <row r="35" spans="1:43" ht="75.75" x14ac:dyDescent="0.3">
      <c r="A35" s="298">
        <v>24</v>
      </c>
      <c r="B35" s="298" t="s">
        <v>563</v>
      </c>
      <c r="C35" s="299" t="s">
        <v>550</v>
      </c>
      <c r="D35" s="299" t="s">
        <v>564</v>
      </c>
      <c r="E35" s="299" t="s">
        <v>565</v>
      </c>
      <c r="F35" s="299" t="s">
        <v>566</v>
      </c>
      <c r="G35" s="292" t="s">
        <v>420</v>
      </c>
      <c r="H35" s="342">
        <f>(365-52)*5</f>
        <v>1565</v>
      </c>
      <c r="I35" s="294" t="s">
        <v>464</v>
      </c>
      <c r="J35" s="295">
        <f t="shared" si="3"/>
        <v>0.8</v>
      </c>
      <c r="K35" s="296" t="s">
        <v>402</v>
      </c>
      <c r="L35" s="295">
        <f t="shared" si="0"/>
        <v>0.8</v>
      </c>
      <c r="M35" s="297" t="s">
        <v>403</v>
      </c>
      <c r="N35" s="308">
        <v>4</v>
      </c>
      <c r="O35" s="329" t="s">
        <v>567</v>
      </c>
      <c r="P35" s="327" t="s">
        <v>375</v>
      </c>
      <c r="Q35" s="308" t="s">
        <v>375</v>
      </c>
      <c r="R35" s="301" t="s">
        <v>376</v>
      </c>
      <c r="S35" s="301" t="s">
        <v>377</v>
      </c>
      <c r="T35" s="320">
        <v>0.4</v>
      </c>
      <c r="U35" s="301" t="s">
        <v>378</v>
      </c>
      <c r="V35" s="301" t="s">
        <v>379</v>
      </c>
      <c r="W35" s="301" t="s">
        <v>380</v>
      </c>
      <c r="X35" s="294" t="s">
        <v>371</v>
      </c>
      <c r="Y35" s="295">
        <v>0.36</v>
      </c>
      <c r="Z35" s="296" t="s">
        <v>402</v>
      </c>
      <c r="AA35" s="295">
        <f t="shared" si="1"/>
        <v>0.8</v>
      </c>
      <c r="AB35" s="297" t="s">
        <v>403</v>
      </c>
      <c r="AC35" s="311" t="s">
        <v>381</v>
      </c>
      <c r="AD35" s="324" t="s">
        <v>568</v>
      </c>
      <c r="AE35" s="308" t="s">
        <v>569</v>
      </c>
      <c r="AF35" s="306" t="s">
        <v>384</v>
      </c>
      <c r="AG35" s="321" t="s">
        <v>424</v>
      </c>
      <c r="AH35" s="308"/>
      <c r="AI35" s="308"/>
    </row>
    <row r="36" spans="1:43" ht="75.75" x14ac:dyDescent="0.3">
      <c r="A36" s="298">
        <v>25</v>
      </c>
      <c r="B36" s="298" t="s">
        <v>570</v>
      </c>
      <c r="C36" s="299" t="s">
        <v>571</v>
      </c>
      <c r="D36" s="305" t="s">
        <v>572</v>
      </c>
      <c r="E36" s="299" t="s">
        <v>573</v>
      </c>
      <c r="F36" s="299" t="s">
        <v>574</v>
      </c>
      <c r="G36" s="292" t="s">
        <v>370</v>
      </c>
      <c r="H36" s="308">
        <v>16</v>
      </c>
      <c r="I36" s="294" t="s">
        <v>390</v>
      </c>
      <c r="J36" s="295">
        <f t="shared" si="3"/>
        <v>0.4</v>
      </c>
      <c r="K36" s="296" t="s">
        <v>456</v>
      </c>
      <c r="L36" s="295">
        <f t="shared" si="0"/>
        <v>0.2</v>
      </c>
      <c r="M36" s="297" t="s">
        <v>442</v>
      </c>
      <c r="N36" s="298">
        <v>1</v>
      </c>
      <c r="O36" s="299" t="s">
        <v>575</v>
      </c>
      <c r="P36" s="306" t="s">
        <v>375</v>
      </c>
      <c r="Q36" s="298" t="s">
        <v>375</v>
      </c>
      <c r="R36" s="301" t="s">
        <v>376</v>
      </c>
      <c r="S36" s="301" t="s">
        <v>377</v>
      </c>
      <c r="T36" s="320">
        <v>0.4</v>
      </c>
      <c r="U36" s="301" t="s">
        <v>576</v>
      </c>
      <c r="V36" s="301" t="s">
        <v>577</v>
      </c>
      <c r="W36" s="301" t="s">
        <v>380</v>
      </c>
      <c r="X36" s="294" t="s">
        <v>371</v>
      </c>
      <c r="Y36" s="295">
        <v>0.24</v>
      </c>
      <c r="Z36" s="296" t="s">
        <v>456</v>
      </c>
      <c r="AA36" s="295">
        <f t="shared" si="1"/>
        <v>0.2</v>
      </c>
      <c r="AB36" s="297" t="s">
        <v>442</v>
      </c>
      <c r="AC36" s="311" t="s">
        <v>381</v>
      </c>
      <c r="AD36" s="299" t="s">
        <v>578</v>
      </c>
      <c r="AE36" s="308" t="s">
        <v>579</v>
      </c>
      <c r="AF36" s="306" t="s">
        <v>384</v>
      </c>
      <c r="AG36" s="307" t="s">
        <v>385</v>
      </c>
      <c r="AH36" s="308"/>
      <c r="AI36" s="308"/>
    </row>
    <row r="37" spans="1:43" ht="86.25" x14ac:dyDescent="0.3">
      <c r="A37" s="298">
        <v>26</v>
      </c>
      <c r="B37" s="298" t="s">
        <v>580</v>
      </c>
      <c r="C37" s="299" t="s">
        <v>581</v>
      </c>
      <c r="D37" s="299" t="s">
        <v>582</v>
      </c>
      <c r="E37" s="299" t="s">
        <v>583</v>
      </c>
      <c r="F37" s="299" t="s">
        <v>584</v>
      </c>
      <c r="G37" s="292" t="s">
        <v>420</v>
      </c>
      <c r="H37" s="308">
        <v>60</v>
      </c>
      <c r="I37" s="294" t="s">
        <v>401</v>
      </c>
      <c r="J37" s="295">
        <f t="shared" si="3"/>
        <v>0.6</v>
      </c>
      <c r="K37" s="296" t="s">
        <v>402</v>
      </c>
      <c r="L37" s="295">
        <f t="shared" si="0"/>
        <v>0.8</v>
      </c>
      <c r="M37" s="297" t="s">
        <v>403</v>
      </c>
      <c r="N37" s="298">
        <v>3</v>
      </c>
      <c r="O37" s="305" t="s">
        <v>585</v>
      </c>
      <c r="P37" s="298" t="s">
        <v>375</v>
      </c>
      <c r="Q37" s="298" t="s">
        <v>375</v>
      </c>
      <c r="R37" s="301" t="s">
        <v>376</v>
      </c>
      <c r="S37" s="301" t="s">
        <v>377</v>
      </c>
      <c r="T37" s="320">
        <v>0.4</v>
      </c>
      <c r="U37" s="301" t="s">
        <v>378</v>
      </c>
      <c r="V37" s="301" t="s">
        <v>379</v>
      </c>
      <c r="W37" s="301" t="s">
        <v>405</v>
      </c>
      <c r="X37" s="294" t="s">
        <v>371</v>
      </c>
      <c r="Y37" s="278">
        <v>0.36</v>
      </c>
      <c r="Z37" s="296" t="s">
        <v>402</v>
      </c>
      <c r="AA37" s="295">
        <f t="shared" si="1"/>
        <v>0.8</v>
      </c>
      <c r="AB37" s="297" t="s">
        <v>403</v>
      </c>
      <c r="AC37" s="311" t="s">
        <v>381</v>
      </c>
      <c r="AD37" s="324" t="s">
        <v>586</v>
      </c>
      <c r="AE37" s="308" t="s">
        <v>562</v>
      </c>
      <c r="AF37" s="306" t="s">
        <v>384</v>
      </c>
      <c r="AG37" s="321" t="s">
        <v>424</v>
      </c>
      <c r="AH37" s="308"/>
      <c r="AI37" s="308"/>
    </row>
    <row r="38" spans="1:43" ht="65.25" customHeight="1" x14ac:dyDescent="0.3">
      <c r="A38" s="642">
        <v>27</v>
      </c>
      <c r="B38" s="642" t="s">
        <v>587</v>
      </c>
      <c r="C38" s="644" t="s">
        <v>571</v>
      </c>
      <c r="D38" s="644" t="s">
        <v>588</v>
      </c>
      <c r="E38" s="644" t="s">
        <v>589</v>
      </c>
      <c r="F38" s="644" t="s">
        <v>590</v>
      </c>
      <c r="G38" s="646" t="s">
        <v>370</v>
      </c>
      <c r="H38" s="648">
        <v>600</v>
      </c>
      <c r="I38" s="634" t="s">
        <v>464</v>
      </c>
      <c r="J38" s="636">
        <f t="shared" si="3"/>
        <v>0.8</v>
      </c>
      <c r="K38" s="626" t="s">
        <v>391</v>
      </c>
      <c r="L38" s="636">
        <f>IF(K38="LEVE",20%,IF(K38="MENOR",40%,IF(K38="MODERADO",60%,IF(K38="MAYOR",80%,IF(K38="CATASTROFICO",100%,IF(I38="",""))))))</f>
        <v>0.6</v>
      </c>
      <c r="M38" s="628" t="s">
        <v>403</v>
      </c>
      <c r="N38" s="298">
        <v>1</v>
      </c>
      <c r="O38" s="305" t="s">
        <v>591</v>
      </c>
      <c r="P38" s="298" t="s">
        <v>375</v>
      </c>
      <c r="Q38" s="298" t="s">
        <v>375</v>
      </c>
      <c r="R38" s="301" t="s">
        <v>376</v>
      </c>
      <c r="S38" s="301" t="s">
        <v>377</v>
      </c>
      <c r="T38" s="320">
        <v>0.4</v>
      </c>
      <c r="U38" s="301" t="s">
        <v>378</v>
      </c>
      <c r="V38" s="301" t="s">
        <v>379</v>
      </c>
      <c r="W38" s="301" t="s">
        <v>405</v>
      </c>
      <c r="X38" s="634" t="s">
        <v>371</v>
      </c>
      <c r="Y38" s="295">
        <v>0.48</v>
      </c>
      <c r="Z38" s="626" t="s">
        <v>391</v>
      </c>
      <c r="AA38" s="636">
        <f t="shared" si="1"/>
        <v>0.6</v>
      </c>
      <c r="AB38" s="628" t="s">
        <v>391</v>
      </c>
      <c r="AC38" s="311" t="s">
        <v>381</v>
      </c>
      <c r="AD38" s="305" t="s">
        <v>592</v>
      </c>
      <c r="AE38" s="305" t="s">
        <v>593</v>
      </c>
      <c r="AF38" s="306" t="s">
        <v>384</v>
      </c>
      <c r="AG38" s="307" t="s">
        <v>385</v>
      </c>
      <c r="AH38" s="308"/>
      <c r="AI38" s="308"/>
    </row>
    <row r="39" spans="1:43" ht="81" customHeight="1" x14ac:dyDescent="0.3">
      <c r="A39" s="643"/>
      <c r="B39" s="643"/>
      <c r="C39" s="645"/>
      <c r="D39" s="645"/>
      <c r="E39" s="645"/>
      <c r="F39" s="645"/>
      <c r="G39" s="647"/>
      <c r="H39" s="649"/>
      <c r="I39" s="635"/>
      <c r="J39" s="637"/>
      <c r="K39" s="627"/>
      <c r="L39" s="637"/>
      <c r="M39" s="629"/>
      <c r="N39" s="298">
        <v>2</v>
      </c>
      <c r="O39" s="305" t="s">
        <v>594</v>
      </c>
      <c r="P39" s="298" t="s">
        <v>375</v>
      </c>
      <c r="Q39" s="298" t="s">
        <v>375</v>
      </c>
      <c r="R39" s="301" t="s">
        <v>376</v>
      </c>
      <c r="S39" s="301" t="s">
        <v>377</v>
      </c>
      <c r="T39" s="320">
        <v>0.4</v>
      </c>
      <c r="U39" s="301" t="s">
        <v>378</v>
      </c>
      <c r="V39" s="301" t="s">
        <v>379</v>
      </c>
      <c r="W39" s="301" t="s">
        <v>405</v>
      </c>
      <c r="X39" s="635"/>
      <c r="Y39" s="302">
        <v>0.28799999999999998</v>
      </c>
      <c r="Z39" s="627"/>
      <c r="AA39" s="637"/>
      <c r="AB39" s="629"/>
      <c r="AC39" s="311" t="s">
        <v>381</v>
      </c>
      <c r="AD39" s="305" t="s">
        <v>595</v>
      </c>
      <c r="AE39" s="305" t="s">
        <v>596</v>
      </c>
      <c r="AF39" s="306" t="s">
        <v>384</v>
      </c>
      <c r="AG39" s="307" t="s">
        <v>385</v>
      </c>
      <c r="AH39" s="308"/>
      <c r="AI39" s="308"/>
    </row>
    <row r="40" spans="1:43" ht="81" customHeight="1" x14ac:dyDescent="0.3">
      <c r="A40" s="343">
        <v>28</v>
      </c>
      <c r="B40" s="343" t="s">
        <v>597</v>
      </c>
      <c r="C40" s="299" t="s">
        <v>571</v>
      </c>
      <c r="D40" s="299" t="s">
        <v>598</v>
      </c>
      <c r="E40" s="299" t="s">
        <v>599</v>
      </c>
      <c r="F40" s="299" t="s">
        <v>600</v>
      </c>
      <c r="G40" s="292" t="s">
        <v>370</v>
      </c>
      <c r="H40" s="342">
        <v>12</v>
      </c>
      <c r="I40" s="294" t="s">
        <v>390</v>
      </c>
      <c r="J40" s="295">
        <f t="shared" ref="J40" si="4">IF(I40="MUY BAJA",20%,IF(I40="BAJA",40%,IF(I40="MEDIA",60%,IF(I40="ALTA",80%,IF(I40="MUY ALTA",100%,IF(I40="",""))))))</f>
        <v>0.4</v>
      </c>
      <c r="K40" s="296" t="s">
        <v>478</v>
      </c>
      <c r="L40" s="295">
        <f t="shared" ref="L40:L42" si="5">IF(K40="LEVE",20%,IF(K40="MENOR",40%,IF(K40="MODERADO",60%,IF(K40="MAYOR",80%,IF(K40="CATASTROFICO",100%,IF(I40="",""))))))</f>
        <v>0.4</v>
      </c>
      <c r="M40" s="297" t="s">
        <v>442</v>
      </c>
      <c r="N40" s="298">
        <v>3</v>
      </c>
      <c r="O40" s="329" t="s">
        <v>601</v>
      </c>
      <c r="P40" s="327" t="s">
        <v>375</v>
      </c>
      <c r="Q40" s="308" t="s">
        <v>375</v>
      </c>
      <c r="R40" s="301" t="s">
        <v>1070</v>
      </c>
      <c r="S40" s="301" t="s">
        <v>377</v>
      </c>
      <c r="T40" s="320">
        <v>0.3</v>
      </c>
      <c r="U40" s="301" t="s">
        <v>378</v>
      </c>
      <c r="V40" s="301" t="s">
        <v>379</v>
      </c>
      <c r="W40" s="301" t="s">
        <v>380</v>
      </c>
      <c r="X40" s="294" t="s">
        <v>371</v>
      </c>
      <c r="Y40" s="295">
        <v>0.28000000000000003</v>
      </c>
      <c r="Z40" s="296" t="s">
        <v>478</v>
      </c>
      <c r="AA40" s="295">
        <f t="shared" ref="AA40:AA42" si="6">IF(Z40="LEVE",20%,IF(Z40="MENOR",40%,IF(Z40="MODERADO",60%,IF(Z40="MAYOR",80%,IF(Z40="CATASTROFICO",100%,IF(Z40="",""))))))</f>
        <v>0.4</v>
      </c>
      <c r="AB40" s="297" t="s">
        <v>442</v>
      </c>
      <c r="AC40" s="311" t="s">
        <v>381</v>
      </c>
      <c r="AD40" s="299" t="s">
        <v>602</v>
      </c>
      <c r="AE40" s="305" t="s">
        <v>603</v>
      </c>
      <c r="AF40" s="306" t="s">
        <v>384</v>
      </c>
      <c r="AG40" s="307" t="s">
        <v>385</v>
      </c>
      <c r="AH40" s="308"/>
      <c r="AI40" s="308"/>
    </row>
    <row r="41" spans="1:43" ht="81" customHeight="1" x14ac:dyDescent="0.3">
      <c r="A41" s="343">
        <v>29</v>
      </c>
      <c r="B41" s="343" t="s">
        <v>604</v>
      </c>
      <c r="C41" s="299" t="s">
        <v>571</v>
      </c>
      <c r="D41" s="338" t="s">
        <v>605</v>
      </c>
      <c r="E41" s="338" t="s">
        <v>606</v>
      </c>
      <c r="F41" s="338" t="s">
        <v>607</v>
      </c>
      <c r="G41" s="292" t="s">
        <v>370</v>
      </c>
      <c r="H41" s="342">
        <v>2</v>
      </c>
      <c r="I41" s="294" t="s">
        <v>371</v>
      </c>
      <c r="J41" s="295">
        <f>IF(I41="MUY BAJA",20%,IF(I41="BAJA",40%,IF(I41="MEDIA",60%,IF(I41="ALTA",80%,IF(I41="MUY ALTA",100%,IF(I41="",""))))))</f>
        <v>0.2</v>
      </c>
      <c r="K41" s="296" t="s">
        <v>478</v>
      </c>
      <c r="L41" s="295">
        <f t="shared" si="5"/>
        <v>0.4</v>
      </c>
      <c r="M41" s="297" t="s">
        <v>442</v>
      </c>
      <c r="N41" s="298">
        <v>4</v>
      </c>
      <c r="O41" s="329" t="s">
        <v>608</v>
      </c>
      <c r="P41" s="308" t="s">
        <v>375</v>
      </c>
      <c r="Q41" s="308" t="s">
        <v>375</v>
      </c>
      <c r="R41" s="301" t="s">
        <v>376</v>
      </c>
      <c r="S41" s="301" t="s">
        <v>377</v>
      </c>
      <c r="T41" s="320">
        <v>0.4</v>
      </c>
      <c r="U41" s="301" t="s">
        <v>378</v>
      </c>
      <c r="V41" s="301" t="s">
        <v>379</v>
      </c>
      <c r="W41" s="301" t="s">
        <v>405</v>
      </c>
      <c r="X41" s="294" t="s">
        <v>371</v>
      </c>
      <c r="Y41" s="295">
        <v>0.14000000000000001</v>
      </c>
      <c r="Z41" s="296" t="s">
        <v>478</v>
      </c>
      <c r="AA41" s="295">
        <f t="shared" si="6"/>
        <v>0.4</v>
      </c>
      <c r="AB41" s="297" t="s">
        <v>442</v>
      </c>
      <c r="AC41" s="311" t="s">
        <v>381</v>
      </c>
      <c r="AD41" s="299" t="s">
        <v>609</v>
      </c>
      <c r="AE41" s="305" t="s">
        <v>610</v>
      </c>
      <c r="AF41" s="306" t="s">
        <v>384</v>
      </c>
      <c r="AG41" s="307" t="s">
        <v>385</v>
      </c>
      <c r="AH41" s="308"/>
      <c r="AI41" s="308"/>
    </row>
    <row r="42" spans="1:43" ht="81" customHeight="1" x14ac:dyDescent="0.3">
      <c r="A42" s="343">
        <v>30</v>
      </c>
      <c r="B42" s="343" t="s">
        <v>611</v>
      </c>
      <c r="C42" s="299" t="s">
        <v>474</v>
      </c>
      <c r="D42" s="338" t="s">
        <v>612</v>
      </c>
      <c r="E42" s="299" t="s">
        <v>613</v>
      </c>
      <c r="F42" s="344" t="s">
        <v>614</v>
      </c>
      <c r="G42" s="292" t="s">
        <v>370</v>
      </c>
      <c r="H42" s="342">
        <f>2*12</f>
        <v>24</v>
      </c>
      <c r="I42" s="294" t="s">
        <v>390</v>
      </c>
      <c r="J42" s="295">
        <f t="shared" ref="J42:J48" si="7">IF(I42="MUY BAJA",20%,IF(I42="BAJA",40%,IF(I42="MEDIA",60%,IF(I42="ALTA",80%,IF(I42="MUY ALTA",100%,IF(I42="",""))))))</f>
        <v>0.4</v>
      </c>
      <c r="K42" s="296" t="s">
        <v>456</v>
      </c>
      <c r="L42" s="295">
        <f t="shared" si="5"/>
        <v>0.2</v>
      </c>
      <c r="M42" s="297" t="s">
        <v>442</v>
      </c>
      <c r="N42" s="298">
        <v>5</v>
      </c>
      <c r="O42" s="329" t="s">
        <v>615</v>
      </c>
      <c r="P42" s="308" t="s">
        <v>375</v>
      </c>
      <c r="Q42" s="308" t="s">
        <v>375</v>
      </c>
      <c r="R42" s="301" t="s">
        <v>1070</v>
      </c>
      <c r="S42" s="301" t="s">
        <v>377</v>
      </c>
      <c r="T42" s="279">
        <v>0.3</v>
      </c>
      <c r="U42" s="301" t="s">
        <v>378</v>
      </c>
      <c r="V42" s="301" t="s">
        <v>379</v>
      </c>
      <c r="W42" s="301" t="s">
        <v>405</v>
      </c>
      <c r="X42" s="294" t="s">
        <v>371</v>
      </c>
      <c r="Y42" s="339">
        <v>0.24</v>
      </c>
      <c r="Z42" s="296" t="s">
        <v>456</v>
      </c>
      <c r="AA42" s="295">
        <f t="shared" si="6"/>
        <v>0.2</v>
      </c>
      <c r="AB42" s="297" t="s">
        <v>442</v>
      </c>
      <c r="AC42" s="311" t="s">
        <v>381</v>
      </c>
      <c r="AD42" s="299" t="s">
        <v>616</v>
      </c>
      <c r="AE42" s="305" t="s">
        <v>617</v>
      </c>
      <c r="AF42" s="306" t="s">
        <v>384</v>
      </c>
      <c r="AG42" s="307" t="s">
        <v>385</v>
      </c>
      <c r="AH42" s="308"/>
      <c r="AI42" s="308"/>
    </row>
    <row r="43" spans="1:43" ht="81" customHeight="1" x14ac:dyDescent="0.3">
      <c r="A43" s="343">
        <v>31</v>
      </c>
      <c r="B43" s="343" t="s">
        <v>618</v>
      </c>
      <c r="C43" s="299" t="s">
        <v>571</v>
      </c>
      <c r="D43" s="308" t="s">
        <v>619</v>
      </c>
      <c r="E43" s="308" t="s">
        <v>620</v>
      </c>
      <c r="F43" s="308" t="s">
        <v>621</v>
      </c>
      <c r="G43" s="292" t="s">
        <v>370</v>
      </c>
      <c r="H43" s="308">
        <v>50</v>
      </c>
      <c r="I43" s="294" t="s">
        <v>401</v>
      </c>
      <c r="J43" s="295">
        <f t="shared" si="7"/>
        <v>0.6</v>
      </c>
      <c r="K43" s="296" t="s">
        <v>456</v>
      </c>
      <c r="L43" s="295">
        <f>IF(K43="LEVE",20%,IF(K43="MENOR",40%,IF(K43="MODERADO",60%,IF(K43="MAYOR",80%,IF(K43="CATASTROFICO",100%,IF(I43="",""))))))</f>
        <v>0.2</v>
      </c>
      <c r="M43" s="297" t="s">
        <v>442</v>
      </c>
      <c r="N43" s="298">
        <v>6</v>
      </c>
      <c r="O43" s="329" t="s">
        <v>622</v>
      </c>
      <c r="P43" s="308" t="s">
        <v>375</v>
      </c>
      <c r="Q43" s="308" t="s">
        <v>375</v>
      </c>
      <c r="R43" s="301" t="s">
        <v>376</v>
      </c>
      <c r="S43" s="301" t="s">
        <v>377</v>
      </c>
      <c r="T43" s="320">
        <v>0.4</v>
      </c>
      <c r="U43" s="301" t="s">
        <v>378</v>
      </c>
      <c r="V43" s="301" t="s">
        <v>379</v>
      </c>
      <c r="W43" s="301" t="s">
        <v>405</v>
      </c>
      <c r="X43" s="294" t="s">
        <v>390</v>
      </c>
      <c r="Y43" s="339">
        <v>0.42</v>
      </c>
      <c r="Z43" s="296" t="s">
        <v>456</v>
      </c>
      <c r="AA43" s="295">
        <f>IF(Z43="LEVE",20%,IF(Z43="MENOR",40%,IF(Z43="MODERADO",60%,IF(Z43="MAYOR",80%,IF(Z43="CATASTROFICO",100%,IF(Z43="",""))))))</f>
        <v>0.2</v>
      </c>
      <c r="AB43" s="297" t="s">
        <v>442</v>
      </c>
      <c r="AC43" s="311" t="s">
        <v>381</v>
      </c>
      <c r="AD43" s="299" t="s">
        <v>623</v>
      </c>
      <c r="AE43" s="305" t="s">
        <v>617</v>
      </c>
      <c r="AF43" s="306" t="s">
        <v>624</v>
      </c>
      <c r="AG43" s="307" t="s">
        <v>385</v>
      </c>
      <c r="AH43" s="308"/>
      <c r="AI43" s="308"/>
      <c r="AJ43" s="308"/>
    </row>
    <row r="44" spans="1:43" ht="116.25" customHeight="1" x14ac:dyDescent="0.3">
      <c r="A44" s="343">
        <v>32</v>
      </c>
      <c r="B44" s="343" t="s">
        <v>1007</v>
      </c>
      <c r="C44" s="299" t="s">
        <v>571</v>
      </c>
      <c r="D44" s="291" t="s">
        <v>1008</v>
      </c>
      <c r="E44" s="436" t="s">
        <v>1009</v>
      </c>
      <c r="F44" s="338" t="s">
        <v>1010</v>
      </c>
      <c r="G44" s="292" t="s">
        <v>370</v>
      </c>
      <c r="H44" s="293">
        <v>12</v>
      </c>
      <c r="I44" s="294" t="s">
        <v>390</v>
      </c>
      <c r="J44" s="295">
        <f t="shared" si="7"/>
        <v>0.4</v>
      </c>
      <c r="K44" s="296" t="s">
        <v>372</v>
      </c>
      <c r="L44" s="295">
        <f>IF(K44="LEVE",20%,IF(K44="MENOR",40%,IF(K44="MODERADO",60%,IF(K44="MAYOR",80%,IF(K44="CATASTRÓFICO",100%,IF(I44="",""))))))</f>
        <v>1</v>
      </c>
      <c r="M44" s="297" t="s">
        <v>373</v>
      </c>
      <c r="N44" s="298">
        <v>7</v>
      </c>
      <c r="O44" s="329" t="s">
        <v>1011</v>
      </c>
      <c r="P44" s="308" t="s">
        <v>375</v>
      </c>
      <c r="Q44" s="308" t="s">
        <v>375</v>
      </c>
      <c r="R44" s="301" t="s">
        <v>376</v>
      </c>
      <c r="S44" s="301" t="s">
        <v>377</v>
      </c>
      <c r="T44" s="320">
        <v>0.4</v>
      </c>
      <c r="U44" s="301" t="s">
        <v>378</v>
      </c>
      <c r="V44" s="301" t="s">
        <v>379</v>
      </c>
      <c r="W44" s="301" t="s">
        <v>405</v>
      </c>
      <c r="X44" s="294" t="s">
        <v>371</v>
      </c>
      <c r="Y44" s="339">
        <v>0.24</v>
      </c>
      <c r="Z44" s="296" t="s">
        <v>372</v>
      </c>
      <c r="AA44" s="295">
        <v>1</v>
      </c>
      <c r="AB44" s="297" t="s">
        <v>373</v>
      </c>
      <c r="AC44" s="311" t="s">
        <v>755</v>
      </c>
      <c r="AD44" s="299" t="s">
        <v>1012</v>
      </c>
      <c r="AE44" s="305" t="s">
        <v>1013</v>
      </c>
      <c r="AF44" s="306" t="s">
        <v>624</v>
      </c>
      <c r="AG44" s="307" t="s">
        <v>1077</v>
      </c>
      <c r="AH44" s="308"/>
      <c r="AI44" s="308"/>
      <c r="AJ44" s="741"/>
      <c r="AL44" s="741"/>
      <c r="AM44" s="334"/>
    </row>
    <row r="45" spans="1:43" ht="75.75" x14ac:dyDescent="0.3">
      <c r="A45" s="343">
        <v>33</v>
      </c>
      <c r="B45" s="298" t="s">
        <v>625</v>
      </c>
      <c r="C45" s="345" t="s">
        <v>626</v>
      </c>
      <c r="D45" s="346" t="s">
        <v>627</v>
      </c>
      <c r="E45" s="347" t="s">
        <v>628</v>
      </c>
      <c r="F45" s="346" t="s">
        <v>629</v>
      </c>
      <c r="G45" s="292" t="s">
        <v>370</v>
      </c>
      <c r="H45" s="293">
        <v>8</v>
      </c>
      <c r="I45" s="294" t="s">
        <v>390</v>
      </c>
      <c r="J45" s="348">
        <f t="shared" si="7"/>
        <v>0.4</v>
      </c>
      <c r="K45" s="296" t="s">
        <v>402</v>
      </c>
      <c r="L45" s="295">
        <f t="shared" ref="L45:L48" si="8">IF(K45="LEVE",20%,IF(K45="MENOR",40%,IF(K45="MODERADO",60%,IF(K45="MAYOR",80%,IF(K45="CATASTRÓFICO",100%,IF(I45="",""))))))</f>
        <v>0.8</v>
      </c>
      <c r="M45" s="297" t="s">
        <v>403</v>
      </c>
      <c r="N45" s="298">
        <v>1</v>
      </c>
      <c r="O45" s="299" t="s">
        <v>630</v>
      </c>
      <c r="P45" s="300" t="s">
        <v>375</v>
      </c>
      <c r="Q45" s="300" t="s">
        <v>375</v>
      </c>
      <c r="R45" s="301" t="s">
        <v>376</v>
      </c>
      <c r="S45" s="301" t="s">
        <v>377</v>
      </c>
      <c r="T45" s="295">
        <v>0.4</v>
      </c>
      <c r="U45" s="301" t="s">
        <v>378</v>
      </c>
      <c r="V45" s="301" t="s">
        <v>379</v>
      </c>
      <c r="W45" s="301" t="s">
        <v>380</v>
      </c>
      <c r="X45" s="294" t="s">
        <v>371</v>
      </c>
      <c r="Y45" s="295">
        <v>0.24</v>
      </c>
      <c r="Z45" s="296" t="s">
        <v>402</v>
      </c>
      <c r="AA45" s="295">
        <f t="shared" si="1"/>
        <v>0.8</v>
      </c>
      <c r="AB45" s="297" t="s">
        <v>403</v>
      </c>
      <c r="AC45" s="311" t="s">
        <v>381</v>
      </c>
      <c r="AD45" s="324" t="s">
        <v>631</v>
      </c>
      <c r="AE45" s="329" t="s">
        <v>632</v>
      </c>
      <c r="AF45" s="306" t="s">
        <v>408</v>
      </c>
      <c r="AG45" s="321" t="s">
        <v>385</v>
      </c>
      <c r="AH45" s="308"/>
      <c r="AI45" s="308"/>
    </row>
    <row r="46" spans="1:43" ht="114.75" x14ac:dyDescent="0.3">
      <c r="A46" s="343">
        <v>34</v>
      </c>
      <c r="B46" s="298" t="s">
        <v>633</v>
      </c>
      <c r="C46" s="345" t="s">
        <v>626</v>
      </c>
      <c r="D46" s="330" t="s">
        <v>634</v>
      </c>
      <c r="E46" s="330" t="s">
        <v>635</v>
      </c>
      <c r="F46" s="330" t="s">
        <v>636</v>
      </c>
      <c r="G46" s="292" t="s">
        <v>370</v>
      </c>
      <c r="H46" s="308">
        <f>5*12</f>
        <v>60</v>
      </c>
      <c r="I46" s="294" t="s">
        <v>401</v>
      </c>
      <c r="J46" s="348">
        <f t="shared" si="7"/>
        <v>0.6</v>
      </c>
      <c r="K46" s="296" t="s">
        <v>456</v>
      </c>
      <c r="L46" s="295">
        <f t="shared" si="8"/>
        <v>0.2</v>
      </c>
      <c r="M46" s="297" t="s">
        <v>442</v>
      </c>
      <c r="N46" s="298">
        <v>2</v>
      </c>
      <c r="O46" s="305" t="s">
        <v>637</v>
      </c>
      <c r="P46" s="298" t="s">
        <v>375</v>
      </c>
      <c r="Q46" s="298" t="s">
        <v>375</v>
      </c>
      <c r="R46" s="301" t="s">
        <v>539</v>
      </c>
      <c r="S46" s="301" t="s">
        <v>377</v>
      </c>
      <c r="T46" s="295">
        <v>0.4</v>
      </c>
      <c r="U46" s="301" t="s">
        <v>378</v>
      </c>
      <c r="V46" s="301" t="s">
        <v>379</v>
      </c>
      <c r="W46" s="301" t="s">
        <v>380</v>
      </c>
      <c r="X46" s="294" t="s">
        <v>371</v>
      </c>
      <c r="Y46" s="295">
        <v>0.36</v>
      </c>
      <c r="Z46" s="296" t="s">
        <v>456</v>
      </c>
      <c r="AA46" s="295">
        <f t="shared" si="1"/>
        <v>0.2</v>
      </c>
      <c r="AB46" s="297" t="s">
        <v>442</v>
      </c>
      <c r="AC46" s="311" t="s">
        <v>381</v>
      </c>
      <c r="AD46" s="324" t="s">
        <v>638</v>
      </c>
      <c r="AE46" s="308" t="s">
        <v>639</v>
      </c>
      <c r="AF46" s="306" t="s">
        <v>408</v>
      </c>
      <c r="AG46" s="321" t="s">
        <v>385</v>
      </c>
      <c r="AH46" s="308"/>
      <c r="AI46" s="308"/>
    </row>
    <row r="47" spans="1:43" ht="147.75" customHeight="1" x14ac:dyDescent="0.3">
      <c r="A47" s="343">
        <v>35</v>
      </c>
      <c r="B47" s="298" t="s">
        <v>640</v>
      </c>
      <c r="C47" s="324" t="s">
        <v>641</v>
      </c>
      <c r="D47" s="330" t="s">
        <v>642</v>
      </c>
      <c r="E47" s="330" t="s">
        <v>643</v>
      </c>
      <c r="F47" s="330" t="s">
        <v>644</v>
      </c>
      <c r="G47" s="292" t="s">
        <v>370</v>
      </c>
      <c r="H47" s="308">
        <v>32</v>
      </c>
      <c r="I47" s="294" t="s">
        <v>401</v>
      </c>
      <c r="J47" s="348">
        <f t="shared" si="7"/>
        <v>0.6</v>
      </c>
      <c r="K47" s="296" t="s">
        <v>402</v>
      </c>
      <c r="L47" s="295">
        <f t="shared" si="8"/>
        <v>0.8</v>
      </c>
      <c r="M47" s="297" t="s">
        <v>403</v>
      </c>
      <c r="N47" s="298">
        <v>3</v>
      </c>
      <c r="O47" s="305" t="s">
        <v>645</v>
      </c>
      <c r="P47" s="298" t="s">
        <v>375</v>
      </c>
      <c r="Q47" s="298" t="s">
        <v>375</v>
      </c>
      <c r="R47" s="301" t="s">
        <v>1070</v>
      </c>
      <c r="S47" s="301" t="s">
        <v>377</v>
      </c>
      <c r="T47" s="349">
        <v>0.4</v>
      </c>
      <c r="U47" s="301" t="s">
        <v>378</v>
      </c>
      <c r="V47" s="301" t="s">
        <v>379</v>
      </c>
      <c r="W47" s="301" t="s">
        <v>405</v>
      </c>
      <c r="X47" s="294" t="s">
        <v>371</v>
      </c>
      <c r="Y47" s="333">
        <v>0.36</v>
      </c>
      <c r="Z47" s="296" t="s">
        <v>402</v>
      </c>
      <c r="AA47" s="295">
        <f t="shared" si="1"/>
        <v>0.8</v>
      </c>
      <c r="AB47" s="297" t="s">
        <v>403</v>
      </c>
      <c r="AC47" s="311" t="s">
        <v>381</v>
      </c>
      <c r="AD47" s="350" t="s">
        <v>646</v>
      </c>
      <c r="AE47" s="308" t="s">
        <v>647</v>
      </c>
      <c r="AF47" s="306" t="s">
        <v>408</v>
      </c>
      <c r="AG47" s="321" t="s">
        <v>385</v>
      </c>
      <c r="AH47" s="308"/>
      <c r="AI47" s="308"/>
      <c r="AQ47" s="351"/>
    </row>
    <row r="48" spans="1:43" ht="75.75" x14ac:dyDescent="0.3">
      <c r="A48" s="343">
        <v>36</v>
      </c>
      <c r="B48" s="298" t="s">
        <v>648</v>
      </c>
      <c r="C48" s="324" t="s">
        <v>641</v>
      </c>
      <c r="D48" s="299" t="s">
        <v>649</v>
      </c>
      <c r="E48" s="299" t="s">
        <v>650</v>
      </c>
      <c r="F48" s="299" t="s">
        <v>651</v>
      </c>
      <c r="G48" s="292" t="s">
        <v>420</v>
      </c>
      <c r="H48" s="308">
        <f>816</f>
        <v>816</v>
      </c>
      <c r="I48" s="294" t="s">
        <v>464</v>
      </c>
      <c r="J48" s="348">
        <f t="shared" si="7"/>
        <v>0.8</v>
      </c>
      <c r="K48" s="296" t="s">
        <v>402</v>
      </c>
      <c r="L48" s="295">
        <f t="shared" si="8"/>
        <v>0.8</v>
      </c>
      <c r="M48" s="297" t="s">
        <v>403</v>
      </c>
      <c r="N48" s="308">
        <v>4</v>
      </c>
      <c r="O48" s="329" t="s">
        <v>652</v>
      </c>
      <c r="P48" s="308" t="s">
        <v>375</v>
      </c>
      <c r="Q48" s="308" t="s">
        <v>375</v>
      </c>
      <c r="R48" s="301" t="s">
        <v>376</v>
      </c>
      <c r="S48" s="301" t="s">
        <v>653</v>
      </c>
      <c r="T48" s="278">
        <v>0.5</v>
      </c>
      <c r="U48" s="301" t="s">
        <v>378</v>
      </c>
      <c r="V48" s="301" t="s">
        <v>379</v>
      </c>
      <c r="W48" s="301" t="s">
        <v>380</v>
      </c>
      <c r="X48" s="294" t="s">
        <v>390</v>
      </c>
      <c r="Y48" s="295">
        <v>0.4</v>
      </c>
      <c r="Z48" s="296" t="s">
        <v>402</v>
      </c>
      <c r="AA48" s="295">
        <f t="shared" si="1"/>
        <v>0.8</v>
      </c>
      <c r="AB48" s="297" t="s">
        <v>403</v>
      </c>
      <c r="AC48" s="311" t="s">
        <v>381</v>
      </c>
      <c r="AD48" s="324" t="s">
        <v>654</v>
      </c>
      <c r="AE48" s="308" t="s">
        <v>655</v>
      </c>
      <c r="AF48" s="306" t="s">
        <v>408</v>
      </c>
      <c r="AG48" s="321" t="s">
        <v>424</v>
      </c>
      <c r="AH48" s="308"/>
      <c r="AI48" s="308"/>
    </row>
    <row r="49" spans="1:35" ht="91.5" customHeight="1" x14ac:dyDescent="0.3">
      <c r="A49" s="642">
        <v>37</v>
      </c>
      <c r="B49" s="642" t="s">
        <v>656</v>
      </c>
      <c r="C49" s="658" t="s">
        <v>366</v>
      </c>
      <c r="D49" s="644" t="s">
        <v>657</v>
      </c>
      <c r="E49" s="644" t="s">
        <v>658</v>
      </c>
      <c r="F49" s="644" t="s">
        <v>659</v>
      </c>
      <c r="G49" s="646" t="s">
        <v>420</v>
      </c>
      <c r="H49" s="648">
        <v>100</v>
      </c>
      <c r="I49" s="634" t="s">
        <v>401</v>
      </c>
      <c r="J49" s="636">
        <f>IF(I49="MUY BAJA",20%,IF(I49="BAJA",40%,IF(I49="MEDIA",60%,IF(I49="ALTA",80%,IF(I49="MUY ALTA",100%,IF(I49="",""))))))</f>
        <v>0.6</v>
      </c>
      <c r="K49" s="626" t="s">
        <v>372</v>
      </c>
      <c r="L49" s="636">
        <f>IF(K49="LEVE",20%,IF(K49="MENOR",40%,IF(K49="MODERADO",60%,IF(K49="MAYOR",80%,IF(K49="CATASTRÓFICO",100%,IF(I49="",""))))))</f>
        <v>1</v>
      </c>
      <c r="M49" s="628" t="s">
        <v>373</v>
      </c>
      <c r="N49" s="298">
        <v>1</v>
      </c>
      <c r="O49" s="299" t="s">
        <v>660</v>
      </c>
      <c r="P49" s="300" t="s">
        <v>375</v>
      </c>
      <c r="Q49" s="300" t="s">
        <v>375</v>
      </c>
      <c r="R49" s="301" t="s">
        <v>376</v>
      </c>
      <c r="S49" s="301" t="s">
        <v>377</v>
      </c>
      <c r="T49" s="295">
        <v>0.4</v>
      </c>
      <c r="U49" s="301" t="s">
        <v>378</v>
      </c>
      <c r="V49" s="301" t="s">
        <v>379</v>
      </c>
      <c r="W49" s="301" t="s">
        <v>380</v>
      </c>
      <c r="X49" s="634" t="s">
        <v>401</v>
      </c>
      <c r="Y49" s="302">
        <v>0.36</v>
      </c>
      <c r="Z49" s="654" t="s">
        <v>372</v>
      </c>
      <c r="AA49" s="636">
        <f>IF(Z49="LEVE",20%,IF(Z49="MENOR",40%,IF(Z49="MODERADO",60%,IF(Z49="MAYOR",80%,IF(Z49="CATASTRÓFICO",100%,IF(X49="",""))))))</f>
        <v>1</v>
      </c>
      <c r="AB49" s="628" t="s">
        <v>373</v>
      </c>
      <c r="AC49" s="650" t="s">
        <v>381</v>
      </c>
      <c r="AD49" s="324" t="s">
        <v>661</v>
      </c>
      <c r="AE49" s="352" t="s">
        <v>662</v>
      </c>
      <c r="AF49" s="306" t="s">
        <v>408</v>
      </c>
      <c r="AG49" s="652" t="s">
        <v>424</v>
      </c>
      <c r="AH49" s="308"/>
      <c r="AI49" s="308"/>
    </row>
    <row r="50" spans="1:35" ht="90.75" customHeight="1" x14ac:dyDescent="0.3">
      <c r="A50" s="643"/>
      <c r="B50" s="643"/>
      <c r="C50" s="659"/>
      <c r="D50" s="645"/>
      <c r="E50" s="645"/>
      <c r="F50" s="645"/>
      <c r="G50" s="647"/>
      <c r="H50" s="649"/>
      <c r="I50" s="635"/>
      <c r="J50" s="637"/>
      <c r="K50" s="638"/>
      <c r="L50" s="637"/>
      <c r="M50" s="629"/>
      <c r="N50" s="298">
        <v>2</v>
      </c>
      <c r="O50" s="299" t="s">
        <v>663</v>
      </c>
      <c r="P50" s="300" t="s">
        <v>375</v>
      </c>
      <c r="Q50" s="300" t="s">
        <v>375</v>
      </c>
      <c r="R50" s="301" t="s">
        <v>376</v>
      </c>
      <c r="S50" s="301" t="s">
        <v>377</v>
      </c>
      <c r="T50" s="295">
        <v>0.4</v>
      </c>
      <c r="U50" s="301" t="s">
        <v>378</v>
      </c>
      <c r="V50" s="301" t="s">
        <v>379</v>
      </c>
      <c r="W50" s="301" t="s">
        <v>380</v>
      </c>
      <c r="X50" s="635"/>
      <c r="Y50" s="302">
        <v>0.216</v>
      </c>
      <c r="Z50" s="655"/>
      <c r="AA50" s="637"/>
      <c r="AB50" s="629"/>
      <c r="AC50" s="651"/>
      <c r="AD50" s="324" t="s">
        <v>664</v>
      </c>
      <c r="AE50" s="352" t="s">
        <v>662</v>
      </c>
      <c r="AF50" s="306" t="s">
        <v>408</v>
      </c>
      <c r="AG50" s="653"/>
      <c r="AH50" s="308"/>
      <c r="AI50" s="308"/>
    </row>
    <row r="51" spans="1:35" ht="68.25" customHeight="1" x14ac:dyDescent="0.3">
      <c r="A51" s="290">
        <v>38</v>
      </c>
      <c r="B51" s="298" t="s">
        <v>665</v>
      </c>
      <c r="C51" s="299" t="s">
        <v>366</v>
      </c>
      <c r="D51" s="299" t="s">
        <v>666</v>
      </c>
      <c r="E51" s="299" t="s">
        <v>667</v>
      </c>
      <c r="F51" s="299" t="s">
        <v>668</v>
      </c>
      <c r="G51" s="292" t="s">
        <v>420</v>
      </c>
      <c r="H51" s="308">
        <v>24</v>
      </c>
      <c r="I51" s="294" t="s">
        <v>390</v>
      </c>
      <c r="J51" s="348">
        <f>IF(I51="MUY BAJA",20%,IF(I51="BAJA",40%,IF(I51="MEDIA",60%,IF(I51="ALTA",80%,IF(I51="MUY ALTA",100%,IF(I51="",""))))))</f>
        <v>0.4</v>
      </c>
      <c r="K51" s="296" t="s">
        <v>372</v>
      </c>
      <c r="L51" s="295">
        <f>IF(K51="LEVE",20%,IF(K51="MENOR",40%,IF(K51="MODERADO",60%,IF(K51="MAYOR",80%,IF(K51="CATASTRÓFICO",100%,IF(I51="",""))))))</f>
        <v>1</v>
      </c>
      <c r="M51" s="297" t="s">
        <v>373</v>
      </c>
      <c r="N51" s="298">
        <v>3</v>
      </c>
      <c r="O51" s="305" t="s">
        <v>669</v>
      </c>
      <c r="P51" s="298" t="s">
        <v>375</v>
      </c>
      <c r="Q51" s="298" t="s">
        <v>375</v>
      </c>
      <c r="R51" s="301" t="s">
        <v>539</v>
      </c>
      <c r="S51" s="301" t="s">
        <v>377</v>
      </c>
      <c r="T51" s="295">
        <v>0.4</v>
      </c>
      <c r="U51" s="301" t="s">
        <v>378</v>
      </c>
      <c r="V51" s="301" t="s">
        <v>379</v>
      </c>
      <c r="W51" s="301" t="s">
        <v>380</v>
      </c>
      <c r="X51" s="294" t="s">
        <v>390</v>
      </c>
      <c r="Y51" s="295">
        <v>0.36</v>
      </c>
      <c r="Z51" s="296" t="s">
        <v>372</v>
      </c>
      <c r="AA51" s="295">
        <f>IF(Z51="LEVE",20%,IF(Z51="MENOR",40%,IF(Z51="MODERADO",60%,IF(Z51="MAYOR",80%,IF(Z51="CATASTRÓFICO",100%,IF(X51="",""))))))</f>
        <v>1</v>
      </c>
      <c r="AB51" s="297" t="s">
        <v>373</v>
      </c>
      <c r="AC51" s="311" t="s">
        <v>381</v>
      </c>
      <c r="AD51" s="324" t="s">
        <v>670</v>
      </c>
      <c r="AE51" s="352" t="s">
        <v>671</v>
      </c>
      <c r="AF51" s="306" t="s">
        <v>408</v>
      </c>
      <c r="AG51" s="321" t="s">
        <v>424</v>
      </c>
      <c r="AH51" s="308"/>
      <c r="AI51" s="308"/>
    </row>
    <row r="52" spans="1:35" ht="99" customHeight="1" x14ac:dyDescent="0.3">
      <c r="A52" s="642">
        <v>39</v>
      </c>
      <c r="B52" s="642" t="s">
        <v>672</v>
      </c>
      <c r="C52" s="644" t="s">
        <v>366</v>
      </c>
      <c r="D52" s="644" t="s">
        <v>673</v>
      </c>
      <c r="E52" s="644" t="s">
        <v>674</v>
      </c>
      <c r="F52" s="644" t="s">
        <v>675</v>
      </c>
      <c r="G52" s="646" t="s">
        <v>512</v>
      </c>
      <c r="H52" s="648">
        <v>100</v>
      </c>
      <c r="I52" s="634" t="s">
        <v>401</v>
      </c>
      <c r="J52" s="636">
        <f>IF(I52="MUY BAJA",20%,IF(I52="BAJA",40%,IF(I52="MEDIA",60%,IF(I52="ALTA",80%,IF(I52="MUY ALTA",100%,IF(I52="",""))))))</f>
        <v>0.6</v>
      </c>
      <c r="K52" s="626" t="s">
        <v>372</v>
      </c>
      <c r="L52" s="636">
        <f>IF(K52="LEVE",20%,IF(K52="MENOR",40%,IF(K52="MODERADO",60%,IF(K52="MAYOR",80%,IF(K52="CATASTRÓFICO",100%,IF(I52="",""))))))</f>
        <v>1</v>
      </c>
      <c r="M52" s="628" t="s">
        <v>373</v>
      </c>
      <c r="N52" s="298">
        <v>4</v>
      </c>
      <c r="O52" s="305" t="s">
        <v>676</v>
      </c>
      <c r="P52" s="298" t="s">
        <v>375</v>
      </c>
      <c r="Q52" s="298" t="s">
        <v>375</v>
      </c>
      <c r="R52" s="301" t="s">
        <v>1070</v>
      </c>
      <c r="S52" s="301" t="s">
        <v>377</v>
      </c>
      <c r="T52" s="295">
        <v>0.4</v>
      </c>
      <c r="U52" s="301" t="s">
        <v>378</v>
      </c>
      <c r="V52" s="301" t="s">
        <v>379</v>
      </c>
      <c r="W52" s="301" t="s">
        <v>405</v>
      </c>
      <c r="X52" s="634" t="s">
        <v>401</v>
      </c>
      <c r="Y52" s="295">
        <v>0.24</v>
      </c>
      <c r="Z52" s="654" t="s">
        <v>372</v>
      </c>
      <c r="AA52" s="656">
        <f>IF(Z52="LEVE",20%,IF(Z52="MENOR",40%,IF(Z52="MODERADO",60%,IF(Z52="MAYOR",80%,IF(Z52="CATASTRÓFICO",100%,IF(X52="",""))))))</f>
        <v>1</v>
      </c>
      <c r="AB52" s="628" t="s">
        <v>373</v>
      </c>
      <c r="AC52" s="650" t="s">
        <v>677</v>
      </c>
      <c r="AD52" s="353" t="s">
        <v>678</v>
      </c>
      <c r="AE52" s="354" t="s">
        <v>189</v>
      </c>
      <c r="AF52" s="306" t="s">
        <v>408</v>
      </c>
      <c r="AG52" s="652" t="s">
        <v>385</v>
      </c>
      <c r="AH52" s="308"/>
      <c r="AI52" s="308"/>
    </row>
    <row r="53" spans="1:35" ht="55.5" customHeight="1" x14ac:dyDescent="0.3">
      <c r="A53" s="643"/>
      <c r="B53" s="643"/>
      <c r="C53" s="645"/>
      <c r="D53" s="645"/>
      <c r="E53" s="645"/>
      <c r="F53" s="645"/>
      <c r="G53" s="647"/>
      <c r="H53" s="649"/>
      <c r="I53" s="635"/>
      <c r="J53" s="637"/>
      <c r="K53" s="638"/>
      <c r="L53" s="637"/>
      <c r="M53" s="629"/>
      <c r="N53" s="298">
        <v>5</v>
      </c>
      <c r="O53" s="305" t="s">
        <v>1014</v>
      </c>
      <c r="P53" s="298" t="s">
        <v>375</v>
      </c>
      <c r="Q53" s="298" t="s">
        <v>375</v>
      </c>
      <c r="R53" s="301" t="s">
        <v>393</v>
      </c>
      <c r="S53" s="301" t="s">
        <v>377</v>
      </c>
      <c r="T53" s="295">
        <v>0.3</v>
      </c>
      <c r="U53" s="301" t="s">
        <v>378</v>
      </c>
      <c r="V53" s="301" t="s">
        <v>379</v>
      </c>
      <c r="W53" s="301" t="s">
        <v>405</v>
      </c>
      <c r="X53" s="635"/>
      <c r="Y53" s="355">
        <v>0.16799999999999998</v>
      </c>
      <c r="Z53" s="655"/>
      <c r="AA53" s="657"/>
      <c r="AB53" s="629"/>
      <c r="AC53" s="651"/>
      <c r="AD53" s="324" t="s">
        <v>679</v>
      </c>
      <c r="AE53" s="308" t="s">
        <v>189</v>
      </c>
      <c r="AF53" s="306" t="s">
        <v>408</v>
      </c>
      <c r="AG53" s="653"/>
      <c r="AH53" s="308"/>
      <c r="AI53" s="308"/>
    </row>
    <row r="54" spans="1:35" ht="82.5" x14ac:dyDescent="0.3">
      <c r="A54" s="290">
        <v>40</v>
      </c>
      <c r="B54" s="298" t="s">
        <v>680</v>
      </c>
      <c r="C54" s="324" t="s">
        <v>366</v>
      </c>
      <c r="D54" s="324" t="s">
        <v>681</v>
      </c>
      <c r="E54" s="324" t="s">
        <v>682</v>
      </c>
      <c r="F54" s="324" t="s">
        <v>683</v>
      </c>
      <c r="G54" s="292" t="s">
        <v>370</v>
      </c>
      <c r="H54" s="308">
        <v>19</v>
      </c>
      <c r="I54" s="294" t="s">
        <v>390</v>
      </c>
      <c r="J54" s="348">
        <f t="shared" ref="J54:J64" si="9">IF(I54="MUY BAJA",20%,IF(I54="BAJA",40%,IF(I54="MEDIA",60%,IF(I54="ALTA",80%,IF(I54="MUY ALTA",100%,IF(I54="",""))))))</f>
        <v>0.4</v>
      </c>
      <c r="K54" s="296" t="s">
        <v>372</v>
      </c>
      <c r="L54" s="295">
        <f t="shared" ref="L54:L57" si="10">IF(K54="LEVE",20%,IF(K54="MENOR",40%,IF(K54="MODERADO",60%,IF(K54="MAYOR",80%,IF(K54="CATASTRÓFICO",100%,IF(I54="",""))))))</f>
        <v>1</v>
      </c>
      <c r="M54" s="297" t="s">
        <v>373</v>
      </c>
      <c r="N54" s="308">
        <v>1</v>
      </c>
      <c r="O54" s="324" t="s">
        <v>684</v>
      </c>
      <c r="P54" s="308" t="s">
        <v>375</v>
      </c>
      <c r="Q54" s="308" t="s">
        <v>375</v>
      </c>
      <c r="R54" s="301" t="s">
        <v>376</v>
      </c>
      <c r="S54" s="301" t="s">
        <v>377</v>
      </c>
      <c r="T54" s="339">
        <v>0.4</v>
      </c>
      <c r="U54" s="301" t="s">
        <v>378</v>
      </c>
      <c r="V54" s="301" t="s">
        <v>379</v>
      </c>
      <c r="W54" s="301" t="s">
        <v>380</v>
      </c>
      <c r="X54" s="294" t="s">
        <v>371</v>
      </c>
      <c r="Y54" s="339">
        <v>0.24</v>
      </c>
      <c r="Z54" s="296" t="s">
        <v>372</v>
      </c>
      <c r="AA54" s="295">
        <f t="shared" ref="AA54:AA57" si="11">IF(Z54="LEVE",20%,IF(Z54="MENOR",40%,IF(Z54="MODERADO",60%,IF(Z54="MAYOR",80%,IF(Z54="CATASTRÓFICO",100%,IF(X54="",""))))))</f>
        <v>1</v>
      </c>
      <c r="AB54" s="297" t="s">
        <v>373</v>
      </c>
      <c r="AC54" s="311" t="s">
        <v>381</v>
      </c>
      <c r="AD54" s="324" t="s">
        <v>685</v>
      </c>
      <c r="AE54" s="308" t="s">
        <v>188</v>
      </c>
      <c r="AF54" s="306" t="s">
        <v>384</v>
      </c>
      <c r="AG54" s="321" t="s">
        <v>385</v>
      </c>
      <c r="AH54" s="308"/>
      <c r="AI54" s="308"/>
    </row>
    <row r="55" spans="1:35" ht="99" x14ac:dyDescent="0.3">
      <c r="A55" s="290">
        <v>41</v>
      </c>
      <c r="B55" s="298" t="s">
        <v>686</v>
      </c>
      <c r="C55" s="324" t="s">
        <v>366</v>
      </c>
      <c r="D55" s="324" t="s">
        <v>687</v>
      </c>
      <c r="E55" s="324" t="s">
        <v>688</v>
      </c>
      <c r="F55" s="324" t="s">
        <v>689</v>
      </c>
      <c r="G55" s="292" t="s">
        <v>370</v>
      </c>
      <c r="H55" s="308">
        <v>19</v>
      </c>
      <c r="I55" s="294" t="s">
        <v>390</v>
      </c>
      <c r="J55" s="348">
        <f t="shared" si="9"/>
        <v>0.4</v>
      </c>
      <c r="K55" s="296" t="s">
        <v>372</v>
      </c>
      <c r="L55" s="295">
        <f t="shared" si="10"/>
        <v>1</v>
      </c>
      <c r="M55" s="297" t="s">
        <v>373</v>
      </c>
      <c r="N55" s="308">
        <v>2</v>
      </c>
      <c r="O55" s="324" t="s">
        <v>690</v>
      </c>
      <c r="P55" s="308" t="s">
        <v>375</v>
      </c>
      <c r="Q55" s="308" t="s">
        <v>375</v>
      </c>
      <c r="R55" s="301" t="s">
        <v>376</v>
      </c>
      <c r="S55" s="301" t="s">
        <v>377</v>
      </c>
      <c r="T55" s="332">
        <v>0.4</v>
      </c>
      <c r="U55" s="301" t="s">
        <v>378</v>
      </c>
      <c r="V55" s="301" t="s">
        <v>379</v>
      </c>
      <c r="W55" s="301" t="s">
        <v>380</v>
      </c>
      <c r="X55" s="294" t="s">
        <v>371</v>
      </c>
      <c r="Y55" s="339">
        <v>0.24</v>
      </c>
      <c r="Z55" s="296" t="s">
        <v>372</v>
      </c>
      <c r="AA55" s="295">
        <f t="shared" si="11"/>
        <v>1</v>
      </c>
      <c r="AB55" s="297" t="s">
        <v>373</v>
      </c>
      <c r="AC55" s="311" t="s">
        <v>381</v>
      </c>
      <c r="AD55" s="308" t="s">
        <v>691</v>
      </c>
      <c r="AE55" s="308" t="s">
        <v>188</v>
      </c>
      <c r="AF55" s="306" t="s">
        <v>384</v>
      </c>
      <c r="AG55" s="321" t="s">
        <v>385</v>
      </c>
      <c r="AH55" s="308"/>
      <c r="AI55" s="308"/>
    </row>
    <row r="56" spans="1:35" ht="99" x14ac:dyDescent="0.3">
      <c r="A56" s="290">
        <v>42</v>
      </c>
      <c r="B56" s="298" t="s">
        <v>692</v>
      </c>
      <c r="C56" s="324" t="s">
        <v>366</v>
      </c>
      <c r="D56" s="324" t="s">
        <v>693</v>
      </c>
      <c r="E56" s="324" t="s">
        <v>694</v>
      </c>
      <c r="F56" s="324" t="s">
        <v>695</v>
      </c>
      <c r="G56" s="292" t="s">
        <v>370</v>
      </c>
      <c r="H56" s="308">
        <v>36</v>
      </c>
      <c r="I56" s="294" t="s">
        <v>401</v>
      </c>
      <c r="J56" s="348">
        <f t="shared" si="9"/>
        <v>0.6</v>
      </c>
      <c r="K56" s="296" t="s">
        <v>456</v>
      </c>
      <c r="L56" s="295">
        <f t="shared" si="10"/>
        <v>0.2</v>
      </c>
      <c r="M56" s="297" t="s">
        <v>442</v>
      </c>
      <c r="N56" s="308">
        <v>3</v>
      </c>
      <c r="O56" s="324" t="s">
        <v>696</v>
      </c>
      <c r="P56" s="308" t="s">
        <v>375</v>
      </c>
      <c r="Q56" s="308" t="s">
        <v>375</v>
      </c>
      <c r="R56" s="301" t="s">
        <v>376</v>
      </c>
      <c r="S56" s="301" t="s">
        <v>377</v>
      </c>
      <c r="T56" s="332">
        <v>0.4</v>
      </c>
      <c r="U56" s="301" t="s">
        <v>378</v>
      </c>
      <c r="V56" s="301" t="s">
        <v>379</v>
      </c>
      <c r="W56" s="301" t="s">
        <v>380</v>
      </c>
      <c r="X56" s="294" t="s">
        <v>401</v>
      </c>
      <c r="Y56" s="339">
        <v>0.36</v>
      </c>
      <c r="Z56" s="296" t="s">
        <v>456</v>
      </c>
      <c r="AA56" s="295">
        <f t="shared" si="11"/>
        <v>0.2</v>
      </c>
      <c r="AB56" s="297" t="s">
        <v>442</v>
      </c>
      <c r="AC56" s="311" t="s">
        <v>381</v>
      </c>
      <c r="AD56" s="308" t="s">
        <v>697</v>
      </c>
      <c r="AE56" s="308" t="s">
        <v>189</v>
      </c>
      <c r="AF56" s="306" t="s">
        <v>384</v>
      </c>
      <c r="AG56" s="321" t="s">
        <v>385</v>
      </c>
      <c r="AH56" s="308"/>
      <c r="AI56" s="308"/>
    </row>
    <row r="57" spans="1:35" ht="99" x14ac:dyDescent="0.3">
      <c r="A57" s="290">
        <v>43</v>
      </c>
      <c r="B57" s="298" t="s">
        <v>698</v>
      </c>
      <c r="C57" s="324" t="s">
        <v>366</v>
      </c>
      <c r="D57" s="324" t="s">
        <v>699</v>
      </c>
      <c r="E57" s="324" t="s">
        <v>700</v>
      </c>
      <c r="F57" s="324" t="s">
        <v>701</v>
      </c>
      <c r="G57" s="292" t="s">
        <v>512</v>
      </c>
      <c r="H57" s="308">
        <v>19</v>
      </c>
      <c r="I57" s="294" t="s">
        <v>390</v>
      </c>
      <c r="J57" s="348">
        <f t="shared" si="9"/>
        <v>0.4</v>
      </c>
      <c r="K57" s="296" t="s">
        <v>372</v>
      </c>
      <c r="L57" s="295">
        <f t="shared" si="10"/>
        <v>1</v>
      </c>
      <c r="M57" s="297" t="s">
        <v>373</v>
      </c>
      <c r="N57" s="308">
        <v>4</v>
      </c>
      <c r="O57" s="324" t="s">
        <v>702</v>
      </c>
      <c r="P57" s="308" t="s">
        <v>375</v>
      </c>
      <c r="Q57" s="308" t="s">
        <v>375</v>
      </c>
      <c r="R57" s="301" t="s">
        <v>376</v>
      </c>
      <c r="S57" s="301" t="s">
        <v>377</v>
      </c>
      <c r="T57" s="332">
        <v>0.4</v>
      </c>
      <c r="U57" s="301" t="s">
        <v>378</v>
      </c>
      <c r="V57" s="301" t="s">
        <v>379</v>
      </c>
      <c r="W57" s="301" t="s">
        <v>380</v>
      </c>
      <c r="X57" s="294" t="s">
        <v>371</v>
      </c>
      <c r="Y57" s="339">
        <v>0.24</v>
      </c>
      <c r="Z57" s="296" t="s">
        <v>372</v>
      </c>
      <c r="AA57" s="295">
        <f t="shared" si="11"/>
        <v>1</v>
      </c>
      <c r="AB57" s="297" t="s">
        <v>373</v>
      </c>
      <c r="AC57" s="311" t="s">
        <v>381</v>
      </c>
      <c r="AD57" s="324" t="s">
        <v>679</v>
      </c>
      <c r="AE57" s="308" t="s">
        <v>189</v>
      </c>
      <c r="AF57" s="306" t="s">
        <v>384</v>
      </c>
      <c r="AG57" s="321" t="s">
        <v>385</v>
      </c>
      <c r="AH57" s="308"/>
      <c r="AI57" s="308"/>
    </row>
    <row r="58" spans="1:35" ht="102" customHeight="1" x14ac:dyDescent="0.3">
      <c r="A58" s="642">
        <v>44</v>
      </c>
      <c r="B58" s="642" t="s">
        <v>703</v>
      </c>
      <c r="C58" s="644" t="s">
        <v>366</v>
      </c>
      <c r="D58" s="644" t="s">
        <v>704</v>
      </c>
      <c r="E58" s="644" t="s">
        <v>705</v>
      </c>
      <c r="F58" s="644" t="s">
        <v>706</v>
      </c>
      <c r="G58" s="646" t="s">
        <v>370</v>
      </c>
      <c r="H58" s="648">
        <v>12</v>
      </c>
      <c r="I58" s="634" t="s">
        <v>390</v>
      </c>
      <c r="J58" s="636">
        <f t="shared" si="9"/>
        <v>0.4</v>
      </c>
      <c r="K58" s="626" t="s">
        <v>402</v>
      </c>
      <c r="L58" s="639">
        <v>0.8</v>
      </c>
      <c r="M58" s="628" t="s">
        <v>403</v>
      </c>
      <c r="N58" s="298">
        <v>1</v>
      </c>
      <c r="O58" s="299" t="s">
        <v>707</v>
      </c>
      <c r="P58" s="300" t="s">
        <v>375</v>
      </c>
      <c r="Q58" s="300" t="s">
        <v>375</v>
      </c>
      <c r="R58" s="301" t="s">
        <v>376</v>
      </c>
      <c r="S58" s="301" t="s">
        <v>377</v>
      </c>
      <c r="T58" s="295">
        <v>0.4</v>
      </c>
      <c r="U58" s="301" t="s">
        <v>378</v>
      </c>
      <c r="V58" s="301" t="s">
        <v>379</v>
      </c>
      <c r="W58" s="301" t="s">
        <v>380</v>
      </c>
      <c r="X58" s="634" t="s">
        <v>371</v>
      </c>
      <c r="Y58" s="340">
        <v>0.24</v>
      </c>
      <c r="Z58" s="626" t="s">
        <v>402</v>
      </c>
      <c r="AA58" s="356">
        <v>0.8</v>
      </c>
      <c r="AB58" s="628" t="s">
        <v>403</v>
      </c>
      <c r="AC58" s="311" t="s">
        <v>381</v>
      </c>
      <c r="AD58" s="305" t="s">
        <v>708</v>
      </c>
      <c r="AE58" s="305" t="s">
        <v>709</v>
      </c>
      <c r="AF58" s="306" t="s">
        <v>408</v>
      </c>
      <c r="AG58" s="630" t="s">
        <v>385</v>
      </c>
      <c r="AH58" s="308"/>
      <c r="AI58" s="308"/>
    </row>
    <row r="59" spans="1:35" ht="81" customHeight="1" x14ac:dyDescent="0.3">
      <c r="A59" s="643"/>
      <c r="B59" s="643"/>
      <c r="C59" s="645"/>
      <c r="D59" s="645"/>
      <c r="E59" s="645"/>
      <c r="F59" s="645"/>
      <c r="G59" s="647"/>
      <c r="H59" s="649"/>
      <c r="I59" s="635"/>
      <c r="J59" s="637"/>
      <c r="K59" s="638"/>
      <c r="L59" s="640"/>
      <c r="M59" s="629"/>
      <c r="N59" s="298">
        <v>2</v>
      </c>
      <c r="O59" s="299" t="s">
        <v>710</v>
      </c>
      <c r="P59" s="300" t="s">
        <v>375</v>
      </c>
      <c r="Q59" s="300" t="s">
        <v>375</v>
      </c>
      <c r="R59" s="301" t="s">
        <v>376</v>
      </c>
      <c r="S59" s="301" t="s">
        <v>377</v>
      </c>
      <c r="T59" s="295">
        <v>0.4</v>
      </c>
      <c r="U59" s="301" t="s">
        <v>378</v>
      </c>
      <c r="V59" s="301" t="s">
        <v>379</v>
      </c>
      <c r="W59" s="301" t="s">
        <v>380</v>
      </c>
      <c r="X59" s="641"/>
      <c r="Y59" s="340">
        <v>0.14399999999999999</v>
      </c>
      <c r="Z59" s="627"/>
      <c r="AA59" s="356">
        <v>0.8</v>
      </c>
      <c r="AB59" s="629"/>
      <c r="AC59" s="311" t="s">
        <v>381</v>
      </c>
      <c r="AD59" s="305" t="s">
        <v>1078</v>
      </c>
      <c r="AE59" s="305" t="s">
        <v>711</v>
      </c>
      <c r="AF59" s="306" t="s">
        <v>408</v>
      </c>
      <c r="AG59" s="631"/>
      <c r="AH59" s="308"/>
      <c r="AI59" s="308"/>
    </row>
    <row r="60" spans="1:35" ht="100.5" customHeight="1" x14ac:dyDescent="0.3">
      <c r="A60" s="290">
        <v>45</v>
      </c>
      <c r="B60" s="298" t="s">
        <v>712</v>
      </c>
      <c r="C60" s="299" t="s">
        <v>535</v>
      </c>
      <c r="D60" s="299" t="s">
        <v>713</v>
      </c>
      <c r="E60" s="299" t="s">
        <v>714</v>
      </c>
      <c r="F60" s="299" t="s">
        <v>715</v>
      </c>
      <c r="G60" s="292" t="s">
        <v>370</v>
      </c>
      <c r="H60" s="308">
        <v>12</v>
      </c>
      <c r="I60" s="294" t="s">
        <v>390</v>
      </c>
      <c r="J60" s="348">
        <f t="shared" si="9"/>
        <v>0.4</v>
      </c>
      <c r="K60" s="296" t="s">
        <v>456</v>
      </c>
      <c r="L60" s="332">
        <v>0.2</v>
      </c>
      <c r="M60" s="297" t="s">
        <v>442</v>
      </c>
      <c r="N60" s="298">
        <v>3</v>
      </c>
      <c r="O60" s="305" t="s">
        <v>716</v>
      </c>
      <c r="P60" s="298" t="s">
        <v>375</v>
      </c>
      <c r="Q60" s="298" t="s">
        <v>375</v>
      </c>
      <c r="R60" s="301" t="s">
        <v>539</v>
      </c>
      <c r="S60" s="301" t="s">
        <v>377</v>
      </c>
      <c r="T60" s="295">
        <v>0.4</v>
      </c>
      <c r="U60" s="301" t="s">
        <v>378</v>
      </c>
      <c r="V60" s="301" t="s">
        <v>379</v>
      </c>
      <c r="W60" s="301" t="s">
        <v>380</v>
      </c>
      <c r="X60" s="294" t="s">
        <v>371</v>
      </c>
      <c r="Y60" s="341">
        <v>0.32</v>
      </c>
      <c r="Z60" s="296" t="s">
        <v>456</v>
      </c>
      <c r="AA60" s="357">
        <v>0.2</v>
      </c>
      <c r="AB60" s="297" t="s">
        <v>442</v>
      </c>
      <c r="AC60" s="311" t="s">
        <v>381</v>
      </c>
      <c r="AD60" s="299" t="s">
        <v>717</v>
      </c>
      <c r="AE60" s="305" t="s">
        <v>709</v>
      </c>
      <c r="AF60" s="306" t="s">
        <v>408</v>
      </c>
      <c r="AG60" s="321" t="s">
        <v>385</v>
      </c>
      <c r="AH60" s="308"/>
      <c r="AI60" s="308"/>
    </row>
    <row r="61" spans="1:35" ht="127.5" customHeight="1" x14ac:dyDescent="0.3">
      <c r="A61" s="290">
        <v>46</v>
      </c>
      <c r="B61" s="298" t="s">
        <v>718</v>
      </c>
      <c r="C61" s="299" t="s">
        <v>719</v>
      </c>
      <c r="D61" s="299" t="s">
        <v>720</v>
      </c>
      <c r="E61" s="299" t="s">
        <v>721</v>
      </c>
      <c r="F61" s="299" t="s">
        <v>722</v>
      </c>
      <c r="G61" s="292" t="s">
        <v>370</v>
      </c>
      <c r="H61" s="308">
        <f>16*4</f>
        <v>64</v>
      </c>
      <c r="I61" s="294" t="s">
        <v>401</v>
      </c>
      <c r="J61" s="348">
        <f t="shared" si="9"/>
        <v>0.6</v>
      </c>
      <c r="K61" s="296" t="s">
        <v>402</v>
      </c>
      <c r="L61" s="332">
        <v>0.8</v>
      </c>
      <c r="M61" s="297" t="s">
        <v>403</v>
      </c>
      <c r="N61" s="298">
        <v>4</v>
      </c>
      <c r="O61" s="305" t="s">
        <v>723</v>
      </c>
      <c r="P61" s="298" t="s">
        <v>375</v>
      </c>
      <c r="Q61" s="298" t="s">
        <v>375</v>
      </c>
      <c r="R61" s="301" t="s">
        <v>1070</v>
      </c>
      <c r="S61" s="301" t="s">
        <v>377</v>
      </c>
      <c r="T61" s="295">
        <v>0.4</v>
      </c>
      <c r="U61" s="301" t="s">
        <v>378</v>
      </c>
      <c r="V61" s="301" t="s">
        <v>379</v>
      </c>
      <c r="W61" s="301" t="s">
        <v>405</v>
      </c>
      <c r="X61" s="294" t="s">
        <v>371</v>
      </c>
      <c r="Y61" s="358">
        <v>0.36</v>
      </c>
      <c r="Z61" s="296" t="s">
        <v>402</v>
      </c>
      <c r="AA61" s="358">
        <v>0.8</v>
      </c>
      <c r="AB61" s="297" t="s">
        <v>403</v>
      </c>
      <c r="AC61" s="311" t="s">
        <v>381</v>
      </c>
      <c r="AD61" s="299" t="s">
        <v>724</v>
      </c>
      <c r="AE61" s="305" t="s">
        <v>725</v>
      </c>
      <c r="AF61" s="306" t="s">
        <v>408</v>
      </c>
      <c r="AG61" s="321" t="s">
        <v>385</v>
      </c>
      <c r="AH61" s="308"/>
      <c r="AI61" s="308"/>
    </row>
    <row r="62" spans="1:35" ht="76.5" x14ac:dyDescent="0.3">
      <c r="A62" s="290">
        <v>47</v>
      </c>
      <c r="B62" s="298" t="s">
        <v>726</v>
      </c>
      <c r="C62" s="299" t="s">
        <v>727</v>
      </c>
      <c r="D62" s="305" t="s">
        <v>728</v>
      </c>
      <c r="E62" s="299" t="s">
        <v>729</v>
      </c>
      <c r="F62" s="299" t="s">
        <v>730</v>
      </c>
      <c r="G62" s="292" t="s">
        <v>420</v>
      </c>
      <c r="H62" s="308">
        <f>16+5+1+55</f>
        <v>77</v>
      </c>
      <c r="I62" s="294" t="s">
        <v>401</v>
      </c>
      <c r="J62" s="295">
        <f t="shared" si="9"/>
        <v>0.6</v>
      </c>
      <c r="K62" s="296" t="s">
        <v>402</v>
      </c>
      <c r="L62" s="295">
        <f>IF(K62="LEVE",20%,IF(K62="MENOR",40%,IF(K62="MODERADO",60%,IF(K62="MAYOR",80%,IF(K62="CATASTROFICO",100%,IF(I62="",""))))))</f>
        <v>0.8</v>
      </c>
      <c r="M62" s="297" t="s">
        <v>403</v>
      </c>
      <c r="N62" s="298">
        <v>1</v>
      </c>
      <c r="O62" s="299" t="s">
        <v>731</v>
      </c>
      <c r="P62" s="306" t="s">
        <v>375</v>
      </c>
      <c r="Q62" s="298" t="s">
        <v>375</v>
      </c>
      <c r="R62" s="301" t="s">
        <v>376</v>
      </c>
      <c r="S62" s="301" t="s">
        <v>377</v>
      </c>
      <c r="T62" s="320">
        <v>0.36</v>
      </c>
      <c r="U62" s="301" t="s">
        <v>378</v>
      </c>
      <c r="V62" s="301" t="s">
        <v>379</v>
      </c>
      <c r="W62" s="301" t="s">
        <v>380</v>
      </c>
      <c r="X62" s="294" t="s">
        <v>371</v>
      </c>
      <c r="Y62" s="295">
        <f t="shared" ref="Y62:Y64" si="12">IF(X62="MUY BAJA",20%,IF(X62="BAJA",40%,IF(X62="MEDIA",60%,IF(X62="ALTA",80%,IF(X62="MUY ALTA",100%,IF(X62="",""))))))</f>
        <v>0.2</v>
      </c>
      <c r="Z62" s="296" t="s">
        <v>402</v>
      </c>
      <c r="AA62" s="295">
        <f>IF(Z62="LEVE",20%,IF(Z62="MENOR",40%,IF(Z62="MODERADO",60%,IF(Z62="MAYOR",80%,IF(Z62="CATASTROFICO",100%,IF(Z62="",""))))))</f>
        <v>0.8</v>
      </c>
      <c r="AB62" s="297" t="s">
        <v>403</v>
      </c>
      <c r="AC62" s="304" t="s">
        <v>381</v>
      </c>
      <c r="AD62" s="299" t="s">
        <v>732</v>
      </c>
      <c r="AE62" s="308" t="s">
        <v>143</v>
      </c>
      <c r="AF62" s="306" t="s">
        <v>384</v>
      </c>
      <c r="AG62" s="321" t="s">
        <v>424</v>
      </c>
      <c r="AH62" s="308"/>
      <c r="AI62" s="308"/>
    </row>
    <row r="63" spans="1:35" ht="86.25" x14ac:dyDescent="0.3">
      <c r="A63" s="290">
        <v>48</v>
      </c>
      <c r="B63" s="298" t="s">
        <v>733</v>
      </c>
      <c r="C63" s="299" t="s">
        <v>734</v>
      </c>
      <c r="D63" s="299" t="s">
        <v>735</v>
      </c>
      <c r="E63" s="299" t="s">
        <v>736</v>
      </c>
      <c r="F63" s="299" t="s">
        <v>737</v>
      </c>
      <c r="G63" s="292" t="s">
        <v>370</v>
      </c>
      <c r="H63" s="308">
        <f>3*11+15*2</f>
        <v>63</v>
      </c>
      <c r="I63" s="294" t="s">
        <v>401</v>
      </c>
      <c r="J63" s="295">
        <f t="shared" si="9"/>
        <v>0.6</v>
      </c>
      <c r="K63" s="296" t="s">
        <v>478</v>
      </c>
      <c r="L63" s="295">
        <f t="shared" ref="L63:L64" si="13">IF(K63="LEVE",20%,IF(K63="MENOR",40%,IF(K63="MODERADO",60%,IF(K63="MAYOR",80%,IF(K63="CATASTROFICO",100%,IF(I63="",""))))))</f>
        <v>0.4</v>
      </c>
      <c r="M63" s="297" t="s">
        <v>391</v>
      </c>
      <c r="N63" s="298">
        <v>2</v>
      </c>
      <c r="O63" s="305" t="s">
        <v>738</v>
      </c>
      <c r="P63" s="298" t="s">
        <v>375</v>
      </c>
      <c r="Q63" s="298" t="s">
        <v>375</v>
      </c>
      <c r="R63" s="301" t="s">
        <v>376</v>
      </c>
      <c r="S63" s="301" t="s">
        <v>377</v>
      </c>
      <c r="T63" s="320">
        <v>0.36</v>
      </c>
      <c r="U63" s="301" t="s">
        <v>378</v>
      </c>
      <c r="V63" s="301" t="s">
        <v>379</v>
      </c>
      <c r="W63" s="301" t="s">
        <v>405</v>
      </c>
      <c r="X63" s="294" t="s">
        <v>371</v>
      </c>
      <c r="Y63" s="295">
        <f t="shared" si="12"/>
        <v>0.2</v>
      </c>
      <c r="Z63" s="296" t="s">
        <v>478</v>
      </c>
      <c r="AA63" s="295">
        <f t="shared" ref="AA63:AA64" si="14">IF(Z63="LEVE",20%,IF(Z63="MENOR",40%,IF(Z63="MODERADO",60%,IF(Z63="MAYOR",80%,IF(Z63="CATASTROFICO",100%,IF(Z63="",""))))))</f>
        <v>0.4</v>
      </c>
      <c r="AB63" s="297" t="s">
        <v>442</v>
      </c>
      <c r="AC63" s="304" t="s">
        <v>381</v>
      </c>
      <c r="AD63" s="299" t="s">
        <v>739</v>
      </c>
      <c r="AE63" s="308" t="s">
        <v>143</v>
      </c>
      <c r="AF63" s="306" t="s">
        <v>384</v>
      </c>
      <c r="AG63" s="321" t="s">
        <v>385</v>
      </c>
      <c r="AH63" s="308"/>
      <c r="AI63" s="308"/>
    </row>
    <row r="64" spans="1:35" ht="86.25" x14ac:dyDescent="0.3">
      <c r="A64" s="290">
        <v>49</v>
      </c>
      <c r="B64" s="298" t="s">
        <v>740</v>
      </c>
      <c r="C64" s="299" t="s">
        <v>741</v>
      </c>
      <c r="D64" s="299" t="s">
        <v>742</v>
      </c>
      <c r="E64" s="299" t="s">
        <v>743</v>
      </c>
      <c r="F64" s="299" t="s">
        <v>744</v>
      </c>
      <c r="G64" s="292" t="s">
        <v>370</v>
      </c>
      <c r="H64" s="308">
        <f>3*11+15*2</f>
        <v>63</v>
      </c>
      <c r="I64" s="294" t="s">
        <v>401</v>
      </c>
      <c r="J64" s="295">
        <f t="shared" si="9"/>
        <v>0.6</v>
      </c>
      <c r="K64" s="296" t="s">
        <v>478</v>
      </c>
      <c r="L64" s="295">
        <f t="shared" si="13"/>
        <v>0.4</v>
      </c>
      <c r="M64" s="297" t="s">
        <v>391</v>
      </c>
      <c r="N64" s="298">
        <v>3</v>
      </c>
      <c r="O64" s="305" t="s">
        <v>745</v>
      </c>
      <c r="P64" s="298" t="s">
        <v>375</v>
      </c>
      <c r="Q64" s="298" t="s">
        <v>375</v>
      </c>
      <c r="R64" s="301" t="s">
        <v>376</v>
      </c>
      <c r="S64" s="301" t="s">
        <v>377</v>
      </c>
      <c r="T64" s="320">
        <v>0.36</v>
      </c>
      <c r="U64" s="301" t="s">
        <v>378</v>
      </c>
      <c r="V64" s="301" t="s">
        <v>379</v>
      </c>
      <c r="W64" s="301" t="s">
        <v>405</v>
      </c>
      <c r="X64" s="294" t="s">
        <v>371</v>
      </c>
      <c r="Y64" s="295">
        <f t="shared" si="12"/>
        <v>0.2</v>
      </c>
      <c r="Z64" s="296" t="s">
        <v>478</v>
      </c>
      <c r="AA64" s="295">
        <f t="shared" si="14"/>
        <v>0.4</v>
      </c>
      <c r="AB64" s="297" t="s">
        <v>442</v>
      </c>
      <c r="AC64" s="304" t="s">
        <v>381</v>
      </c>
      <c r="AD64" s="324" t="s">
        <v>746</v>
      </c>
      <c r="AE64" s="308" t="s">
        <v>747</v>
      </c>
      <c r="AF64" s="306" t="s">
        <v>384</v>
      </c>
      <c r="AG64" s="321" t="s">
        <v>385</v>
      </c>
      <c r="AH64" s="308"/>
      <c r="AI64" s="308"/>
    </row>
    <row r="65" spans="1:35" ht="39.75" customHeight="1" x14ac:dyDescent="0.3">
      <c r="B65" s="298"/>
      <c r="C65" s="359"/>
      <c r="D65" s="360"/>
      <c r="E65" s="359"/>
      <c r="F65" s="359"/>
      <c r="G65" s="359"/>
      <c r="H65" s="359"/>
      <c r="I65" s="359"/>
      <c r="J65" s="359"/>
      <c r="K65" s="359"/>
      <c r="L65" s="359"/>
      <c r="M65" s="361"/>
      <c r="N65" s="308"/>
      <c r="O65" s="308"/>
      <c r="P65" s="308"/>
      <c r="Q65" s="308"/>
      <c r="R65" s="308"/>
      <c r="S65" s="308"/>
      <c r="T65" s="308"/>
      <c r="U65" s="308"/>
      <c r="V65" s="308"/>
      <c r="W65" s="308"/>
      <c r="X65" s="294"/>
      <c r="Y65" s="308"/>
      <c r="Z65" s="342"/>
      <c r="AA65" s="308"/>
      <c r="AB65" s="308"/>
      <c r="AC65" s="311"/>
      <c r="AD65" s="308"/>
      <c r="AE65" s="308"/>
      <c r="AF65" s="308"/>
      <c r="AG65" s="321"/>
      <c r="AH65" s="308"/>
      <c r="AI65" s="308"/>
    </row>
    <row r="66" spans="1:35" x14ac:dyDescent="0.3">
      <c r="A66" s="298"/>
      <c r="B66" s="298"/>
      <c r="C66" s="308"/>
      <c r="D66" s="308"/>
      <c r="E66" s="308"/>
      <c r="F66" s="308"/>
      <c r="G66" s="306"/>
      <c r="H66" s="308"/>
      <c r="I66" s="308"/>
      <c r="J66" s="308" t="str">
        <f t="shared" ref="J66" si="15">IF(I66="MUY BAJA",20%,IF(I66="BAJA",40%,IF(I66="MEDIA",60%,IF(I66="ALTA",80%,IF(I66="MUY ALTA",100%,IF(I66="",""))))))</f>
        <v/>
      </c>
      <c r="K66" s="308"/>
      <c r="L66" s="308"/>
      <c r="M66" s="308"/>
      <c r="N66" s="308"/>
      <c r="O66" s="308"/>
      <c r="P66" s="308"/>
      <c r="Q66" s="308"/>
      <c r="R66" s="308"/>
      <c r="S66" s="308"/>
      <c r="T66" s="308"/>
      <c r="U66" s="308"/>
      <c r="V66" s="308"/>
      <c r="W66" s="308"/>
      <c r="X66" s="294"/>
      <c r="Y66" s="308"/>
      <c r="Z66" s="342"/>
      <c r="AA66" s="308"/>
      <c r="AB66" s="308"/>
      <c r="AC66" s="311"/>
      <c r="AD66" s="308"/>
      <c r="AE66" s="308"/>
      <c r="AF66" s="308"/>
      <c r="AG66" s="321"/>
      <c r="AH66" s="308"/>
      <c r="AI66" s="308"/>
    </row>
    <row r="67" spans="1:35" x14ac:dyDescent="0.3">
      <c r="A67" s="298"/>
      <c r="B67" s="742" t="s">
        <v>1079</v>
      </c>
      <c r="I67" s="294"/>
    </row>
    <row r="68" spans="1:35" x14ac:dyDescent="0.3">
      <c r="A68" s="362"/>
      <c r="B68" s="363"/>
      <c r="C68" s="363"/>
      <c r="D68" s="363"/>
    </row>
    <row r="69" spans="1:35" ht="36" hidden="1" customHeight="1" x14ac:dyDescent="0.3">
      <c r="I69" s="632" t="s">
        <v>748</v>
      </c>
      <c r="J69" s="632"/>
      <c r="K69" s="633" t="s">
        <v>749</v>
      </c>
      <c r="L69" s="633"/>
      <c r="M69" s="364" t="s">
        <v>750</v>
      </c>
      <c r="AD69" s="365" t="s">
        <v>751</v>
      </c>
    </row>
    <row r="70" spans="1:35" hidden="1" x14ac:dyDescent="0.3">
      <c r="I70" s="366" t="s">
        <v>371</v>
      </c>
      <c r="J70" s="367">
        <v>0.2</v>
      </c>
      <c r="K70" s="368" t="s">
        <v>456</v>
      </c>
      <c r="L70" s="367">
        <v>0.2</v>
      </c>
      <c r="M70" s="369" t="s">
        <v>442</v>
      </c>
      <c r="AD70" s="150" t="s">
        <v>381</v>
      </c>
    </row>
    <row r="71" spans="1:35" hidden="1" x14ac:dyDescent="0.3">
      <c r="I71" s="370" t="s">
        <v>390</v>
      </c>
      <c r="J71" s="367">
        <v>0.4</v>
      </c>
      <c r="K71" s="371" t="s">
        <v>478</v>
      </c>
      <c r="L71" s="367">
        <v>0.4</v>
      </c>
      <c r="M71" s="372" t="s">
        <v>391</v>
      </c>
      <c r="AD71" s="373" t="s">
        <v>752</v>
      </c>
    </row>
    <row r="72" spans="1:35" hidden="1" x14ac:dyDescent="0.3">
      <c r="I72" s="374" t="s">
        <v>401</v>
      </c>
      <c r="J72" s="367">
        <v>0.6</v>
      </c>
      <c r="K72" s="375" t="s">
        <v>391</v>
      </c>
      <c r="L72" s="367">
        <v>0.6</v>
      </c>
      <c r="M72" s="376" t="s">
        <v>403</v>
      </c>
      <c r="AD72" s="150" t="s">
        <v>677</v>
      </c>
    </row>
    <row r="73" spans="1:35" hidden="1" x14ac:dyDescent="0.3">
      <c r="I73" s="377" t="s">
        <v>464</v>
      </c>
      <c r="J73" s="367">
        <v>0.8</v>
      </c>
      <c r="K73" s="378" t="s">
        <v>402</v>
      </c>
      <c r="L73" s="367">
        <v>0.8</v>
      </c>
      <c r="M73" s="379" t="s">
        <v>373</v>
      </c>
      <c r="AD73" s="150" t="s">
        <v>753</v>
      </c>
    </row>
    <row r="74" spans="1:35" hidden="1" x14ac:dyDescent="0.3">
      <c r="I74" s="380" t="s">
        <v>754</v>
      </c>
      <c r="J74" s="367">
        <v>1</v>
      </c>
      <c r="K74" s="381" t="s">
        <v>372</v>
      </c>
      <c r="L74" s="367">
        <v>1</v>
      </c>
      <c r="M74" s="150"/>
      <c r="AD74" s="150" t="s">
        <v>755</v>
      </c>
    </row>
    <row r="75" spans="1:35" hidden="1" x14ac:dyDescent="0.3"/>
    <row r="76" spans="1:35" ht="33" hidden="1" x14ac:dyDescent="0.3">
      <c r="I76" s="364" t="s">
        <v>1080</v>
      </c>
    </row>
    <row r="77" spans="1:35" hidden="1" x14ac:dyDescent="0.3">
      <c r="I77" s="150" t="s">
        <v>376</v>
      </c>
    </row>
    <row r="78" spans="1:35" hidden="1" x14ac:dyDescent="0.3">
      <c r="I78" s="150" t="s">
        <v>1070</v>
      </c>
    </row>
    <row r="79" spans="1:35" hidden="1" x14ac:dyDescent="0.3">
      <c r="I79" s="150" t="s">
        <v>539</v>
      </c>
    </row>
  </sheetData>
  <autoFilter ref="A8:AI64" xr:uid="{B9B421AD-F775-4548-BE9D-6824059710F1}">
    <filterColumn colId="15" showButton="0"/>
    <filterColumn colId="17" showButton="0"/>
    <filterColumn colId="18" showButton="0"/>
    <filterColumn colId="19" showButton="0"/>
    <filterColumn colId="20" showButton="0"/>
    <filterColumn colId="21" showButton="0"/>
  </autoFilter>
  <mergeCells count="141">
    <mergeCell ref="Z58:Z59"/>
    <mergeCell ref="AB58:AB59"/>
    <mergeCell ref="AG58:AG59"/>
    <mergeCell ref="I69:J69"/>
    <mergeCell ref="K69:L69"/>
    <mergeCell ref="I58:I59"/>
    <mergeCell ref="J58:J59"/>
    <mergeCell ref="K58:K59"/>
    <mergeCell ref="L58:L59"/>
    <mergeCell ref="M58:M59"/>
    <mergeCell ref="X58:X59"/>
    <mergeCell ref="AC52:AC53"/>
    <mergeCell ref="AG52:AG53"/>
    <mergeCell ref="A58:A59"/>
    <mergeCell ref="B58:B59"/>
    <mergeCell ref="C58:C59"/>
    <mergeCell ref="D58:D59"/>
    <mergeCell ref="E58:E59"/>
    <mergeCell ref="F58:F59"/>
    <mergeCell ref="G58:G59"/>
    <mergeCell ref="H58:H59"/>
    <mergeCell ref="L52:L53"/>
    <mergeCell ref="M52:M53"/>
    <mergeCell ref="X52:X53"/>
    <mergeCell ref="Z52:Z53"/>
    <mergeCell ref="AA52:AA53"/>
    <mergeCell ref="AB52:AB53"/>
    <mergeCell ref="F52:F53"/>
    <mergeCell ref="G52:G53"/>
    <mergeCell ref="H52:H53"/>
    <mergeCell ref="I52:I53"/>
    <mergeCell ref="J52:J53"/>
    <mergeCell ref="K52:K53"/>
    <mergeCell ref="Z49:Z50"/>
    <mergeCell ref="AA49:AA50"/>
    <mergeCell ref="AB49:AB50"/>
    <mergeCell ref="AC49:AC50"/>
    <mergeCell ref="AG49:AG50"/>
    <mergeCell ref="A52:A53"/>
    <mergeCell ref="B52:B53"/>
    <mergeCell ref="C52:C53"/>
    <mergeCell ref="D52:D53"/>
    <mergeCell ref="E52:E53"/>
    <mergeCell ref="I49:I50"/>
    <mergeCell ref="J49:J50"/>
    <mergeCell ref="K49:K50"/>
    <mergeCell ref="L49:L50"/>
    <mergeCell ref="M49:M50"/>
    <mergeCell ref="X49:X50"/>
    <mergeCell ref="AA38:AA39"/>
    <mergeCell ref="AB38:AB39"/>
    <mergeCell ref="A49:A50"/>
    <mergeCell ref="B49:B50"/>
    <mergeCell ref="C49:C50"/>
    <mergeCell ref="D49:D50"/>
    <mergeCell ref="E49:E50"/>
    <mergeCell ref="F49:F50"/>
    <mergeCell ref="G49:G50"/>
    <mergeCell ref="H49:H50"/>
    <mergeCell ref="J38:J39"/>
    <mergeCell ref="K38:K39"/>
    <mergeCell ref="L38:L39"/>
    <mergeCell ref="M38:M39"/>
    <mergeCell ref="X38:X39"/>
    <mergeCell ref="Z38:Z39"/>
    <mergeCell ref="M17:M18"/>
    <mergeCell ref="A38:A39"/>
    <mergeCell ref="B38:B39"/>
    <mergeCell ref="C38:C39"/>
    <mergeCell ref="D38:D39"/>
    <mergeCell ref="E38:E39"/>
    <mergeCell ref="F38:F39"/>
    <mergeCell ref="G38:G39"/>
    <mergeCell ref="H38:H39"/>
    <mergeCell ref="I38:I39"/>
    <mergeCell ref="G17:G18"/>
    <mergeCell ref="H17:H18"/>
    <mergeCell ref="I17:I18"/>
    <mergeCell ref="J17:J18"/>
    <mergeCell ref="K17:K18"/>
    <mergeCell ref="L17:L18"/>
    <mergeCell ref="J15:J16"/>
    <mergeCell ref="K15:K16"/>
    <mergeCell ref="L15:L16"/>
    <mergeCell ref="M15:M16"/>
    <mergeCell ref="A17:A18"/>
    <mergeCell ref="B17:B18"/>
    <mergeCell ref="C17:C18"/>
    <mergeCell ref="D17:D18"/>
    <mergeCell ref="E17:E18"/>
    <mergeCell ref="F17:F18"/>
    <mergeCell ref="AI8:AI9"/>
    <mergeCell ref="A15:A16"/>
    <mergeCell ref="B15:B16"/>
    <mergeCell ref="C15:C16"/>
    <mergeCell ref="D15:D16"/>
    <mergeCell ref="E15:E16"/>
    <mergeCell ref="F15:F16"/>
    <mergeCell ref="G15:G16"/>
    <mergeCell ref="H15:H16"/>
    <mergeCell ref="I15:I16"/>
    <mergeCell ref="AC8:AC9"/>
    <mergeCell ref="AD8:AD9"/>
    <mergeCell ref="AE8:AE9"/>
    <mergeCell ref="AF8:AF9"/>
    <mergeCell ref="AG8:AG9"/>
    <mergeCell ref="AH8:AH9"/>
    <mergeCell ref="R8:W8"/>
    <mergeCell ref="X8:X9"/>
    <mergeCell ref="Y8:Y9"/>
    <mergeCell ref="Z8:Z9"/>
    <mergeCell ref="AA8:AA9"/>
    <mergeCell ref="AB8:AB9"/>
    <mergeCell ref="K8:K9"/>
    <mergeCell ref="L8:L9"/>
    <mergeCell ref="M8:M9"/>
    <mergeCell ref="N8:N9"/>
    <mergeCell ref="O8:O9"/>
    <mergeCell ref="P8:Q8"/>
    <mergeCell ref="AD7:AI7"/>
    <mergeCell ref="A8:A9"/>
    <mergeCell ref="C8:C9"/>
    <mergeCell ref="D8:D9"/>
    <mergeCell ref="E8:E9"/>
    <mergeCell ref="F8:F9"/>
    <mergeCell ref="G8:G9"/>
    <mergeCell ref="H8:H9"/>
    <mergeCell ref="I8:I9"/>
    <mergeCell ref="J8:J9"/>
    <mergeCell ref="A6:C6"/>
    <mergeCell ref="D6:N6"/>
    <mergeCell ref="A7:H7"/>
    <mergeCell ref="I7:M7"/>
    <mergeCell ref="N7:W7"/>
    <mergeCell ref="X7:AC7"/>
    <mergeCell ref="A4:E4"/>
    <mergeCell ref="F4:N4"/>
    <mergeCell ref="O4:AC4"/>
    <mergeCell ref="AD4:AI4"/>
    <mergeCell ref="A5:C5"/>
    <mergeCell ref="D5:N5"/>
  </mergeCells>
  <conditionalFormatting sqref="J15">
    <cfRule type="cellIs" dxfId="136" priority="114" operator="equal">
      <formula>$H$10</formula>
    </cfRule>
  </conditionalFormatting>
  <conditionalFormatting sqref="J17">
    <cfRule type="cellIs" dxfId="135" priority="113" operator="equal">
      <formula>$H$10</formula>
    </cfRule>
  </conditionalFormatting>
  <dataValidations count="7">
    <dataValidation type="list" allowBlank="1" showInputMessage="1" showErrorMessage="1" sqref="R10:R52 R54:R64" xr:uid="{3518DF4D-71FC-4127-8893-EA147C3CC5B7}">
      <formula1>$I$77:$I$79</formula1>
    </dataValidation>
    <dataValidation type="list" allowBlank="1" showInputMessage="1" showErrorMessage="1" sqref="AC62:AC64" xr:uid="{BEAB5516-C8FF-481E-BE17-5F160B5C0DDB}">
      <formula1>#REF!</formula1>
    </dataValidation>
    <dataValidation type="list" allowBlank="1" showInputMessage="1" showErrorMessage="1" sqref="AC58:AC61" xr:uid="{CE50DCE2-3147-4FF4-B1A4-5050A4FF3E0C}">
      <formula1>$AD$25:$AD$30</formula1>
    </dataValidation>
    <dataValidation type="list" allowBlank="1" showInputMessage="1" showErrorMessage="1" sqref="AC51:AC52 AC10:AC49 AC54:AC57 AC65:AC66" xr:uid="{2F2FC422-1527-42ED-AB1B-3692F2906B8E}">
      <formula1>$AD$70:$AD$74</formula1>
    </dataValidation>
    <dataValidation type="list" allowBlank="1" showInputMessage="1" showErrorMessage="1" sqref="M10:M15 M66 M60:M64 AB15:AB38 AB10:AB13 AB60:AB64 AB40:AB49 M54:M58 AB54:AB58 M51:M52 AB51:AB52 M19:M38 M17 M40:M49" xr:uid="{E42F75A6-5BC8-44AE-BDC0-B84CC3B16DA0}">
      <formula1>$M$70:$M$73</formula1>
    </dataValidation>
    <dataValidation type="list" allowBlank="1" showInputMessage="1" showErrorMessage="1" sqref="K10:K15 Z60:Z64 Z54:Z58 Z51:Z52 K66 K60:K64 K17 K54:K58 K51:K52 Z40:Z49 Z10:Z38 K19:K38 K40:K49" xr:uid="{5298A1BE-21CE-49D8-A535-51897CA1B274}">
      <formula1>$K$70:$K$74</formula1>
    </dataValidation>
    <dataValidation type="list" allowBlank="1" showInputMessage="1" showErrorMessage="1" sqref="AI10:AI12" xr:uid="{B85ED74A-ABAA-4C54-942E-D53DA881E321}">
      <formula1>#REF!</formula1>
    </dataValidation>
  </dataValidations>
  <hyperlinks>
    <hyperlink ref="AD47" location="'MAPA RIESGOS SEGURIDAD'!A1" display="'MAPA RIESGOS SEGURIDAD'!A1" xr:uid="{F78B4EC8-DE84-4AB4-81CB-FCAA45E0CAFF}"/>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00" operator="containsText" id="{6FE47543-F282-4B16-B9B4-F98C2A8FCD69}">
            <xm:f>NOT(ISERROR(SEARCH($K$74,K10)))</xm:f>
            <xm:f>$K$74</xm:f>
            <x14:dxf>
              <fill>
                <patternFill>
                  <bgColor rgb="FFFF0000"/>
                </patternFill>
              </fill>
            </x14:dxf>
          </x14:cfRule>
          <x14:cfRule type="containsText" priority="101" operator="containsText" id="{5B006ECB-6213-41B9-80B4-55A4EF3913DF}">
            <xm:f>NOT(ISERROR(SEARCH($K$73,K10)))</xm:f>
            <xm:f>$K$73</xm:f>
            <x14:dxf>
              <fill>
                <patternFill>
                  <bgColor rgb="FFFFC000"/>
                </patternFill>
              </fill>
            </x14:dxf>
          </x14:cfRule>
          <x14:cfRule type="containsText" priority="102" operator="containsText" id="{EF6B178D-865D-4A9B-B44C-0A429E8AC401}">
            <xm:f>NOT(ISERROR(SEARCH($K$72,K10)))</xm:f>
            <xm:f>$K$72</xm:f>
            <x14:dxf>
              <fill>
                <patternFill>
                  <bgColor rgb="FFFFFF00"/>
                </patternFill>
              </fill>
            </x14:dxf>
          </x14:cfRule>
          <x14:cfRule type="containsText" priority="103" operator="containsText" id="{037EB3A6-7B0D-424C-994C-0971A9CC0B42}">
            <xm:f>NOT(ISERROR(SEARCH($K$71,K10)))</xm:f>
            <xm:f>$K$71</xm:f>
            <x14:dxf>
              <fill>
                <patternFill>
                  <bgColor rgb="FF00B050"/>
                </patternFill>
              </fill>
            </x14:dxf>
          </x14:cfRule>
          <x14:cfRule type="containsText" priority="104" operator="containsText" id="{4CF435D2-8B8E-45AC-8A32-418FF5B2A6FD}">
            <xm:f>NOT(ISERROR(SEARCH($K$70,K10)))</xm:f>
            <xm:f>$K$70</xm:f>
            <x14:dxf>
              <fill>
                <patternFill>
                  <bgColor rgb="FF92D050"/>
                </patternFill>
              </fill>
            </x14:dxf>
          </x14:cfRule>
          <xm:sqref>K10:K15</xm:sqref>
        </x14:conditionalFormatting>
        <x14:conditionalFormatting xmlns:xm="http://schemas.microsoft.com/office/excel/2006/main">
          <x14:cfRule type="containsText" priority="95" operator="containsText" id="{FA9AFBFA-9C45-4393-8F86-5D909C524422}">
            <xm:f>NOT(ISERROR(SEARCH($K$74,K17)))</xm:f>
            <xm:f>$K$74</xm:f>
            <x14:dxf>
              <fill>
                <patternFill>
                  <bgColor rgb="FFFF0000"/>
                </patternFill>
              </fill>
            </x14:dxf>
          </x14:cfRule>
          <x14:cfRule type="containsText" priority="96" operator="containsText" id="{9232A2B1-46B4-48D9-A3B8-64D362576D59}">
            <xm:f>NOT(ISERROR(SEARCH($K$73,K17)))</xm:f>
            <xm:f>$K$73</xm:f>
            <x14:dxf>
              <fill>
                <patternFill>
                  <bgColor rgb="FFFFC000"/>
                </patternFill>
              </fill>
            </x14:dxf>
          </x14:cfRule>
          <x14:cfRule type="containsText" priority="97" operator="containsText" id="{A39023E8-60A9-4F07-AD4A-6807A7C958E3}">
            <xm:f>NOT(ISERROR(SEARCH($K$72,K17)))</xm:f>
            <xm:f>$K$72</xm:f>
            <x14:dxf>
              <fill>
                <patternFill>
                  <bgColor rgb="FFFFFF00"/>
                </patternFill>
              </fill>
            </x14:dxf>
          </x14:cfRule>
          <x14:cfRule type="containsText" priority="98" operator="containsText" id="{C76DFBA6-2E78-4A75-8807-1ACAAC624C40}">
            <xm:f>NOT(ISERROR(SEARCH($K$71,K17)))</xm:f>
            <xm:f>$K$71</xm:f>
            <x14:dxf>
              <fill>
                <patternFill>
                  <bgColor rgb="FF00B050"/>
                </patternFill>
              </fill>
            </x14:dxf>
          </x14:cfRule>
          <x14:cfRule type="containsText" priority="99" operator="containsText" id="{F6226E6D-F35C-47DB-BC7E-DCE0CB7CFC2B}">
            <xm:f>NOT(ISERROR(SEARCH($K$70,K17)))</xm:f>
            <xm:f>$K$70</xm:f>
            <x14:dxf>
              <fill>
                <patternFill>
                  <bgColor rgb="FF92D050"/>
                </patternFill>
              </fill>
            </x14:dxf>
          </x14:cfRule>
          <xm:sqref>K17</xm:sqref>
        </x14:conditionalFormatting>
        <x14:conditionalFormatting xmlns:xm="http://schemas.microsoft.com/office/excel/2006/main">
          <x14:cfRule type="containsText" priority="90" operator="containsText" id="{8224E822-6279-4C73-9DD7-4E8D883C0E24}">
            <xm:f>NOT(ISERROR(SEARCH($K$74,K19)))</xm:f>
            <xm:f>$K$74</xm:f>
            <x14:dxf>
              <fill>
                <patternFill>
                  <bgColor rgb="FFFF0000"/>
                </patternFill>
              </fill>
            </x14:dxf>
          </x14:cfRule>
          <x14:cfRule type="containsText" priority="91" operator="containsText" id="{D676D30E-6AAF-4E53-B060-4A2404FF0CDC}">
            <xm:f>NOT(ISERROR(SEARCH($K$73,K19)))</xm:f>
            <xm:f>$K$73</xm:f>
            <x14:dxf>
              <fill>
                <patternFill>
                  <bgColor rgb="FFFFC000"/>
                </patternFill>
              </fill>
            </x14:dxf>
          </x14:cfRule>
          <x14:cfRule type="containsText" priority="92" operator="containsText" id="{B28AF71A-B131-4189-9E22-D94A22D30C93}">
            <xm:f>NOT(ISERROR(SEARCH($K$72,K19)))</xm:f>
            <xm:f>$K$72</xm:f>
            <x14:dxf>
              <fill>
                <patternFill>
                  <bgColor rgb="FFFFFF00"/>
                </patternFill>
              </fill>
            </x14:dxf>
          </x14:cfRule>
          <x14:cfRule type="containsText" priority="93" operator="containsText" id="{59482F5E-533F-4B53-A781-55ABC7EC6EA9}">
            <xm:f>NOT(ISERROR(SEARCH($K$71,K19)))</xm:f>
            <xm:f>$K$71</xm:f>
            <x14:dxf>
              <fill>
                <patternFill>
                  <bgColor rgb="FF00B050"/>
                </patternFill>
              </fill>
            </x14:dxf>
          </x14:cfRule>
          <x14:cfRule type="containsText" priority="94" operator="containsText" id="{E2FEBAEE-1D3D-4DC5-8677-9C499B4B8562}">
            <xm:f>NOT(ISERROR(SEARCH($K$70,K19)))</xm:f>
            <xm:f>$K$70</xm:f>
            <x14:dxf>
              <fill>
                <patternFill>
                  <bgColor rgb="FF92D050"/>
                </patternFill>
              </fill>
            </x14:dxf>
          </x14:cfRule>
          <xm:sqref>K19:K38</xm:sqref>
        </x14:conditionalFormatting>
        <x14:conditionalFormatting xmlns:xm="http://schemas.microsoft.com/office/excel/2006/main">
          <x14:cfRule type="containsText" priority="36" operator="containsText" id="{806A5AF8-BB22-42F7-9736-AE3D90368514}">
            <xm:f>NOT(ISERROR(SEARCH($K$74,K40)))</xm:f>
            <xm:f>$K$74</xm:f>
            <x14:dxf>
              <fill>
                <patternFill>
                  <bgColor rgb="FFFF0000"/>
                </patternFill>
              </fill>
            </x14:dxf>
          </x14:cfRule>
          <x14:cfRule type="containsText" priority="37" operator="containsText" id="{B976709B-A0A0-4031-BAF5-42FD7763D921}">
            <xm:f>NOT(ISERROR(SEARCH($K$73,K40)))</xm:f>
            <xm:f>$K$73</xm:f>
            <x14:dxf>
              <fill>
                <patternFill>
                  <bgColor rgb="FFFFC000"/>
                </patternFill>
              </fill>
            </x14:dxf>
          </x14:cfRule>
          <x14:cfRule type="containsText" priority="38" operator="containsText" id="{23D77857-9F9C-4AF5-81DA-09DBF373BE76}">
            <xm:f>NOT(ISERROR(SEARCH($K$72,K40)))</xm:f>
            <xm:f>$K$72</xm:f>
            <x14:dxf>
              <fill>
                <patternFill>
                  <bgColor rgb="FFFFFF00"/>
                </patternFill>
              </fill>
            </x14:dxf>
          </x14:cfRule>
          <x14:cfRule type="containsText" priority="39" operator="containsText" id="{D8E50EE3-D475-490F-9B36-F4C3F13A62D4}">
            <xm:f>NOT(ISERROR(SEARCH($K$71,K40)))</xm:f>
            <xm:f>$K$71</xm:f>
            <x14:dxf>
              <fill>
                <patternFill>
                  <bgColor rgb="FF00B050"/>
                </patternFill>
              </fill>
            </x14:dxf>
          </x14:cfRule>
          <x14:cfRule type="containsText" priority="40" operator="containsText" id="{64A984E8-448B-4D45-BB1A-76577AB3EA8C}">
            <xm:f>NOT(ISERROR(SEARCH($K$70,K40)))</xm:f>
            <xm:f>$K$70</xm:f>
            <x14:dxf>
              <fill>
                <patternFill>
                  <bgColor rgb="FF92D050"/>
                </patternFill>
              </fill>
            </x14:dxf>
          </x14:cfRule>
          <xm:sqref>K40:K49</xm:sqref>
        </x14:conditionalFormatting>
        <x14:conditionalFormatting xmlns:xm="http://schemas.microsoft.com/office/excel/2006/main">
          <x14:cfRule type="containsText" priority="76" operator="containsText" id="{B7BEDC89-6A8D-4CED-876B-53D63DA04294}">
            <xm:f>NOT(ISERROR(SEARCH($K$74,K51)))</xm:f>
            <xm:f>$K$74</xm:f>
            <x14:dxf>
              <fill>
                <patternFill>
                  <bgColor rgb="FFFF0000"/>
                </patternFill>
              </fill>
            </x14:dxf>
          </x14:cfRule>
          <x14:cfRule type="containsText" priority="77" operator="containsText" id="{684C480C-9CAE-410C-8C39-88731CA523E6}">
            <xm:f>NOT(ISERROR(SEARCH($K$73,K51)))</xm:f>
            <xm:f>$K$73</xm:f>
            <x14:dxf>
              <fill>
                <patternFill>
                  <bgColor rgb="FFFFC000"/>
                </patternFill>
              </fill>
            </x14:dxf>
          </x14:cfRule>
          <x14:cfRule type="containsText" priority="78" operator="containsText" id="{419D90CC-D066-4A24-B3D1-10BBEE635C67}">
            <xm:f>NOT(ISERROR(SEARCH($K$72,K51)))</xm:f>
            <xm:f>$K$72</xm:f>
            <x14:dxf>
              <fill>
                <patternFill>
                  <bgColor rgb="FFFFFF00"/>
                </patternFill>
              </fill>
            </x14:dxf>
          </x14:cfRule>
          <x14:cfRule type="containsText" priority="79" operator="containsText" id="{23EC7BE2-BBF1-4AF6-B231-9D36D04DAD11}">
            <xm:f>NOT(ISERROR(SEARCH($K$71,K51)))</xm:f>
            <xm:f>$K$71</xm:f>
            <x14:dxf>
              <fill>
                <patternFill>
                  <bgColor rgb="FF00B050"/>
                </patternFill>
              </fill>
            </x14:dxf>
          </x14:cfRule>
          <x14:cfRule type="containsText" priority="80" operator="containsText" id="{86F0C55B-A4AB-451A-8CE4-93343F3D407B}">
            <xm:f>NOT(ISERROR(SEARCH($K$70,K51)))</xm:f>
            <xm:f>$K$70</xm:f>
            <x14:dxf>
              <fill>
                <patternFill>
                  <bgColor rgb="FF92D050"/>
                </patternFill>
              </fill>
            </x14:dxf>
          </x14:cfRule>
          <xm:sqref>K51:K52</xm:sqref>
        </x14:conditionalFormatting>
        <x14:conditionalFormatting xmlns:xm="http://schemas.microsoft.com/office/excel/2006/main">
          <x14:cfRule type="containsText" priority="58" operator="containsText" id="{9B61BEBC-04BE-4A9C-89D4-08F54A7A3A49}">
            <xm:f>NOT(ISERROR(SEARCH($K$74,K54)))</xm:f>
            <xm:f>$K$74</xm:f>
            <x14:dxf>
              <fill>
                <patternFill>
                  <bgColor rgb="FFFF0000"/>
                </patternFill>
              </fill>
            </x14:dxf>
          </x14:cfRule>
          <x14:cfRule type="containsText" priority="59" operator="containsText" id="{5B402B03-13F4-4DE8-9980-F9ED7B392EB1}">
            <xm:f>NOT(ISERROR(SEARCH($K$73,K54)))</xm:f>
            <xm:f>$K$73</xm:f>
            <x14:dxf>
              <fill>
                <patternFill>
                  <bgColor rgb="FFFFC000"/>
                </patternFill>
              </fill>
            </x14:dxf>
          </x14:cfRule>
          <x14:cfRule type="containsText" priority="60" operator="containsText" id="{CCE3EFB5-7A14-4C8A-841A-581230D3F165}">
            <xm:f>NOT(ISERROR(SEARCH($K$72,K54)))</xm:f>
            <xm:f>$K$72</xm:f>
            <x14:dxf>
              <fill>
                <patternFill>
                  <bgColor rgb="FFFFFF00"/>
                </patternFill>
              </fill>
            </x14:dxf>
          </x14:cfRule>
          <x14:cfRule type="containsText" priority="61" operator="containsText" id="{38174260-6EB8-455B-80E8-C0B63B0231CB}">
            <xm:f>NOT(ISERROR(SEARCH($K$71,K54)))</xm:f>
            <xm:f>$K$71</xm:f>
            <x14:dxf>
              <fill>
                <patternFill>
                  <bgColor rgb="FF00B050"/>
                </patternFill>
              </fill>
            </x14:dxf>
          </x14:cfRule>
          <x14:cfRule type="containsText" priority="62" operator="containsText" id="{9CB1C80C-1B56-4209-A576-48596F0EDB1F}">
            <xm:f>NOT(ISERROR(SEARCH($K$70,K54)))</xm:f>
            <xm:f>$K$70</xm:f>
            <x14:dxf>
              <fill>
                <patternFill>
                  <bgColor rgb="FF92D050"/>
                </patternFill>
              </fill>
            </x14:dxf>
          </x14:cfRule>
          <xm:sqref>K54:K58</xm:sqref>
        </x14:conditionalFormatting>
        <x14:conditionalFormatting xmlns:xm="http://schemas.microsoft.com/office/excel/2006/main">
          <x14:cfRule type="containsText" priority="45" operator="containsText" id="{7282C875-3DE8-4F6B-A3AA-53D3F31D92DE}">
            <xm:f>NOT(ISERROR(SEARCH($K$74,K60)))</xm:f>
            <xm:f>$K$74</xm:f>
            <x14:dxf>
              <fill>
                <patternFill>
                  <bgColor rgb="FFFF0000"/>
                </patternFill>
              </fill>
            </x14:dxf>
          </x14:cfRule>
          <x14:cfRule type="containsText" priority="46" operator="containsText" id="{BACC5233-302E-409D-BEE8-BD057710FE21}">
            <xm:f>NOT(ISERROR(SEARCH($K$73,K60)))</xm:f>
            <xm:f>$K$73</xm:f>
            <x14:dxf>
              <fill>
                <patternFill>
                  <bgColor rgb="FFFFC000"/>
                </patternFill>
              </fill>
            </x14:dxf>
          </x14:cfRule>
          <x14:cfRule type="containsText" priority="47" operator="containsText" id="{1A28C663-DB3E-49D3-BC40-C8A791298815}">
            <xm:f>NOT(ISERROR(SEARCH($K$72,K60)))</xm:f>
            <xm:f>$K$72</xm:f>
            <x14:dxf>
              <fill>
                <patternFill>
                  <bgColor rgb="FFFFFF00"/>
                </patternFill>
              </fill>
            </x14:dxf>
          </x14:cfRule>
          <x14:cfRule type="containsText" priority="48" operator="containsText" id="{CDA8EA56-04C9-4870-9F4F-F21A5966E35F}">
            <xm:f>NOT(ISERROR(SEARCH($K$71,K60)))</xm:f>
            <xm:f>$K$71</xm:f>
            <x14:dxf>
              <fill>
                <patternFill>
                  <bgColor rgb="FF00B050"/>
                </patternFill>
              </fill>
            </x14:dxf>
          </x14:cfRule>
          <x14:cfRule type="containsText" priority="49" operator="containsText" id="{C62CB339-B882-45BF-B649-850038EF859A}">
            <xm:f>NOT(ISERROR(SEARCH($K$70,K60)))</xm:f>
            <xm:f>$K$70</xm:f>
            <x14:dxf>
              <fill>
                <patternFill>
                  <bgColor rgb="FF92D050"/>
                </patternFill>
              </fill>
            </x14:dxf>
          </x14:cfRule>
          <xm:sqref>K60:K64</xm:sqref>
        </x14:conditionalFormatting>
        <x14:conditionalFormatting xmlns:xm="http://schemas.microsoft.com/office/excel/2006/main">
          <x14:cfRule type="containsText" priority="109" operator="containsText" id="{3FA28CA9-B3E7-40BF-B237-7B717552BD18}">
            <xm:f>NOT(ISERROR(SEARCH($M$73,M10)))</xm:f>
            <xm:f>$M$73</xm:f>
            <x14:dxf>
              <fill>
                <patternFill>
                  <bgColor rgb="FFFF0000"/>
                </patternFill>
              </fill>
            </x14:dxf>
          </x14:cfRule>
          <x14:cfRule type="containsText" priority="110" operator="containsText" id="{3542265A-3937-43D0-B3F7-ABB03CB6B0B8}">
            <xm:f>NOT(ISERROR(SEARCH($M$72,M10)))</xm:f>
            <xm:f>$M$72</xm:f>
            <x14:dxf>
              <fill>
                <patternFill>
                  <bgColor rgb="FFFFC000"/>
                </patternFill>
              </fill>
            </x14:dxf>
          </x14:cfRule>
          <x14:cfRule type="containsText" priority="111" operator="containsText" id="{B1A4A38F-4461-44C0-A4AC-7E9BAF7D78E0}">
            <xm:f>NOT(ISERROR(SEARCH($M$71,M10)))</xm:f>
            <xm:f>$M$71</xm:f>
            <x14:dxf>
              <fill>
                <patternFill>
                  <bgColor rgb="FFFFFF00"/>
                </patternFill>
              </fill>
            </x14:dxf>
          </x14:cfRule>
          <x14:cfRule type="containsText" priority="112" operator="containsText" id="{0F793C33-9807-4CA4-AE8B-D29009E1B53B}">
            <xm:f>NOT(ISERROR(SEARCH($M$70,M10)))</xm:f>
            <xm:f>$M$70</xm:f>
            <x14:dxf>
              <fill>
                <patternFill>
                  <bgColor rgb="FF92D050"/>
                </patternFill>
              </fill>
            </x14:dxf>
          </x14:cfRule>
          <xm:sqref>M10:M15</xm:sqref>
        </x14:conditionalFormatting>
        <x14:conditionalFormatting xmlns:xm="http://schemas.microsoft.com/office/excel/2006/main">
          <x14:cfRule type="containsText" priority="105" operator="containsText" id="{7CA58354-FA90-4DE7-8A1F-5686B9033991}">
            <xm:f>NOT(ISERROR(SEARCH($M$73,M17)))</xm:f>
            <xm:f>$M$73</xm:f>
            <x14:dxf>
              <fill>
                <patternFill>
                  <bgColor rgb="FFFF0000"/>
                </patternFill>
              </fill>
            </x14:dxf>
          </x14:cfRule>
          <x14:cfRule type="containsText" priority="106" operator="containsText" id="{10AE6E7E-CD29-4C3B-828C-619248722367}">
            <xm:f>NOT(ISERROR(SEARCH($M$72,M17)))</xm:f>
            <xm:f>$M$72</xm:f>
            <x14:dxf>
              <fill>
                <patternFill>
                  <bgColor rgb="FFFFC000"/>
                </patternFill>
              </fill>
            </x14:dxf>
          </x14:cfRule>
          <x14:cfRule type="containsText" priority="107" operator="containsText" id="{A49907AD-0320-4890-B8CC-A2C42CBD1543}">
            <xm:f>NOT(ISERROR(SEARCH($M$71,M17)))</xm:f>
            <xm:f>$M$71</xm:f>
            <x14:dxf>
              <fill>
                <patternFill>
                  <bgColor rgb="FFFFFF00"/>
                </patternFill>
              </fill>
            </x14:dxf>
          </x14:cfRule>
          <x14:cfRule type="containsText" priority="108" operator="containsText" id="{82030BA4-F9DB-4A36-8A9C-63C7CD7D6FDD}">
            <xm:f>NOT(ISERROR(SEARCH($M$70,M17)))</xm:f>
            <xm:f>$M$70</xm:f>
            <x14:dxf>
              <fill>
                <patternFill>
                  <bgColor rgb="FF92D050"/>
                </patternFill>
              </fill>
            </x14:dxf>
          </x14:cfRule>
          <xm:sqref>M17</xm:sqref>
        </x14:conditionalFormatting>
        <x14:conditionalFormatting xmlns:xm="http://schemas.microsoft.com/office/excel/2006/main">
          <x14:cfRule type="containsText" priority="86" operator="containsText" id="{3910863B-7CB2-4203-88B8-C1AB8320F5EF}">
            <xm:f>NOT(ISERROR(SEARCH($M$73,M19)))</xm:f>
            <xm:f>$M$73</xm:f>
            <x14:dxf>
              <fill>
                <patternFill>
                  <bgColor rgb="FFFF0000"/>
                </patternFill>
              </fill>
            </x14:dxf>
          </x14:cfRule>
          <x14:cfRule type="containsText" priority="87" operator="containsText" id="{0A19C94C-5879-491E-AAC1-94964C80E3F9}">
            <xm:f>NOT(ISERROR(SEARCH($M$72,M19)))</xm:f>
            <xm:f>$M$72</xm:f>
            <x14:dxf>
              <fill>
                <patternFill>
                  <bgColor rgb="FFFFC000"/>
                </patternFill>
              </fill>
            </x14:dxf>
          </x14:cfRule>
          <x14:cfRule type="containsText" priority="88" operator="containsText" id="{CB5B4FDC-A345-4581-9FFB-C8BB0D391D08}">
            <xm:f>NOT(ISERROR(SEARCH($M$71,M19)))</xm:f>
            <xm:f>$M$71</xm:f>
            <x14:dxf>
              <fill>
                <patternFill>
                  <bgColor rgb="FFFFFF00"/>
                </patternFill>
              </fill>
            </x14:dxf>
          </x14:cfRule>
          <x14:cfRule type="containsText" priority="89" operator="containsText" id="{FA84EE52-1A2D-44AE-941E-1F365C681A3D}">
            <xm:f>NOT(ISERROR(SEARCH($M$70,M19)))</xm:f>
            <xm:f>$M$70</xm:f>
            <x14:dxf>
              <fill>
                <patternFill>
                  <bgColor rgb="FF92D050"/>
                </patternFill>
              </fill>
            </x14:dxf>
          </x14:cfRule>
          <xm:sqref>M19:M38</xm:sqref>
        </x14:conditionalFormatting>
        <x14:conditionalFormatting xmlns:xm="http://schemas.microsoft.com/office/excel/2006/main">
          <x14:cfRule type="containsText" priority="16" operator="containsText" id="{214BB7CB-E5BD-4A02-BFEA-73DAF4E9F282}">
            <xm:f>NOT(ISERROR(SEARCH($M$73,M40)))</xm:f>
            <xm:f>$M$73</xm:f>
            <x14:dxf>
              <fill>
                <patternFill>
                  <bgColor rgb="FFFF0000"/>
                </patternFill>
              </fill>
            </x14:dxf>
          </x14:cfRule>
          <x14:cfRule type="containsText" priority="17" operator="containsText" id="{D738B555-0F96-43FA-8DAF-A4CE07A795D8}">
            <xm:f>NOT(ISERROR(SEARCH($M$72,M40)))</xm:f>
            <xm:f>$M$72</xm:f>
            <x14:dxf>
              <fill>
                <patternFill>
                  <bgColor rgb="FFFFC000"/>
                </patternFill>
              </fill>
            </x14:dxf>
          </x14:cfRule>
          <x14:cfRule type="containsText" priority="18" operator="containsText" id="{65767384-6E18-476B-9208-259F026CA124}">
            <xm:f>NOT(ISERROR(SEARCH($M$71,M40)))</xm:f>
            <xm:f>$M$71</xm:f>
            <x14:dxf>
              <fill>
                <patternFill>
                  <bgColor rgb="FFFFFF00"/>
                </patternFill>
              </fill>
            </x14:dxf>
          </x14:cfRule>
          <x14:cfRule type="containsText" priority="19" operator="containsText" id="{969AB811-A1CD-4106-AF7D-C162AC79304B}">
            <xm:f>NOT(ISERROR(SEARCH($M$70,M40)))</xm:f>
            <xm:f>$M$70</xm:f>
            <x14:dxf>
              <fill>
                <patternFill>
                  <bgColor rgb="FF92D050"/>
                </patternFill>
              </fill>
            </x14:dxf>
          </x14:cfRule>
          <xm:sqref>M40:M49</xm:sqref>
        </x14:conditionalFormatting>
        <x14:conditionalFormatting xmlns:xm="http://schemas.microsoft.com/office/excel/2006/main">
          <x14:cfRule type="containsText" priority="72" operator="containsText" id="{8B67BE40-AC21-4742-A238-DB2BC795ED14}">
            <xm:f>NOT(ISERROR(SEARCH($M$73,M51)))</xm:f>
            <xm:f>$M$73</xm:f>
            <x14:dxf>
              <fill>
                <patternFill>
                  <bgColor rgb="FFFF0000"/>
                </patternFill>
              </fill>
            </x14:dxf>
          </x14:cfRule>
          <x14:cfRule type="containsText" priority="73" operator="containsText" id="{C6A900E7-0479-4D92-BA59-B11B3430F596}">
            <xm:f>NOT(ISERROR(SEARCH($M$72,M51)))</xm:f>
            <xm:f>$M$72</xm:f>
            <x14:dxf>
              <fill>
                <patternFill>
                  <bgColor rgb="FFFFC000"/>
                </patternFill>
              </fill>
            </x14:dxf>
          </x14:cfRule>
          <x14:cfRule type="containsText" priority="74" operator="containsText" id="{897C1B0A-5E00-49D9-82B8-1372AAC362E6}">
            <xm:f>NOT(ISERROR(SEARCH($M$71,M51)))</xm:f>
            <xm:f>$M$71</xm:f>
            <x14:dxf>
              <fill>
                <patternFill>
                  <bgColor rgb="FFFFFF00"/>
                </patternFill>
              </fill>
            </x14:dxf>
          </x14:cfRule>
          <x14:cfRule type="containsText" priority="75" operator="containsText" id="{22336C1F-A586-46F6-9E9A-708539CBFAAC}">
            <xm:f>NOT(ISERROR(SEARCH($M$70,M51)))</xm:f>
            <xm:f>$M$70</xm:f>
            <x14:dxf>
              <fill>
                <patternFill>
                  <bgColor rgb="FF92D050"/>
                </patternFill>
              </fill>
            </x14:dxf>
          </x14:cfRule>
          <xm:sqref>M51:M52</xm:sqref>
        </x14:conditionalFormatting>
        <x14:conditionalFormatting xmlns:xm="http://schemas.microsoft.com/office/excel/2006/main">
          <x14:cfRule type="containsText" priority="54" operator="containsText" id="{9600BD19-C306-4F5E-8C1D-B54467565B12}">
            <xm:f>NOT(ISERROR(SEARCH($M$73,M54)))</xm:f>
            <xm:f>$M$73</xm:f>
            <x14:dxf>
              <fill>
                <patternFill>
                  <bgColor rgb="FFFF0000"/>
                </patternFill>
              </fill>
            </x14:dxf>
          </x14:cfRule>
          <x14:cfRule type="containsText" priority="55" operator="containsText" id="{1D254D55-9C68-468A-A000-19412EDF3FB6}">
            <xm:f>NOT(ISERROR(SEARCH($M$72,M54)))</xm:f>
            <xm:f>$M$72</xm:f>
            <x14:dxf>
              <fill>
                <patternFill>
                  <bgColor rgb="FFFFC000"/>
                </patternFill>
              </fill>
            </x14:dxf>
          </x14:cfRule>
          <x14:cfRule type="containsText" priority="56" operator="containsText" id="{ECFCC9A0-7555-4C60-8F2B-EB5FF7717758}">
            <xm:f>NOT(ISERROR(SEARCH($M$71,M54)))</xm:f>
            <xm:f>$M$71</xm:f>
            <x14:dxf>
              <fill>
                <patternFill>
                  <bgColor rgb="FFFFFF00"/>
                </patternFill>
              </fill>
            </x14:dxf>
          </x14:cfRule>
          <x14:cfRule type="containsText" priority="57" operator="containsText" id="{83A6CE34-DCE9-46A8-92CA-706514391EDD}">
            <xm:f>NOT(ISERROR(SEARCH($M$70,M54)))</xm:f>
            <xm:f>$M$70</xm:f>
            <x14:dxf>
              <fill>
                <patternFill>
                  <bgColor rgb="FF92D050"/>
                </patternFill>
              </fill>
            </x14:dxf>
          </x14:cfRule>
          <xm:sqref>M54:M58</xm:sqref>
        </x14:conditionalFormatting>
        <x14:conditionalFormatting xmlns:xm="http://schemas.microsoft.com/office/excel/2006/main">
          <x14:cfRule type="containsText" priority="41" operator="containsText" id="{25DD9F44-9638-4D4B-8E08-31F30C5A3D96}">
            <xm:f>NOT(ISERROR(SEARCH($M$73,M60)))</xm:f>
            <xm:f>$M$73</xm:f>
            <x14:dxf>
              <fill>
                <patternFill>
                  <bgColor rgb="FFFF0000"/>
                </patternFill>
              </fill>
            </x14:dxf>
          </x14:cfRule>
          <x14:cfRule type="containsText" priority="42" operator="containsText" id="{9BF35242-2866-4CEC-BF5D-9C576C337D93}">
            <xm:f>NOT(ISERROR(SEARCH($M$72,M60)))</xm:f>
            <xm:f>$M$72</xm:f>
            <x14:dxf>
              <fill>
                <patternFill>
                  <bgColor rgb="FFFFC000"/>
                </patternFill>
              </fill>
            </x14:dxf>
          </x14:cfRule>
          <x14:cfRule type="containsText" priority="43" operator="containsText" id="{161B9EC3-BB00-4379-A226-3EF19B3263ED}">
            <xm:f>NOT(ISERROR(SEARCH($M$71,M60)))</xm:f>
            <xm:f>$M$71</xm:f>
            <x14:dxf>
              <fill>
                <patternFill>
                  <bgColor rgb="FFFFFF00"/>
                </patternFill>
              </fill>
            </x14:dxf>
          </x14:cfRule>
          <x14:cfRule type="containsText" priority="44" operator="containsText" id="{80BF31F9-45AF-4FD3-A1FF-C2401496C9E4}">
            <xm:f>NOT(ISERROR(SEARCH($M$70,M60)))</xm:f>
            <xm:f>$M$70</xm:f>
            <x14:dxf>
              <fill>
                <patternFill>
                  <bgColor rgb="FF92D050"/>
                </patternFill>
              </fill>
            </x14:dxf>
          </x14:cfRule>
          <xm:sqref>M60:M64</xm:sqref>
        </x14:conditionalFormatting>
        <x14:conditionalFormatting xmlns:xm="http://schemas.microsoft.com/office/excel/2006/main">
          <x14:cfRule type="containsText" priority="81" operator="containsText" id="{8A73D4DB-9095-4729-ADFF-D14A7D1753F3}">
            <xm:f>NOT(ISERROR(SEARCH($K$74,Z10)))</xm:f>
            <xm:f>$K$74</xm:f>
            <x14:dxf>
              <fill>
                <patternFill>
                  <bgColor rgb="FFFF0000"/>
                </patternFill>
              </fill>
            </x14:dxf>
          </x14:cfRule>
          <x14:cfRule type="containsText" priority="82" operator="containsText" id="{93AE08B2-80EB-43FF-A1F2-D10C64E5FECE}">
            <xm:f>NOT(ISERROR(SEARCH($K$73,Z10)))</xm:f>
            <xm:f>$K$73</xm:f>
            <x14:dxf>
              <fill>
                <patternFill>
                  <bgColor rgb="FFFFC000"/>
                </patternFill>
              </fill>
            </x14:dxf>
          </x14:cfRule>
          <x14:cfRule type="containsText" priority="83" operator="containsText" id="{73BE32A7-93C1-4258-861E-DBDCA2DC3F5A}">
            <xm:f>NOT(ISERROR(SEARCH($K$72,Z10)))</xm:f>
            <xm:f>$K$72</xm:f>
            <x14:dxf>
              <fill>
                <patternFill>
                  <bgColor rgb="FFFFFF00"/>
                </patternFill>
              </fill>
            </x14:dxf>
          </x14:cfRule>
          <x14:cfRule type="containsText" priority="84" operator="containsText" id="{0788511A-426A-4169-9468-B292F16A2E34}">
            <xm:f>NOT(ISERROR(SEARCH($K$71,Z10)))</xm:f>
            <xm:f>$K$71</xm:f>
            <x14:dxf>
              <fill>
                <patternFill>
                  <bgColor rgb="FF00B050"/>
                </patternFill>
              </fill>
            </x14:dxf>
          </x14:cfRule>
          <x14:cfRule type="containsText" priority="85" operator="containsText" id="{44BF7FFA-8883-4BAF-9153-CFC379E63980}">
            <xm:f>NOT(ISERROR(SEARCH($K$70,Z10)))</xm:f>
            <xm:f>$K$70</xm:f>
            <x14:dxf>
              <fill>
                <patternFill>
                  <bgColor rgb="FF92D050"/>
                </patternFill>
              </fill>
            </x14:dxf>
          </x14:cfRule>
          <xm:sqref>Z10:Z38</xm:sqref>
        </x14:conditionalFormatting>
        <x14:conditionalFormatting xmlns:xm="http://schemas.microsoft.com/office/excel/2006/main">
          <x14:cfRule type="containsText" priority="11" operator="containsText" id="{03DB2F9E-65B1-45FC-A202-E7CF38C8A620}">
            <xm:f>NOT(ISERROR(SEARCH($K$74,Z40)))</xm:f>
            <xm:f>$K$74</xm:f>
            <x14:dxf>
              <fill>
                <patternFill>
                  <bgColor rgb="FFFF0000"/>
                </patternFill>
              </fill>
            </x14:dxf>
          </x14:cfRule>
          <x14:cfRule type="containsText" priority="12" operator="containsText" id="{B19A7970-3922-45DA-BE9D-74D10D27A5D4}">
            <xm:f>NOT(ISERROR(SEARCH($K$73,Z40)))</xm:f>
            <xm:f>$K$73</xm:f>
            <x14:dxf>
              <fill>
                <patternFill>
                  <bgColor rgb="FFFFC000"/>
                </patternFill>
              </fill>
            </x14:dxf>
          </x14:cfRule>
          <x14:cfRule type="containsText" priority="13" operator="containsText" id="{4534CF2F-D921-430D-9EBC-9C0EA0220426}">
            <xm:f>NOT(ISERROR(SEARCH($K$72,Z40)))</xm:f>
            <xm:f>$K$72</xm:f>
            <x14:dxf>
              <fill>
                <patternFill>
                  <bgColor rgb="FFFFFF00"/>
                </patternFill>
              </fill>
            </x14:dxf>
          </x14:cfRule>
          <x14:cfRule type="containsText" priority="14" operator="containsText" id="{68C63E72-BC3C-4EB1-9F1B-C5E503A11FF3}">
            <xm:f>NOT(ISERROR(SEARCH($K$71,Z40)))</xm:f>
            <xm:f>$K$71</xm:f>
            <x14:dxf>
              <fill>
                <patternFill>
                  <bgColor rgb="FF00B050"/>
                </patternFill>
              </fill>
            </x14:dxf>
          </x14:cfRule>
          <x14:cfRule type="containsText" priority="15" operator="containsText" id="{B1E17293-CAC3-4DE4-8552-2A4FBDB49699}">
            <xm:f>NOT(ISERROR(SEARCH($K$70,Z40)))</xm:f>
            <xm:f>$K$70</xm:f>
            <x14:dxf>
              <fill>
                <patternFill>
                  <bgColor rgb="FF92D050"/>
                </patternFill>
              </fill>
            </x14:dxf>
          </x14:cfRule>
          <xm:sqref>Z40:Z49</xm:sqref>
        </x14:conditionalFormatting>
        <x14:conditionalFormatting xmlns:xm="http://schemas.microsoft.com/office/excel/2006/main">
          <x14:cfRule type="containsText" priority="6" operator="containsText" id="{1DEB5243-1897-4A18-8010-2D99E69D16C2}">
            <xm:f>NOT(ISERROR(SEARCH($K$74,Z51)))</xm:f>
            <xm:f>$K$74</xm:f>
            <x14:dxf>
              <fill>
                <patternFill>
                  <bgColor rgb="FFFF0000"/>
                </patternFill>
              </fill>
            </x14:dxf>
          </x14:cfRule>
          <x14:cfRule type="containsText" priority="7" operator="containsText" id="{A53D6605-4807-4BF4-B55D-4BB2A618F70E}">
            <xm:f>NOT(ISERROR(SEARCH($K$73,Z51)))</xm:f>
            <xm:f>$K$73</xm:f>
            <x14:dxf>
              <fill>
                <patternFill>
                  <bgColor rgb="FFFFC000"/>
                </patternFill>
              </fill>
            </x14:dxf>
          </x14:cfRule>
          <x14:cfRule type="containsText" priority="8" operator="containsText" id="{C9DB6309-713C-432C-9E43-2E5BAEEF797F}">
            <xm:f>NOT(ISERROR(SEARCH($K$72,Z51)))</xm:f>
            <xm:f>$K$72</xm:f>
            <x14:dxf>
              <fill>
                <patternFill>
                  <bgColor rgb="FFFFFF00"/>
                </patternFill>
              </fill>
            </x14:dxf>
          </x14:cfRule>
          <x14:cfRule type="containsText" priority="9" operator="containsText" id="{3743C116-A29D-4DF6-8469-A3D1948997C2}">
            <xm:f>NOT(ISERROR(SEARCH($K$71,Z51)))</xm:f>
            <xm:f>$K$71</xm:f>
            <x14:dxf>
              <fill>
                <patternFill>
                  <bgColor rgb="FF00B050"/>
                </patternFill>
              </fill>
            </x14:dxf>
          </x14:cfRule>
          <x14:cfRule type="containsText" priority="10" operator="containsText" id="{CD91959A-E671-46FF-B1B4-7E2359BC4E7F}">
            <xm:f>NOT(ISERROR(SEARCH($K$70,Z51)))</xm:f>
            <xm:f>$K$70</xm:f>
            <x14:dxf>
              <fill>
                <patternFill>
                  <bgColor rgb="FF92D050"/>
                </patternFill>
              </fill>
            </x14:dxf>
          </x14:cfRule>
          <xm:sqref>Z51:Z52</xm:sqref>
        </x14:conditionalFormatting>
        <x14:conditionalFormatting xmlns:xm="http://schemas.microsoft.com/office/excel/2006/main">
          <x14:cfRule type="containsText" priority="63" operator="containsText" id="{1B481278-EE05-43F4-AB70-A0107393C7F6}">
            <xm:f>NOT(ISERROR(SEARCH($K$74,Z54)))</xm:f>
            <xm:f>$K$74</xm:f>
            <x14:dxf>
              <fill>
                <patternFill>
                  <bgColor rgb="FFFF0000"/>
                </patternFill>
              </fill>
            </x14:dxf>
          </x14:cfRule>
          <x14:cfRule type="containsText" priority="64" operator="containsText" id="{060CE9AB-F582-426F-900B-FB2596F387AD}">
            <xm:f>NOT(ISERROR(SEARCH($K$73,Z54)))</xm:f>
            <xm:f>$K$73</xm:f>
            <x14:dxf>
              <fill>
                <patternFill>
                  <bgColor rgb="FFFFC000"/>
                </patternFill>
              </fill>
            </x14:dxf>
          </x14:cfRule>
          <x14:cfRule type="containsText" priority="65" operator="containsText" id="{EE24ECE2-5216-47F6-B2D1-76A038B8AB32}">
            <xm:f>NOT(ISERROR(SEARCH($K$72,Z54)))</xm:f>
            <xm:f>$K$72</xm:f>
            <x14:dxf>
              <fill>
                <patternFill>
                  <bgColor rgb="FFFFFF00"/>
                </patternFill>
              </fill>
            </x14:dxf>
          </x14:cfRule>
          <x14:cfRule type="containsText" priority="66" operator="containsText" id="{BE7F2FCE-D216-49AC-9BEE-089F9928FAC9}">
            <xm:f>NOT(ISERROR(SEARCH($K$71,Z54)))</xm:f>
            <xm:f>$K$71</xm:f>
            <x14:dxf>
              <fill>
                <patternFill>
                  <bgColor rgb="FF00B050"/>
                </patternFill>
              </fill>
            </x14:dxf>
          </x14:cfRule>
          <x14:cfRule type="containsText" priority="67" operator="containsText" id="{DD168972-A80A-461A-ADCD-5C7DF443FEB5}">
            <xm:f>NOT(ISERROR(SEARCH($K$70,Z54)))</xm:f>
            <xm:f>$K$70</xm:f>
            <x14:dxf>
              <fill>
                <patternFill>
                  <bgColor rgb="FF92D050"/>
                </patternFill>
              </fill>
            </x14:dxf>
          </x14:cfRule>
          <xm:sqref>Z54:Z58</xm:sqref>
        </x14:conditionalFormatting>
        <x14:conditionalFormatting xmlns:xm="http://schemas.microsoft.com/office/excel/2006/main">
          <x14:cfRule type="containsText" priority="1" operator="containsText" id="{38AE6BF1-5894-45F5-A48C-CC002647E6F5}">
            <xm:f>NOT(ISERROR(SEARCH($K$74,Z60)))</xm:f>
            <xm:f>$K$74</xm:f>
            <x14:dxf>
              <fill>
                <patternFill>
                  <bgColor rgb="FFFF0000"/>
                </patternFill>
              </fill>
            </x14:dxf>
          </x14:cfRule>
          <x14:cfRule type="containsText" priority="2" operator="containsText" id="{40FF4167-1A42-4924-ABD9-AF59978870AB}">
            <xm:f>NOT(ISERROR(SEARCH($K$73,Z60)))</xm:f>
            <xm:f>$K$73</xm:f>
            <x14:dxf>
              <fill>
                <patternFill>
                  <bgColor rgb="FFFFC000"/>
                </patternFill>
              </fill>
            </x14:dxf>
          </x14:cfRule>
          <x14:cfRule type="containsText" priority="3" operator="containsText" id="{B4CEFAB8-D4A6-47F1-8C8A-CEAC3E1D24A0}">
            <xm:f>NOT(ISERROR(SEARCH($K$72,Z60)))</xm:f>
            <xm:f>$K$72</xm:f>
            <x14:dxf>
              <fill>
                <patternFill>
                  <bgColor rgb="FFFFFF00"/>
                </patternFill>
              </fill>
            </x14:dxf>
          </x14:cfRule>
          <x14:cfRule type="containsText" priority="4" operator="containsText" id="{D745B3E9-EB12-44AB-A421-DE283C0D6521}">
            <xm:f>NOT(ISERROR(SEARCH($K$71,Z60)))</xm:f>
            <xm:f>$K$71</xm:f>
            <x14:dxf>
              <fill>
                <patternFill>
                  <bgColor rgb="FF00B050"/>
                </patternFill>
              </fill>
            </x14:dxf>
          </x14:cfRule>
          <x14:cfRule type="containsText" priority="5" operator="containsText" id="{3D2E41C3-8606-410F-AF22-4C2D65C59E4C}">
            <xm:f>NOT(ISERROR(SEARCH($K$70,Z60)))</xm:f>
            <xm:f>$K$70</xm:f>
            <x14:dxf>
              <fill>
                <patternFill>
                  <bgColor rgb="FF92D050"/>
                </patternFill>
              </fill>
            </x14:dxf>
          </x14:cfRule>
          <xm:sqref>Z60:Z64</xm:sqref>
        </x14:conditionalFormatting>
        <x14:conditionalFormatting xmlns:xm="http://schemas.microsoft.com/office/excel/2006/main">
          <x14:cfRule type="containsText" priority="24" operator="containsText" id="{BFE58558-CB52-465E-99D4-E502B80DD0DB}">
            <xm:f>NOT(ISERROR(SEARCH($M$73,AB10)))</xm:f>
            <xm:f>$M$73</xm:f>
            <x14:dxf>
              <fill>
                <patternFill>
                  <bgColor rgb="FFFF0000"/>
                </patternFill>
              </fill>
            </x14:dxf>
          </x14:cfRule>
          <x14:cfRule type="containsText" priority="25" operator="containsText" id="{D16FAF42-32AD-4BB2-9094-77F95B63FE0E}">
            <xm:f>NOT(ISERROR(SEARCH($M$72,AB10)))</xm:f>
            <xm:f>$M$72</xm:f>
            <x14:dxf>
              <fill>
                <patternFill>
                  <bgColor rgb="FFFFC000"/>
                </patternFill>
              </fill>
            </x14:dxf>
          </x14:cfRule>
          <x14:cfRule type="containsText" priority="26" operator="containsText" id="{C96AB34E-5A9E-481D-9BD6-9DE590C87E04}">
            <xm:f>NOT(ISERROR(SEARCH($M$71,AB10)))</xm:f>
            <xm:f>$M$71</xm:f>
            <x14:dxf>
              <fill>
                <patternFill>
                  <bgColor rgb="FFFFFF00"/>
                </patternFill>
              </fill>
            </x14:dxf>
          </x14:cfRule>
          <x14:cfRule type="containsText" priority="27" operator="containsText" id="{C973BF0B-DE92-4BCB-AB6E-628BD34ED8E7}">
            <xm:f>NOT(ISERROR(SEARCH($M$70,AB10)))</xm:f>
            <xm:f>$M$70</xm:f>
            <x14:dxf>
              <fill>
                <patternFill>
                  <bgColor rgb="FF92D050"/>
                </patternFill>
              </fill>
            </x14:dxf>
          </x14:cfRule>
          <xm:sqref>AB10:AB13</xm:sqref>
        </x14:conditionalFormatting>
        <x14:conditionalFormatting xmlns:xm="http://schemas.microsoft.com/office/excel/2006/main">
          <x14:cfRule type="containsText" priority="20" operator="containsText" id="{038DE461-BAD6-4BBC-8F3C-C9755BFA60EA}">
            <xm:f>NOT(ISERROR(SEARCH($M$73,AB15)))</xm:f>
            <xm:f>$M$73</xm:f>
            <x14:dxf>
              <fill>
                <patternFill>
                  <bgColor rgb="FFFF0000"/>
                </patternFill>
              </fill>
            </x14:dxf>
          </x14:cfRule>
          <x14:cfRule type="containsText" priority="21" operator="containsText" id="{A45F58F0-D64D-4BB1-83E7-8C9E6EFEE5BA}">
            <xm:f>NOT(ISERROR(SEARCH($M$72,AB15)))</xm:f>
            <xm:f>$M$72</xm:f>
            <x14:dxf>
              <fill>
                <patternFill>
                  <bgColor rgb="FFFFC000"/>
                </patternFill>
              </fill>
            </x14:dxf>
          </x14:cfRule>
          <x14:cfRule type="containsText" priority="22" operator="containsText" id="{37C3E6A9-3379-403F-8672-F0348D79E765}">
            <xm:f>NOT(ISERROR(SEARCH($M$71,AB15)))</xm:f>
            <xm:f>$M$71</xm:f>
            <x14:dxf>
              <fill>
                <patternFill>
                  <bgColor rgb="FFFFFF00"/>
                </patternFill>
              </fill>
            </x14:dxf>
          </x14:cfRule>
          <x14:cfRule type="containsText" priority="23" operator="containsText" id="{A2439AE4-594D-4B49-85D8-FE1E0A6004E5}">
            <xm:f>NOT(ISERROR(SEARCH($M$70,AB15)))</xm:f>
            <xm:f>$M$70</xm:f>
            <x14:dxf>
              <fill>
                <patternFill>
                  <bgColor rgb="FF92D050"/>
                </patternFill>
              </fill>
            </x14:dxf>
          </x14:cfRule>
          <xm:sqref>AB15:AB38</xm:sqref>
        </x14:conditionalFormatting>
        <x14:conditionalFormatting xmlns:xm="http://schemas.microsoft.com/office/excel/2006/main">
          <x14:cfRule type="containsText" priority="32" operator="containsText" id="{68EBD414-1209-4BA7-BE5C-65562D3D8284}">
            <xm:f>NOT(ISERROR(SEARCH($M$73,AB40)))</xm:f>
            <xm:f>$M$73</xm:f>
            <x14:dxf>
              <fill>
                <patternFill>
                  <bgColor rgb="FFFF0000"/>
                </patternFill>
              </fill>
            </x14:dxf>
          </x14:cfRule>
          <x14:cfRule type="containsText" priority="33" operator="containsText" id="{62378B7B-6A48-4DBC-A32D-A5D2F2195628}">
            <xm:f>NOT(ISERROR(SEARCH($M$72,AB40)))</xm:f>
            <xm:f>$M$72</xm:f>
            <x14:dxf>
              <fill>
                <patternFill>
                  <bgColor rgb="FFFFC000"/>
                </patternFill>
              </fill>
            </x14:dxf>
          </x14:cfRule>
          <x14:cfRule type="containsText" priority="34" operator="containsText" id="{66C9ACCA-EAB4-40C8-B668-01EA14F15911}">
            <xm:f>NOT(ISERROR(SEARCH($M$71,AB40)))</xm:f>
            <xm:f>$M$71</xm:f>
            <x14:dxf>
              <fill>
                <patternFill>
                  <bgColor rgb="FFFFFF00"/>
                </patternFill>
              </fill>
            </x14:dxf>
          </x14:cfRule>
          <x14:cfRule type="containsText" priority="35" operator="containsText" id="{7ED37892-DEB1-48AC-AA3A-00E582213FDA}">
            <xm:f>NOT(ISERROR(SEARCH($M$70,AB40)))</xm:f>
            <xm:f>$M$70</xm:f>
            <x14:dxf>
              <fill>
                <patternFill>
                  <bgColor rgb="FF92D050"/>
                </patternFill>
              </fill>
            </x14:dxf>
          </x14:cfRule>
          <xm:sqref>AB40:AB49</xm:sqref>
        </x14:conditionalFormatting>
        <x14:conditionalFormatting xmlns:xm="http://schemas.microsoft.com/office/excel/2006/main">
          <x14:cfRule type="containsText" priority="68" operator="containsText" id="{64AD9721-E211-4052-8DC8-D4D8EF46C28C}">
            <xm:f>NOT(ISERROR(SEARCH($M$73,AB51)))</xm:f>
            <xm:f>$M$73</xm:f>
            <x14:dxf>
              <fill>
                <patternFill>
                  <bgColor rgb="FFFF0000"/>
                </patternFill>
              </fill>
            </x14:dxf>
          </x14:cfRule>
          <x14:cfRule type="containsText" priority="69" operator="containsText" id="{0811FE05-09F3-4CBC-B0DD-C70E09974637}">
            <xm:f>NOT(ISERROR(SEARCH($M$72,AB51)))</xm:f>
            <xm:f>$M$72</xm:f>
            <x14:dxf>
              <fill>
                <patternFill>
                  <bgColor rgb="FFFFC000"/>
                </patternFill>
              </fill>
            </x14:dxf>
          </x14:cfRule>
          <x14:cfRule type="containsText" priority="70" operator="containsText" id="{3F9B34D7-0038-4097-A455-90BA11EC63EB}">
            <xm:f>NOT(ISERROR(SEARCH($M$71,AB51)))</xm:f>
            <xm:f>$M$71</xm:f>
            <x14:dxf>
              <fill>
                <patternFill>
                  <bgColor rgb="FFFFFF00"/>
                </patternFill>
              </fill>
            </x14:dxf>
          </x14:cfRule>
          <x14:cfRule type="containsText" priority="71" operator="containsText" id="{D2BC6C79-09F7-4672-B1C8-06ED54B45601}">
            <xm:f>NOT(ISERROR(SEARCH($M$70,AB51)))</xm:f>
            <xm:f>$M$70</xm:f>
            <x14:dxf>
              <fill>
                <patternFill>
                  <bgColor rgb="FF92D050"/>
                </patternFill>
              </fill>
            </x14:dxf>
          </x14:cfRule>
          <xm:sqref>AB51:AB52</xm:sqref>
        </x14:conditionalFormatting>
        <x14:conditionalFormatting xmlns:xm="http://schemas.microsoft.com/office/excel/2006/main">
          <x14:cfRule type="containsText" priority="50" operator="containsText" id="{FC14E69B-FC7C-413E-ACF3-751B4F7C83DB}">
            <xm:f>NOT(ISERROR(SEARCH($M$73,AB54)))</xm:f>
            <xm:f>$M$73</xm:f>
            <x14:dxf>
              <fill>
                <patternFill>
                  <bgColor rgb="FFFF0000"/>
                </patternFill>
              </fill>
            </x14:dxf>
          </x14:cfRule>
          <x14:cfRule type="containsText" priority="51" operator="containsText" id="{BCAB136F-B3F1-475B-94F9-05EF5295E4BA}">
            <xm:f>NOT(ISERROR(SEARCH($M$72,AB54)))</xm:f>
            <xm:f>$M$72</xm:f>
            <x14:dxf>
              <fill>
                <patternFill>
                  <bgColor rgb="FFFFC000"/>
                </patternFill>
              </fill>
            </x14:dxf>
          </x14:cfRule>
          <x14:cfRule type="containsText" priority="52" operator="containsText" id="{45207313-56F9-4ADC-B5E5-1604940D7D0D}">
            <xm:f>NOT(ISERROR(SEARCH($M$71,AB54)))</xm:f>
            <xm:f>$M$71</xm:f>
            <x14:dxf>
              <fill>
                <patternFill>
                  <bgColor rgb="FFFFFF00"/>
                </patternFill>
              </fill>
            </x14:dxf>
          </x14:cfRule>
          <x14:cfRule type="containsText" priority="53" operator="containsText" id="{A837F2E8-4E4D-4D19-8910-ABA527CE28FA}">
            <xm:f>NOT(ISERROR(SEARCH($M$70,AB54)))</xm:f>
            <xm:f>$M$70</xm:f>
            <x14:dxf>
              <fill>
                <patternFill>
                  <bgColor rgb="FF92D050"/>
                </patternFill>
              </fill>
            </x14:dxf>
          </x14:cfRule>
          <xm:sqref>AB54:AB58</xm:sqref>
        </x14:conditionalFormatting>
        <x14:conditionalFormatting xmlns:xm="http://schemas.microsoft.com/office/excel/2006/main">
          <x14:cfRule type="containsText" priority="28" operator="containsText" id="{8A9BFD5F-B610-4EB6-A0AE-1F84AA7B383E}">
            <xm:f>NOT(ISERROR(SEARCH($M$73,AB60)))</xm:f>
            <xm:f>$M$73</xm:f>
            <x14:dxf>
              <fill>
                <patternFill>
                  <bgColor rgb="FFFF0000"/>
                </patternFill>
              </fill>
            </x14:dxf>
          </x14:cfRule>
          <x14:cfRule type="containsText" priority="29" operator="containsText" id="{B13D68EA-C879-4D64-BDED-98F0AD23B830}">
            <xm:f>NOT(ISERROR(SEARCH($M$72,AB60)))</xm:f>
            <xm:f>$M$72</xm:f>
            <x14:dxf>
              <fill>
                <patternFill>
                  <bgColor rgb="FFFFC000"/>
                </patternFill>
              </fill>
            </x14:dxf>
          </x14:cfRule>
          <x14:cfRule type="containsText" priority="30" operator="containsText" id="{F24B4E24-5715-419B-8522-70C008E2CC92}">
            <xm:f>NOT(ISERROR(SEARCH($M$71,AB60)))</xm:f>
            <xm:f>$M$71</xm:f>
            <x14:dxf>
              <fill>
                <patternFill>
                  <bgColor rgb="FFFFFF00"/>
                </patternFill>
              </fill>
            </x14:dxf>
          </x14:cfRule>
          <x14:cfRule type="containsText" priority="31" operator="containsText" id="{6DA62444-4B8A-4409-983D-8EFD38F0DA8F}">
            <xm:f>NOT(ISERROR(SEARCH($M$70,AB60)))</xm:f>
            <xm:f>$M$70</xm:f>
            <x14:dxf>
              <fill>
                <patternFill>
                  <bgColor rgb="FF92D050"/>
                </patternFill>
              </fill>
            </x14:dxf>
          </x14:cfRule>
          <xm:sqref>AB60:AB64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94663-EBA8-4187-B940-6CFD2F6E910D}">
  <sheetPr>
    <tabColor rgb="FF0070C0"/>
  </sheetPr>
  <dimension ref="A1:AP59"/>
  <sheetViews>
    <sheetView topLeftCell="A7" zoomScaleNormal="100" workbookViewId="0">
      <selection activeCell="C9" sqref="C9:C14"/>
    </sheetView>
  </sheetViews>
  <sheetFormatPr baseColWidth="10" defaultColWidth="11.42578125" defaultRowHeight="16.5" x14ac:dyDescent="0.3"/>
  <cols>
    <col min="1" max="1" width="4" style="280" bestFit="1" customWidth="1"/>
    <col min="2" max="2" width="18.42578125" style="280" customWidth="1"/>
    <col min="3" max="3" width="20.42578125" style="280" customWidth="1"/>
    <col min="4" max="4" width="17.85546875" style="280" customWidth="1"/>
    <col min="5" max="5" width="22.5703125" style="2" customWidth="1"/>
    <col min="6" max="6" width="18.42578125" style="281" customWidth="1"/>
    <col min="7" max="7" width="13.42578125" style="2" customWidth="1"/>
    <col min="8" max="8" width="9" style="2" customWidth="1"/>
    <col min="9" max="9" width="13.42578125" style="2" customWidth="1"/>
    <col min="10" max="10" width="7" style="2" customWidth="1"/>
    <col min="11" max="11" width="14.85546875" style="2" customWidth="1"/>
    <col min="12" max="12" width="7.85546875" style="2" customWidth="1"/>
    <col min="13" max="13" width="45.42578125" style="2" customWidth="1"/>
    <col min="14" max="14" width="7.140625" style="2" bestFit="1" customWidth="1"/>
    <col min="15" max="15" width="7.42578125" style="2" customWidth="1"/>
    <col min="16" max="16" width="6.85546875" style="2" customWidth="1"/>
    <col min="17" max="18" width="5" style="2" customWidth="1"/>
    <col min="19" max="19" width="7.140625" style="2" customWidth="1"/>
    <col min="20" max="20" width="6.5703125" style="2" customWidth="1"/>
    <col min="21" max="21" width="6.42578125" style="2" customWidth="1"/>
    <col min="22" max="22" width="8.85546875" style="2" customWidth="1"/>
    <col min="23" max="23" width="6.42578125" style="2" customWidth="1"/>
    <col min="24" max="24" width="8.85546875" style="2" customWidth="1"/>
    <col min="25" max="25" width="6.85546875" style="2" customWidth="1"/>
    <col min="26" max="26" width="9.5703125" style="2" customWidth="1"/>
    <col min="27" max="27" width="7.42578125" style="2" customWidth="1"/>
    <col min="28" max="28" width="43.85546875" style="2" customWidth="1"/>
    <col min="29" max="29" width="48" style="2" customWidth="1"/>
    <col min="30" max="30" width="18.85546875" style="2" customWidth="1"/>
    <col min="31" max="31" width="19.42578125" style="2" customWidth="1"/>
    <col min="32" max="32" width="18.42578125" style="281" customWidth="1"/>
    <col min="33" max="33" width="18.42578125" style="2" customWidth="1"/>
    <col min="34" max="34" width="21" style="2" customWidth="1"/>
    <col min="35" max="16384" width="11.42578125" style="2"/>
  </cols>
  <sheetData>
    <row r="1" spans="1:42" ht="18" x14ac:dyDescent="0.3">
      <c r="B1" s="435" t="s">
        <v>756</v>
      </c>
    </row>
    <row r="2" spans="1:42" x14ac:dyDescent="0.3">
      <c r="B2" s="434"/>
    </row>
    <row r="3" spans="1:42" x14ac:dyDescent="0.3">
      <c r="B3" s="434"/>
    </row>
    <row r="4" spans="1:42" x14ac:dyDescent="0.3">
      <c r="A4" s="690" t="s">
        <v>324</v>
      </c>
      <c r="B4" s="692"/>
      <c r="C4" s="282" t="s">
        <v>757</v>
      </c>
      <c r="D4" s="283"/>
      <c r="E4" s="283"/>
      <c r="F4" s="284"/>
      <c r="G4" s="284"/>
      <c r="H4" s="284"/>
      <c r="I4" s="284"/>
      <c r="J4" s="284"/>
      <c r="K4" s="284"/>
      <c r="L4" s="285"/>
      <c r="M4" s="116"/>
      <c r="N4" s="116"/>
      <c r="O4" s="116"/>
      <c r="P4" s="116"/>
      <c r="Q4" s="116"/>
      <c r="R4" s="116"/>
      <c r="S4" s="116"/>
      <c r="T4" s="116"/>
      <c r="U4" s="116"/>
      <c r="V4" s="116"/>
      <c r="W4" s="116"/>
      <c r="X4" s="116"/>
      <c r="Y4" s="116"/>
      <c r="Z4" s="116"/>
      <c r="AA4" s="116"/>
      <c r="AB4" s="116"/>
      <c r="AC4" s="116"/>
      <c r="AD4" s="116"/>
      <c r="AE4" s="116"/>
      <c r="AF4" s="277"/>
      <c r="AG4" s="116"/>
      <c r="AH4" s="116"/>
    </row>
    <row r="5" spans="1:42" ht="29.1" customHeight="1" x14ac:dyDescent="0.3">
      <c r="A5" s="690" t="s">
        <v>325</v>
      </c>
      <c r="B5" s="692"/>
      <c r="C5" s="693" t="s">
        <v>758</v>
      </c>
      <c r="D5" s="694"/>
      <c r="E5" s="694"/>
      <c r="F5" s="694"/>
      <c r="G5" s="694"/>
      <c r="H5" s="694"/>
      <c r="I5" s="694"/>
      <c r="J5" s="694"/>
      <c r="K5" s="694"/>
      <c r="L5" s="695"/>
      <c r="M5" s="116"/>
      <c r="N5" s="116"/>
      <c r="O5" s="116"/>
      <c r="P5" s="116"/>
      <c r="Q5" s="116"/>
      <c r="R5" s="116"/>
      <c r="S5" s="116"/>
      <c r="T5" s="116"/>
      <c r="U5" s="116"/>
      <c r="V5" s="116"/>
      <c r="W5" s="116"/>
      <c r="X5" s="116"/>
      <c r="Y5" s="116"/>
      <c r="Z5" s="116"/>
      <c r="AA5" s="116"/>
      <c r="AB5" s="116"/>
      <c r="AC5" s="116"/>
      <c r="AD5" s="116"/>
      <c r="AE5" s="116"/>
      <c r="AF5" s="277"/>
      <c r="AG5" s="116"/>
      <c r="AH5" s="116"/>
    </row>
    <row r="6" spans="1:42" ht="32.25" customHeight="1" x14ac:dyDescent="0.3">
      <c r="A6" s="690" t="s">
        <v>327</v>
      </c>
      <c r="B6" s="692"/>
      <c r="C6" s="693" t="s">
        <v>759</v>
      </c>
      <c r="D6" s="694"/>
      <c r="E6" s="694"/>
      <c r="F6" s="694"/>
      <c r="G6" s="694"/>
      <c r="H6" s="694"/>
      <c r="I6" s="694"/>
      <c r="J6" s="694"/>
      <c r="K6" s="694"/>
      <c r="L6" s="695"/>
      <c r="M6" s="116"/>
      <c r="N6" s="116"/>
      <c r="O6" s="116"/>
      <c r="P6" s="116"/>
      <c r="Q6" s="116"/>
      <c r="R6" s="116"/>
      <c r="S6" s="116"/>
      <c r="T6" s="116"/>
      <c r="U6" s="116"/>
      <c r="V6" s="116"/>
      <c r="W6" s="116"/>
      <c r="X6" s="116"/>
      <c r="Y6" s="116"/>
      <c r="Z6" s="116"/>
      <c r="AA6" s="116"/>
      <c r="AB6" s="116"/>
      <c r="AC6" s="116"/>
      <c r="AD6" s="116"/>
      <c r="AE6" s="116"/>
      <c r="AF6" s="277"/>
      <c r="AG6" s="116"/>
      <c r="AH6" s="116"/>
    </row>
    <row r="7" spans="1:42" ht="16.5" customHeight="1" x14ac:dyDescent="0.3">
      <c r="A7" s="683" t="s">
        <v>334</v>
      </c>
      <c r="B7" s="685" t="s">
        <v>760</v>
      </c>
      <c r="C7" s="668" t="s">
        <v>761</v>
      </c>
      <c r="D7" s="668" t="s">
        <v>359</v>
      </c>
      <c r="E7" s="686" t="s">
        <v>762</v>
      </c>
      <c r="F7" s="687" t="s">
        <v>763</v>
      </c>
      <c r="G7" s="680" t="s">
        <v>341</v>
      </c>
      <c r="H7" s="666" t="s">
        <v>342</v>
      </c>
      <c r="I7" s="681" t="s">
        <v>343</v>
      </c>
      <c r="J7" s="666" t="s">
        <v>342</v>
      </c>
      <c r="K7" s="668" t="s">
        <v>344</v>
      </c>
      <c r="L7" s="670" t="s">
        <v>345</v>
      </c>
      <c r="M7" s="669" t="s">
        <v>764</v>
      </c>
      <c r="N7" s="669" t="s">
        <v>347</v>
      </c>
      <c r="O7" s="669"/>
      <c r="P7" s="672" t="s">
        <v>348</v>
      </c>
      <c r="Q7" s="676"/>
      <c r="R7" s="676"/>
      <c r="S7" s="676"/>
      <c r="T7" s="676"/>
      <c r="U7" s="677"/>
      <c r="V7" s="678" t="s">
        <v>765</v>
      </c>
      <c r="W7" s="708"/>
      <c r="X7" s="678" t="s">
        <v>766</v>
      </c>
      <c r="Y7" s="708"/>
      <c r="Z7" s="675" t="s">
        <v>351</v>
      </c>
      <c r="AA7" s="670" t="s">
        <v>352</v>
      </c>
      <c r="AB7" s="669" t="s">
        <v>767</v>
      </c>
      <c r="AC7" s="669" t="s">
        <v>333</v>
      </c>
      <c r="AD7" s="669" t="s">
        <v>11</v>
      </c>
      <c r="AE7" s="669" t="s">
        <v>353</v>
      </c>
      <c r="AF7" s="669" t="s">
        <v>354</v>
      </c>
      <c r="AG7" s="669" t="s">
        <v>355</v>
      </c>
      <c r="AH7" s="669" t="s">
        <v>356</v>
      </c>
    </row>
    <row r="8" spans="1:42" s="289" customFormat="1" ht="78.75" customHeight="1" x14ac:dyDescent="0.25">
      <c r="A8" s="684"/>
      <c r="B8" s="685"/>
      <c r="C8" s="669"/>
      <c r="D8" s="669"/>
      <c r="E8" s="685"/>
      <c r="F8" s="668"/>
      <c r="G8" s="668"/>
      <c r="H8" s="667"/>
      <c r="I8" s="667"/>
      <c r="J8" s="667"/>
      <c r="K8" s="669"/>
      <c r="L8" s="671"/>
      <c r="M8" s="669"/>
      <c r="N8" s="286" t="s">
        <v>358</v>
      </c>
      <c r="O8" s="286" t="s">
        <v>335</v>
      </c>
      <c r="P8" s="287" t="s">
        <v>359</v>
      </c>
      <c r="Q8" s="287" t="s">
        <v>360</v>
      </c>
      <c r="R8" s="287" t="s">
        <v>361</v>
      </c>
      <c r="S8" s="287" t="s">
        <v>362</v>
      </c>
      <c r="T8" s="287" t="s">
        <v>363</v>
      </c>
      <c r="U8" s="287" t="s">
        <v>364</v>
      </c>
      <c r="V8" s="679"/>
      <c r="W8" s="709"/>
      <c r="X8" s="679"/>
      <c r="Y8" s="709"/>
      <c r="Z8" s="675"/>
      <c r="AA8" s="671"/>
      <c r="AB8" s="669"/>
      <c r="AC8" s="669"/>
      <c r="AD8" s="669"/>
      <c r="AE8" s="669"/>
      <c r="AF8" s="669"/>
      <c r="AG8" s="669"/>
      <c r="AH8" s="669"/>
      <c r="AI8" s="288"/>
      <c r="AJ8" s="288"/>
      <c r="AK8" s="288"/>
      <c r="AL8" s="288"/>
      <c r="AM8" s="288"/>
      <c r="AN8" s="288"/>
      <c r="AO8" s="288"/>
      <c r="AP8" s="288"/>
    </row>
    <row r="9" spans="1:42" s="309" customFormat="1" ht="117.6" customHeight="1" x14ac:dyDescent="0.25">
      <c r="A9" s="642">
        <v>1</v>
      </c>
      <c r="B9" s="648" t="s">
        <v>768</v>
      </c>
      <c r="C9" s="728" t="s">
        <v>769</v>
      </c>
      <c r="D9" s="646" t="s">
        <v>770</v>
      </c>
      <c r="E9" s="646" t="s">
        <v>771</v>
      </c>
      <c r="F9" s="306" t="s">
        <v>772</v>
      </c>
      <c r="G9" s="704" t="s">
        <v>371</v>
      </c>
      <c r="H9" s="636">
        <f t="shared" ref="H9" si="0">IF(G9="MUY BAJA",20%,IF(G9="BAJA",40%,IF(G9="MEDIA",60%,IF(G9="ALTA",80%,IF(G9="MUY ALTA",100%,IF(G9="",""))))))</f>
        <v>0.2</v>
      </c>
      <c r="I9" s="721" t="s">
        <v>402</v>
      </c>
      <c r="J9" s="636">
        <f>IF(I9="LEVE",20%,IF(I9="MENOR",40%,IF(I9="MODERADO",60%,IF(I9="MAYOR",80%,IF(I9="CATASTROFICO",100%,IF(G9="",""))))))</f>
        <v>0.8</v>
      </c>
      <c r="K9" s="722" t="s">
        <v>403</v>
      </c>
      <c r="L9" s="298" t="s">
        <v>773</v>
      </c>
      <c r="M9" s="306" t="s">
        <v>774</v>
      </c>
      <c r="N9" s="306" t="s">
        <v>375</v>
      </c>
      <c r="O9" s="298" t="s">
        <v>375</v>
      </c>
      <c r="P9" s="301" t="s">
        <v>376</v>
      </c>
      <c r="Q9" s="301" t="s">
        <v>653</v>
      </c>
      <c r="R9" s="320">
        <f>[6]ValoraciónControles!F14</f>
        <v>0.5</v>
      </c>
      <c r="S9" s="301" t="s">
        <v>576</v>
      </c>
      <c r="T9" s="301" t="s">
        <v>379</v>
      </c>
      <c r="U9" s="301" t="s">
        <v>380</v>
      </c>
      <c r="V9" s="725" t="s">
        <v>371</v>
      </c>
      <c r="W9" s="295">
        <v>0.1</v>
      </c>
      <c r="X9" s="710" t="s">
        <v>402</v>
      </c>
      <c r="Y9" s="295">
        <f>IF(X9="LEVE",20%,IF(X9="MENOR",40%,IF(X9="MODERADO",60%,IF(X9="MAYOR",80%,IF(X9="CATASTROFICO",100%,IF(X9="",""))))))</f>
        <v>0.8</v>
      </c>
      <c r="Z9" s="713" t="s">
        <v>403</v>
      </c>
      <c r="AA9" s="304" t="s">
        <v>381</v>
      </c>
      <c r="AB9" s="299" t="s">
        <v>775</v>
      </c>
      <c r="AC9" s="299" t="s">
        <v>776</v>
      </c>
      <c r="AD9" s="306" t="s">
        <v>617</v>
      </c>
      <c r="AE9" s="382">
        <v>44774</v>
      </c>
      <c r="AF9" s="383" t="s">
        <v>64</v>
      </c>
      <c r="AG9" s="308"/>
      <c r="AH9" s="298"/>
    </row>
    <row r="10" spans="1:42" ht="127.5" x14ac:dyDescent="0.3">
      <c r="A10" s="719"/>
      <c r="B10" s="660"/>
      <c r="C10" s="729"/>
      <c r="D10" s="720"/>
      <c r="E10" s="720"/>
      <c r="F10" s="646" t="s">
        <v>777</v>
      </c>
      <c r="G10" s="705"/>
      <c r="H10" s="707"/>
      <c r="I10" s="717"/>
      <c r="J10" s="707"/>
      <c r="K10" s="723"/>
      <c r="L10" s="298" t="s">
        <v>778</v>
      </c>
      <c r="M10" s="312" t="s">
        <v>779</v>
      </c>
      <c r="N10" s="298" t="s">
        <v>375</v>
      </c>
      <c r="O10" s="298" t="s">
        <v>375</v>
      </c>
      <c r="P10" s="301" t="s">
        <v>376</v>
      </c>
      <c r="Q10" s="301" t="s">
        <v>377</v>
      </c>
      <c r="R10" s="320">
        <f>[6]ValoraciónControles!F29</f>
        <v>0.4</v>
      </c>
      <c r="S10" s="301" t="s">
        <v>378</v>
      </c>
      <c r="T10" s="301" t="s">
        <v>379</v>
      </c>
      <c r="U10" s="301" t="s">
        <v>405</v>
      </c>
      <c r="V10" s="726"/>
      <c r="W10" s="295">
        <v>0.04</v>
      </c>
      <c r="X10" s="711"/>
      <c r="Y10" s="295">
        <v>0.8</v>
      </c>
      <c r="Z10" s="714"/>
      <c r="AA10" s="304" t="s">
        <v>381</v>
      </c>
      <c r="AB10" s="299" t="s">
        <v>780</v>
      </c>
      <c r="AC10" s="299" t="s">
        <v>781</v>
      </c>
      <c r="AD10" s="306" t="s">
        <v>782</v>
      </c>
      <c r="AE10" s="382">
        <v>44774</v>
      </c>
      <c r="AF10" s="383" t="s">
        <v>64</v>
      </c>
      <c r="AG10" s="298"/>
      <c r="AH10" s="298"/>
    </row>
    <row r="11" spans="1:42" ht="104.45" customHeight="1" x14ac:dyDescent="0.3">
      <c r="A11" s="719"/>
      <c r="B11" s="660"/>
      <c r="C11" s="729"/>
      <c r="D11" s="720"/>
      <c r="E11" s="720"/>
      <c r="F11" s="647"/>
      <c r="G11" s="705"/>
      <c r="H11" s="707"/>
      <c r="I11" s="717"/>
      <c r="J11" s="707"/>
      <c r="K11" s="723"/>
      <c r="L11" s="298" t="s">
        <v>783</v>
      </c>
      <c r="M11" s="312" t="s">
        <v>784</v>
      </c>
      <c r="N11" s="298" t="s">
        <v>375</v>
      </c>
      <c r="O11" s="298" t="s">
        <v>375</v>
      </c>
      <c r="P11" s="301" t="s">
        <v>376</v>
      </c>
      <c r="Q11" s="301" t="s">
        <v>377</v>
      </c>
      <c r="R11" s="320">
        <v>0.4</v>
      </c>
      <c r="S11" s="301" t="s">
        <v>576</v>
      </c>
      <c r="T11" s="301" t="s">
        <v>379</v>
      </c>
      <c r="U11" s="301" t="s">
        <v>785</v>
      </c>
      <c r="V11" s="726"/>
      <c r="W11" s="295">
        <v>1.6E-2</v>
      </c>
      <c r="X11" s="711"/>
      <c r="Y11" s="295">
        <v>0.8</v>
      </c>
      <c r="Z11" s="714"/>
      <c r="AA11" s="304" t="s">
        <v>381</v>
      </c>
      <c r="AB11" s="299" t="s">
        <v>786</v>
      </c>
      <c r="AC11" s="299" t="s">
        <v>787</v>
      </c>
      <c r="AD11" s="306" t="s">
        <v>617</v>
      </c>
      <c r="AE11" s="382">
        <v>44774</v>
      </c>
      <c r="AF11" s="306" t="s">
        <v>788</v>
      </c>
      <c r="AG11" s="298"/>
      <c r="AH11" s="298"/>
    </row>
    <row r="12" spans="1:42" ht="127.5" x14ac:dyDescent="0.3">
      <c r="A12" s="719"/>
      <c r="B12" s="660"/>
      <c r="C12" s="729"/>
      <c r="D12" s="720"/>
      <c r="E12" s="720"/>
      <c r="F12" s="306" t="s">
        <v>789</v>
      </c>
      <c r="G12" s="705"/>
      <c r="H12" s="707"/>
      <c r="I12" s="717"/>
      <c r="J12" s="707"/>
      <c r="K12" s="723"/>
      <c r="L12" s="298" t="s">
        <v>790</v>
      </c>
      <c r="M12" s="312" t="s">
        <v>791</v>
      </c>
      <c r="N12" s="298" t="s">
        <v>375</v>
      </c>
      <c r="O12" s="298" t="s">
        <v>375</v>
      </c>
      <c r="P12" s="301" t="s">
        <v>376</v>
      </c>
      <c r="Q12" s="301" t="s">
        <v>377</v>
      </c>
      <c r="R12" s="320">
        <f>[6]ValoraciónControles!F44</f>
        <v>0.4</v>
      </c>
      <c r="S12" s="301" t="s">
        <v>378</v>
      </c>
      <c r="T12" s="301" t="s">
        <v>379</v>
      </c>
      <c r="U12" s="301" t="s">
        <v>405</v>
      </c>
      <c r="V12" s="726"/>
      <c r="W12" s="278">
        <v>8.0000000000000002E-3</v>
      </c>
      <c r="X12" s="711"/>
      <c r="Y12" s="295">
        <v>0.8</v>
      </c>
      <c r="Z12" s="714"/>
      <c r="AA12" s="304" t="s">
        <v>381</v>
      </c>
      <c r="AB12" s="299" t="s">
        <v>792</v>
      </c>
      <c r="AC12" s="299" t="s">
        <v>793</v>
      </c>
      <c r="AD12" s="306" t="s">
        <v>655</v>
      </c>
      <c r="AE12" s="382">
        <v>44774</v>
      </c>
      <c r="AF12" s="383" t="s">
        <v>788</v>
      </c>
      <c r="AG12" s="298"/>
      <c r="AH12" s="298"/>
    </row>
    <row r="13" spans="1:42" ht="140.25" x14ac:dyDescent="0.3">
      <c r="A13" s="719"/>
      <c r="B13" s="660"/>
      <c r="C13" s="729"/>
      <c r="D13" s="720"/>
      <c r="E13" s="720"/>
      <c r="F13" s="384" t="s">
        <v>794</v>
      </c>
      <c r="G13" s="705"/>
      <c r="H13" s="707"/>
      <c r="I13" s="717"/>
      <c r="J13" s="707"/>
      <c r="K13" s="723"/>
      <c r="L13" s="308" t="s">
        <v>795</v>
      </c>
      <c r="M13" s="327" t="s">
        <v>796</v>
      </c>
      <c r="N13" s="327" t="s">
        <v>375</v>
      </c>
      <c r="O13" s="308" t="s">
        <v>375</v>
      </c>
      <c r="P13" s="301" t="s">
        <v>376</v>
      </c>
      <c r="Q13" s="301" t="s">
        <v>377</v>
      </c>
      <c r="R13" s="320">
        <f>[6]ValoraciónControles!F59</f>
        <v>0.4</v>
      </c>
      <c r="S13" s="301" t="s">
        <v>378</v>
      </c>
      <c r="T13" s="301" t="s">
        <v>379</v>
      </c>
      <c r="U13" s="301" t="s">
        <v>380</v>
      </c>
      <c r="V13" s="726"/>
      <c r="W13" s="295">
        <v>4.0000000000000001E-3</v>
      </c>
      <c r="X13" s="711"/>
      <c r="Y13" s="295">
        <v>0.8</v>
      </c>
      <c r="Z13" s="714"/>
      <c r="AA13" s="304" t="s">
        <v>381</v>
      </c>
      <c r="AB13" s="299" t="s">
        <v>797</v>
      </c>
      <c r="AC13" s="299" t="s">
        <v>798</v>
      </c>
      <c r="AD13" s="306" t="s">
        <v>799</v>
      </c>
      <c r="AE13" s="382">
        <v>44774</v>
      </c>
      <c r="AF13" s="383" t="s">
        <v>788</v>
      </c>
      <c r="AG13" s="308"/>
      <c r="AH13" s="308"/>
    </row>
    <row r="14" spans="1:42" ht="76.5" x14ac:dyDescent="0.3">
      <c r="A14" s="643"/>
      <c r="B14" s="649"/>
      <c r="C14" s="730"/>
      <c r="D14" s="647"/>
      <c r="E14" s="647"/>
      <c r="F14" s="384" t="s">
        <v>800</v>
      </c>
      <c r="G14" s="706"/>
      <c r="H14" s="637"/>
      <c r="I14" s="718"/>
      <c r="J14" s="637"/>
      <c r="K14" s="724"/>
      <c r="L14" s="308" t="s">
        <v>801</v>
      </c>
      <c r="M14" s="327" t="s">
        <v>802</v>
      </c>
      <c r="N14" s="308" t="s">
        <v>375</v>
      </c>
      <c r="O14" s="308" t="s">
        <v>375</v>
      </c>
      <c r="P14" s="301" t="s">
        <v>376</v>
      </c>
      <c r="Q14" s="301" t="s">
        <v>377</v>
      </c>
      <c r="R14" s="279">
        <v>0.4</v>
      </c>
      <c r="S14" s="301" t="s">
        <v>378</v>
      </c>
      <c r="T14" s="301" t="s">
        <v>379</v>
      </c>
      <c r="U14" s="301" t="s">
        <v>380</v>
      </c>
      <c r="V14" s="727"/>
      <c r="W14" s="295">
        <v>0</v>
      </c>
      <c r="X14" s="712"/>
      <c r="Y14" s="295">
        <v>0.8</v>
      </c>
      <c r="Z14" s="715"/>
      <c r="AA14" s="304" t="s">
        <v>381</v>
      </c>
      <c r="AB14" s="299" t="s">
        <v>803</v>
      </c>
      <c r="AC14" s="299" t="s">
        <v>804</v>
      </c>
      <c r="AD14" s="306" t="s">
        <v>639</v>
      </c>
      <c r="AE14" s="382">
        <v>44774</v>
      </c>
      <c r="AF14" s="306" t="s">
        <v>64</v>
      </c>
      <c r="AG14" s="308"/>
      <c r="AH14" s="308"/>
    </row>
    <row r="15" spans="1:42" ht="127.5" x14ac:dyDescent="0.3">
      <c r="A15" s="642">
        <v>2</v>
      </c>
      <c r="B15" s="648" t="s">
        <v>805</v>
      </c>
      <c r="C15" s="648" t="s">
        <v>806</v>
      </c>
      <c r="D15" s="646" t="s">
        <v>770</v>
      </c>
      <c r="E15" s="646" t="s">
        <v>807</v>
      </c>
      <c r="F15" s="384" t="s">
        <v>808</v>
      </c>
      <c r="G15" s="716" t="s">
        <v>390</v>
      </c>
      <c r="H15" s="636">
        <f t="shared" ref="H15" si="1">IF(G15="MUY BAJA",20%,IF(G15="BAJA",40%,IF(G15="MEDIA",60%,IF(G15="ALTA",80%,IF(G15="MUY ALTA",100%,IF(G15="",""))))))</f>
        <v>0.4</v>
      </c>
      <c r="I15" s="731" t="s">
        <v>391</v>
      </c>
      <c r="J15" s="636">
        <f t="shared" ref="J15" si="2">IF(I15="LEVE",20%,IF(I15="MENOR",40%,IF(I15="MODERADO",60%,IF(I15="MAYOR",80%,IF(I15="CATASTROFICO",100%,IF(G15="",""))))))</f>
        <v>0.6</v>
      </c>
      <c r="K15" s="734" t="s">
        <v>391</v>
      </c>
      <c r="L15" s="298" t="s">
        <v>778</v>
      </c>
      <c r="M15" s="312" t="s">
        <v>809</v>
      </c>
      <c r="N15" s="308" t="s">
        <v>375</v>
      </c>
      <c r="O15" s="308" t="s">
        <v>375</v>
      </c>
      <c r="P15" s="301" t="s">
        <v>376</v>
      </c>
      <c r="Q15" s="301" t="s">
        <v>653</v>
      </c>
      <c r="R15" s="332">
        <v>0.5</v>
      </c>
      <c r="S15" s="301" t="s">
        <v>378</v>
      </c>
      <c r="T15" s="301" t="s">
        <v>379</v>
      </c>
      <c r="U15" s="301" t="s">
        <v>380</v>
      </c>
      <c r="V15" s="716" t="s">
        <v>371</v>
      </c>
      <c r="W15" s="339">
        <v>0.2</v>
      </c>
      <c r="X15" s="716" t="s">
        <v>391</v>
      </c>
      <c r="Y15" s="295">
        <f t="shared" ref="Y15" si="3">IF(X15="LEVE",20%,IF(X15="MENOR",40%,IF(X15="MODERADO",60%,IF(X15="MAYOR",80%,IF(X15="CATASTROFICO",100%,IF(X15="",""))))))</f>
        <v>0.6</v>
      </c>
      <c r="Z15" s="713" t="s">
        <v>391</v>
      </c>
      <c r="AA15" s="304" t="s">
        <v>381</v>
      </c>
      <c r="AB15" s="299" t="s">
        <v>780</v>
      </c>
      <c r="AC15" s="299" t="s">
        <v>781</v>
      </c>
      <c r="AD15" s="306" t="s">
        <v>782</v>
      </c>
      <c r="AE15" s="382">
        <v>44774</v>
      </c>
      <c r="AF15" s="306" t="s">
        <v>810</v>
      </c>
      <c r="AG15" s="308"/>
      <c r="AH15" s="308"/>
    </row>
    <row r="16" spans="1:42" ht="140.25" x14ac:dyDescent="0.3">
      <c r="A16" s="719"/>
      <c r="B16" s="660"/>
      <c r="C16" s="660"/>
      <c r="D16" s="720"/>
      <c r="E16" s="720"/>
      <c r="F16" s="306" t="s">
        <v>811</v>
      </c>
      <c r="G16" s="717"/>
      <c r="H16" s="707"/>
      <c r="I16" s="732"/>
      <c r="J16" s="707"/>
      <c r="K16" s="735"/>
      <c r="L16" s="280" t="s">
        <v>812</v>
      </c>
      <c r="M16" s="308" t="s">
        <v>813</v>
      </c>
      <c r="N16" s="308" t="s">
        <v>375</v>
      </c>
      <c r="O16" s="308" t="s">
        <v>375</v>
      </c>
      <c r="P16" s="301" t="s">
        <v>376</v>
      </c>
      <c r="Q16" s="301" t="s">
        <v>377</v>
      </c>
      <c r="R16" s="279">
        <v>0.4</v>
      </c>
      <c r="S16" s="301" t="s">
        <v>576</v>
      </c>
      <c r="T16" s="301" t="s">
        <v>379</v>
      </c>
      <c r="U16" s="301" t="s">
        <v>405</v>
      </c>
      <c r="V16" s="717"/>
      <c r="W16" s="339">
        <v>0.2</v>
      </c>
      <c r="X16" s="717"/>
      <c r="Y16" s="295">
        <v>0.6</v>
      </c>
      <c r="Z16" s="714"/>
      <c r="AA16" s="304" t="s">
        <v>381</v>
      </c>
      <c r="AB16" s="299" t="s">
        <v>814</v>
      </c>
      <c r="AC16" s="299" t="s">
        <v>815</v>
      </c>
      <c r="AD16" s="306" t="s">
        <v>617</v>
      </c>
      <c r="AE16" s="382">
        <v>44774</v>
      </c>
      <c r="AF16" s="306" t="s">
        <v>816</v>
      </c>
      <c r="AG16" s="308"/>
      <c r="AH16" s="308"/>
    </row>
    <row r="17" spans="1:34" ht="48.95" customHeight="1" x14ac:dyDescent="0.3">
      <c r="A17" s="719"/>
      <c r="B17" s="660"/>
      <c r="C17" s="660"/>
      <c r="D17" s="720"/>
      <c r="E17" s="720"/>
      <c r="F17" s="306" t="s">
        <v>817</v>
      </c>
      <c r="G17" s="717"/>
      <c r="H17" s="707"/>
      <c r="I17" s="732"/>
      <c r="J17" s="707"/>
      <c r="K17" s="735"/>
      <c r="L17" s="308" t="s">
        <v>778</v>
      </c>
      <c r="M17" s="308" t="s">
        <v>818</v>
      </c>
      <c r="N17" s="308" t="s">
        <v>375</v>
      </c>
      <c r="O17" s="308" t="s">
        <v>375</v>
      </c>
      <c r="P17" s="301" t="s">
        <v>376</v>
      </c>
      <c r="Q17" s="301" t="s">
        <v>377</v>
      </c>
      <c r="R17" s="332">
        <v>0.4</v>
      </c>
      <c r="S17" s="301" t="s">
        <v>378</v>
      </c>
      <c r="T17" s="301" t="s">
        <v>379</v>
      </c>
      <c r="U17" s="301" t="s">
        <v>405</v>
      </c>
      <c r="V17" s="717"/>
      <c r="W17" s="339">
        <v>0.12</v>
      </c>
      <c r="X17" s="717"/>
      <c r="Y17" s="295">
        <v>0.6</v>
      </c>
      <c r="Z17" s="714"/>
      <c r="AA17" s="304" t="s">
        <v>381</v>
      </c>
      <c r="AB17" s="299" t="s">
        <v>819</v>
      </c>
      <c r="AC17" s="299" t="s">
        <v>820</v>
      </c>
      <c r="AD17" s="306" t="s">
        <v>821</v>
      </c>
      <c r="AE17" s="382">
        <v>44774</v>
      </c>
      <c r="AF17" s="306" t="s">
        <v>822</v>
      </c>
      <c r="AG17" s="308"/>
      <c r="AH17" s="308"/>
    </row>
    <row r="18" spans="1:34" ht="86.25" x14ac:dyDescent="0.3">
      <c r="A18" s="719"/>
      <c r="B18" s="660"/>
      <c r="C18" s="660"/>
      <c r="D18" s="720"/>
      <c r="E18" s="720"/>
      <c r="F18" s="306" t="s">
        <v>823</v>
      </c>
      <c r="G18" s="717"/>
      <c r="H18" s="707"/>
      <c r="I18" s="732"/>
      <c r="J18" s="707"/>
      <c r="K18" s="735"/>
      <c r="L18" s="308" t="s">
        <v>812</v>
      </c>
      <c r="M18" s="308" t="s">
        <v>813</v>
      </c>
      <c r="N18" s="308" t="s">
        <v>375</v>
      </c>
      <c r="O18" s="308" t="s">
        <v>375</v>
      </c>
      <c r="P18" s="301" t="s">
        <v>376</v>
      </c>
      <c r="Q18" s="301" t="s">
        <v>377</v>
      </c>
      <c r="R18" s="332">
        <v>0.4</v>
      </c>
      <c r="S18" s="301" t="s">
        <v>576</v>
      </c>
      <c r="T18" s="301" t="s">
        <v>379</v>
      </c>
      <c r="U18" s="301" t="s">
        <v>405</v>
      </c>
      <c r="V18" s="717"/>
      <c r="W18" s="339">
        <v>7.1999999999999995E-2</v>
      </c>
      <c r="X18" s="717"/>
      <c r="Y18" s="295">
        <v>0.6</v>
      </c>
      <c r="Z18" s="714"/>
      <c r="AA18" s="304" t="s">
        <v>381</v>
      </c>
      <c r="AB18" s="299" t="s">
        <v>824</v>
      </c>
      <c r="AC18" s="299" t="s">
        <v>825</v>
      </c>
      <c r="AD18" s="306" t="s">
        <v>826</v>
      </c>
      <c r="AE18" s="382">
        <v>44774</v>
      </c>
      <c r="AF18" s="306" t="s">
        <v>64</v>
      </c>
      <c r="AG18" s="308"/>
      <c r="AH18" s="308"/>
    </row>
    <row r="19" spans="1:34" ht="51.95" customHeight="1" x14ac:dyDescent="0.3">
      <c r="A19" s="719"/>
      <c r="B19" s="660"/>
      <c r="C19" s="660"/>
      <c r="D19" s="720"/>
      <c r="E19" s="720"/>
      <c r="F19" s="292" t="s">
        <v>827</v>
      </c>
      <c r="G19" s="717"/>
      <c r="H19" s="707"/>
      <c r="I19" s="732"/>
      <c r="J19" s="707"/>
      <c r="K19" s="735"/>
      <c r="L19" s="308" t="s">
        <v>773</v>
      </c>
      <c r="M19" s="385" t="s">
        <v>828</v>
      </c>
      <c r="N19" s="308" t="s">
        <v>375</v>
      </c>
      <c r="O19" s="308" t="s">
        <v>375</v>
      </c>
      <c r="P19" s="301" t="s">
        <v>376</v>
      </c>
      <c r="Q19" s="301" t="s">
        <v>653</v>
      </c>
      <c r="R19" s="332">
        <v>0.5</v>
      </c>
      <c r="S19" s="301" t="s">
        <v>576</v>
      </c>
      <c r="T19" s="301" t="s">
        <v>379</v>
      </c>
      <c r="U19" s="301" t="s">
        <v>405</v>
      </c>
      <c r="V19" s="717"/>
      <c r="W19" s="386">
        <v>7.1639999999999996E-4</v>
      </c>
      <c r="X19" s="717"/>
      <c r="Y19" s="295">
        <v>0.6</v>
      </c>
      <c r="Z19" s="714"/>
      <c r="AA19" s="304" t="s">
        <v>381</v>
      </c>
      <c r="AB19" s="299" t="s">
        <v>829</v>
      </c>
      <c r="AC19" s="299" t="s">
        <v>830</v>
      </c>
      <c r="AD19" s="306" t="s">
        <v>617</v>
      </c>
      <c r="AE19" s="382">
        <v>44774</v>
      </c>
      <c r="AF19" s="306" t="s">
        <v>788</v>
      </c>
      <c r="AG19" s="308"/>
      <c r="AH19" s="308"/>
    </row>
    <row r="20" spans="1:34" ht="86.25" x14ac:dyDescent="0.3">
      <c r="A20" s="719"/>
      <c r="B20" s="660"/>
      <c r="C20" s="660"/>
      <c r="D20" s="720"/>
      <c r="E20" s="720"/>
      <c r="F20" s="646" t="s">
        <v>831</v>
      </c>
      <c r="G20" s="717"/>
      <c r="H20" s="707"/>
      <c r="I20" s="732"/>
      <c r="J20" s="707"/>
      <c r="K20" s="735"/>
      <c r="L20" s="308" t="s">
        <v>832</v>
      </c>
      <c r="M20" s="308" t="s">
        <v>833</v>
      </c>
      <c r="N20" s="308" t="s">
        <v>375</v>
      </c>
      <c r="O20" s="308" t="s">
        <v>375</v>
      </c>
      <c r="P20" s="301" t="s">
        <v>376</v>
      </c>
      <c r="Q20" s="301" t="s">
        <v>653</v>
      </c>
      <c r="R20" s="332">
        <v>0.5</v>
      </c>
      <c r="S20" s="301" t="s">
        <v>576</v>
      </c>
      <c r="T20" s="301" t="s">
        <v>379</v>
      </c>
      <c r="U20" s="301" t="s">
        <v>405</v>
      </c>
      <c r="V20" s="717"/>
      <c r="W20" s="339">
        <v>0</v>
      </c>
      <c r="X20" s="717"/>
      <c r="Y20" s="295">
        <v>0.6</v>
      </c>
      <c r="Z20" s="714"/>
      <c r="AA20" s="304" t="s">
        <v>381</v>
      </c>
      <c r="AB20" s="299" t="s">
        <v>834</v>
      </c>
      <c r="AC20" s="299" t="s">
        <v>835</v>
      </c>
      <c r="AD20" s="306" t="s">
        <v>836</v>
      </c>
      <c r="AE20" s="382">
        <v>44774</v>
      </c>
      <c r="AF20" s="306" t="s">
        <v>64</v>
      </c>
      <c r="AG20" s="308"/>
      <c r="AH20" s="308"/>
    </row>
    <row r="21" spans="1:34" ht="114.75" x14ac:dyDescent="0.3">
      <c r="A21" s="643"/>
      <c r="B21" s="649"/>
      <c r="C21" s="649"/>
      <c r="D21" s="647"/>
      <c r="E21" s="647"/>
      <c r="F21" s="647"/>
      <c r="G21" s="718"/>
      <c r="H21" s="637"/>
      <c r="I21" s="733"/>
      <c r="J21" s="637"/>
      <c r="K21" s="736"/>
      <c r="L21" s="308" t="s">
        <v>801</v>
      </c>
      <c r="M21" s="308" t="s">
        <v>802</v>
      </c>
      <c r="N21" s="308" t="s">
        <v>375</v>
      </c>
      <c r="O21" s="308" t="s">
        <v>375</v>
      </c>
      <c r="P21" s="301" t="s">
        <v>376</v>
      </c>
      <c r="Q21" s="301" t="s">
        <v>377</v>
      </c>
      <c r="R21" s="332">
        <v>0.4</v>
      </c>
      <c r="S21" s="301" t="s">
        <v>576</v>
      </c>
      <c r="T21" s="301" t="s">
        <v>379</v>
      </c>
      <c r="U21" s="301" t="s">
        <v>405</v>
      </c>
      <c r="V21" s="718"/>
      <c r="W21" s="339">
        <v>0</v>
      </c>
      <c r="X21" s="718"/>
      <c r="Y21" s="295">
        <v>0.6</v>
      </c>
      <c r="Z21" s="715"/>
      <c r="AA21" s="304" t="s">
        <v>381</v>
      </c>
      <c r="AB21" s="299" t="s">
        <v>837</v>
      </c>
      <c r="AC21" s="299" t="s">
        <v>838</v>
      </c>
      <c r="AD21" s="306" t="s">
        <v>639</v>
      </c>
      <c r="AE21" s="382">
        <v>44774</v>
      </c>
      <c r="AF21" s="306" t="s">
        <v>64</v>
      </c>
      <c r="AG21" s="308"/>
      <c r="AH21" s="308"/>
    </row>
    <row r="22" spans="1:34" ht="127.5" x14ac:dyDescent="0.3">
      <c r="A22" s="642">
        <v>3</v>
      </c>
      <c r="B22" s="648" t="s">
        <v>805</v>
      </c>
      <c r="C22" s="648" t="s">
        <v>839</v>
      </c>
      <c r="D22" s="646" t="s">
        <v>770</v>
      </c>
      <c r="E22" s="646" t="s">
        <v>840</v>
      </c>
      <c r="F22" s="384" t="s">
        <v>808</v>
      </c>
      <c r="G22" s="716" t="s">
        <v>390</v>
      </c>
      <c r="H22" s="636">
        <f t="shared" ref="H22" si="4">IF(G22="MUY BAJA",20%,IF(G22="BAJA",40%,IF(G22="MEDIA",60%,IF(G22="ALTA",80%,IF(G22="MUY ALTA",100%,IF(G22="",""))))))</f>
        <v>0.4</v>
      </c>
      <c r="I22" s="731" t="s">
        <v>391</v>
      </c>
      <c r="J22" s="636">
        <f t="shared" ref="J22" si="5">IF(I22="LEVE",20%,IF(I22="MENOR",40%,IF(I22="MODERADO",60%,IF(I22="MAYOR",80%,IF(I22="CATASTROFICO",100%,IF(G22="",""))))))</f>
        <v>0.6</v>
      </c>
      <c r="K22" s="734" t="s">
        <v>391</v>
      </c>
      <c r="L22" s="298" t="s">
        <v>778</v>
      </c>
      <c r="M22" s="312" t="s">
        <v>809</v>
      </c>
      <c r="N22" s="308" t="s">
        <v>375</v>
      </c>
      <c r="O22" s="308" t="s">
        <v>375</v>
      </c>
      <c r="P22" s="301" t="s">
        <v>376</v>
      </c>
      <c r="Q22" s="301" t="s">
        <v>653</v>
      </c>
      <c r="R22" s="279">
        <v>0.5</v>
      </c>
      <c r="S22" s="301" t="s">
        <v>576</v>
      </c>
      <c r="T22" s="301" t="s">
        <v>379</v>
      </c>
      <c r="U22" s="301" t="s">
        <v>405</v>
      </c>
      <c r="V22" s="716" t="s">
        <v>371</v>
      </c>
      <c r="W22" s="339">
        <v>0.2</v>
      </c>
      <c r="X22" s="716" t="s">
        <v>391</v>
      </c>
      <c r="Y22" s="295">
        <f t="shared" ref="Y22" si="6">IF(X22="LEVE",20%,IF(X22="MENOR",40%,IF(X22="MODERADO",60%,IF(X22="MAYOR",80%,IF(X22="CATASTROFICO",100%,IF(X22="",""))))))</f>
        <v>0.6</v>
      </c>
      <c r="Z22" s="713" t="s">
        <v>391</v>
      </c>
      <c r="AA22" s="304" t="s">
        <v>381</v>
      </c>
      <c r="AB22" s="299" t="s">
        <v>780</v>
      </c>
      <c r="AC22" s="299" t="s">
        <v>781</v>
      </c>
      <c r="AD22" s="306" t="s">
        <v>782</v>
      </c>
      <c r="AE22" s="382">
        <v>44774</v>
      </c>
      <c r="AF22" s="306" t="s">
        <v>64</v>
      </c>
      <c r="AG22" s="308"/>
      <c r="AH22" s="308"/>
    </row>
    <row r="23" spans="1:34" ht="140.25" x14ac:dyDescent="0.3">
      <c r="A23" s="719"/>
      <c r="B23" s="660"/>
      <c r="C23" s="660"/>
      <c r="D23" s="720"/>
      <c r="E23" s="720"/>
      <c r="F23" s="306" t="s">
        <v>811</v>
      </c>
      <c r="G23" s="717"/>
      <c r="H23" s="707"/>
      <c r="I23" s="732"/>
      <c r="J23" s="707"/>
      <c r="K23" s="735"/>
      <c r="L23" s="280" t="s">
        <v>812</v>
      </c>
      <c r="M23" s="308" t="s">
        <v>813</v>
      </c>
      <c r="N23" s="308" t="s">
        <v>375</v>
      </c>
      <c r="O23" s="308" t="s">
        <v>375</v>
      </c>
      <c r="P23" s="301" t="s">
        <v>376</v>
      </c>
      <c r="Q23" s="301" t="s">
        <v>653</v>
      </c>
      <c r="R23" s="332">
        <v>0.5</v>
      </c>
      <c r="S23" s="301" t="s">
        <v>576</v>
      </c>
      <c r="T23" s="301" t="s">
        <v>379</v>
      </c>
      <c r="U23" s="301" t="s">
        <v>405</v>
      </c>
      <c r="V23" s="717"/>
      <c r="W23" s="339">
        <v>0.2</v>
      </c>
      <c r="X23" s="717"/>
      <c r="Y23" s="295">
        <v>0.6</v>
      </c>
      <c r="Z23" s="714"/>
      <c r="AA23" s="304" t="s">
        <v>381</v>
      </c>
      <c r="AB23" s="299" t="s">
        <v>814</v>
      </c>
      <c r="AC23" s="299" t="s">
        <v>815</v>
      </c>
      <c r="AD23" s="306" t="s">
        <v>617</v>
      </c>
      <c r="AE23" s="382">
        <v>44774</v>
      </c>
      <c r="AF23" s="306" t="s">
        <v>816</v>
      </c>
      <c r="AG23" s="308"/>
      <c r="AH23" s="308"/>
    </row>
    <row r="24" spans="1:34" ht="86.25" x14ac:dyDescent="0.3">
      <c r="A24" s="719"/>
      <c r="B24" s="660"/>
      <c r="C24" s="660"/>
      <c r="D24" s="720"/>
      <c r="E24" s="720"/>
      <c r="F24" s="306" t="s">
        <v>817</v>
      </c>
      <c r="G24" s="717"/>
      <c r="H24" s="707"/>
      <c r="I24" s="732"/>
      <c r="J24" s="707"/>
      <c r="K24" s="735"/>
      <c r="L24" s="308" t="s">
        <v>778</v>
      </c>
      <c r="M24" s="308" t="s">
        <v>818</v>
      </c>
      <c r="N24" s="308" t="s">
        <v>375</v>
      </c>
      <c r="O24" s="308" t="s">
        <v>375</v>
      </c>
      <c r="P24" s="301" t="s">
        <v>376</v>
      </c>
      <c r="Q24" s="301" t="s">
        <v>377</v>
      </c>
      <c r="R24" s="332">
        <v>0.4</v>
      </c>
      <c r="S24" s="301" t="s">
        <v>576</v>
      </c>
      <c r="T24" s="301" t="s">
        <v>379</v>
      </c>
      <c r="U24" s="301" t="s">
        <v>405</v>
      </c>
      <c r="V24" s="717"/>
      <c r="W24" s="339">
        <v>0.12</v>
      </c>
      <c r="X24" s="717"/>
      <c r="Y24" s="295">
        <v>0.6</v>
      </c>
      <c r="Z24" s="714"/>
      <c r="AA24" s="304" t="s">
        <v>381</v>
      </c>
      <c r="AB24" s="299" t="s">
        <v>819</v>
      </c>
      <c r="AC24" s="299" t="s">
        <v>820</v>
      </c>
      <c r="AD24" s="306" t="s">
        <v>821</v>
      </c>
      <c r="AE24" s="382">
        <v>44774</v>
      </c>
      <c r="AF24" s="306" t="s">
        <v>822</v>
      </c>
      <c r="AG24" s="308"/>
      <c r="AH24" s="308"/>
    </row>
    <row r="25" spans="1:34" ht="86.25" x14ac:dyDescent="0.3">
      <c r="A25" s="719"/>
      <c r="B25" s="660"/>
      <c r="C25" s="660"/>
      <c r="D25" s="720"/>
      <c r="E25" s="720"/>
      <c r="F25" s="306" t="s">
        <v>823</v>
      </c>
      <c r="G25" s="717"/>
      <c r="H25" s="707"/>
      <c r="I25" s="732"/>
      <c r="J25" s="707"/>
      <c r="K25" s="735"/>
      <c r="L25" s="308" t="s">
        <v>812</v>
      </c>
      <c r="M25" s="308" t="s">
        <v>813</v>
      </c>
      <c r="N25" s="308" t="s">
        <v>375</v>
      </c>
      <c r="O25" s="308" t="s">
        <v>375</v>
      </c>
      <c r="P25" s="301" t="s">
        <v>376</v>
      </c>
      <c r="Q25" s="301" t="s">
        <v>377</v>
      </c>
      <c r="R25" s="332">
        <v>0.4</v>
      </c>
      <c r="S25" s="301" t="s">
        <v>576</v>
      </c>
      <c r="T25" s="301" t="s">
        <v>379</v>
      </c>
      <c r="U25" s="301" t="s">
        <v>405</v>
      </c>
      <c r="V25" s="717"/>
      <c r="W25" s="387">
        <v>7.1999999999999995E-2</v>
      </c>
      <c r="X25" s="717"/>
      <c r="Y25" s="295">
        <v>0.6</v>
      </c>
      <c r="Z25" s="714"/>
      <c r="AA25" s="304" t="s">
        <v>381</v>
      </c>
      <c r="AB25" s="299" t="s">
        <v>824</v>
      </c>
      <c r="AC25" s="299" t="s">
        <v>825</v>
      </c>
      <c r="AD25" s="306" t="s">
        <v>826</v>
      </c>
      <c r="AE25" s="382">
        <v>44774</v>
      </c>
      <c r="AF25" s="306" t="s">
        <v>64</v>
      </c>
      <c r="AG25" s="308"/>
      <c r="AH25" s="308"/>
    </row>
    <row r="26" spans="1:34" ht="86.25" x14ac:dyDescent="0.3">
      <c r="A26" s="719"/>
      <c r="B26" s="660"/>
      <c r="C26" s="660"/>
      <c r="D26" s="720"/>
      <c r="E26" s="720"/>
      <c r="F26" s="292" t="s">
        <v>827</v>
      </c>
      <c r="G26" s="717"/>
      <c r="H26" s="707"/>
      <c r="I26" s="732"/>
      <c r="J26" s="707"/>
      <c r="K26" s="735"/>
      <c r="L26" s="308" t="s">
        <v>773</v>
      </c>
      <c r="M26" s="385" t="s">
        <v>828</v>
      </c>
      <c r="N26" s="308" t="s">
        <v>375</v>
      </c>
      <c r="O26" s="308" t="s">
        <v>375</v>
      </c>
      <c r="P26" s="301" t="s">
        <v>376</v>
      </c>
      <c r="Q26" s="301" t="s">
        <v>377</v>
      </c>
      <c r="R26" s="332">
        <v>0.4</v>
      </c>
      <c r="S26" s="301" t="s">
        <v>576</v>
      </c>
      <c r="T26" s="301" t="s">
        <v>379</v>
      </c>
      <c r="U26" s="301" t="s">
        <v>405</v>
      </c>
      <c r="V26" s="717"/>
      <c r="W26" s="339">
        <v>7.1710000000000003E-4</v>
      </c>
      <c r="X26" s="717"/>
      <c r="Y26" s="295">
        <v>0.6</v>
      </c>
      <c r="Z26" s="714"/>
      <c r="AA26" s="304" t="s">
        <v>381</v>
      </c>
      <c r="AB26" s="299" t="s">
        <v>829</v>
      </c>
      <c r="AC26" s="299" t="s">
        <v>830</v>
      </c>
      <c r="AD26" s="306" t="s">
        <v>617</v>
      </c>
      <c r="AE26" s="382">
        <v>44774</v>
      </c>
      <c r="AF26" s="306" t="s">
        <v>788</v>
      </c>
      <c r="AG26" s="308"/>
      <c r="AH26" s="308"/>
    </row>
    <row r="27" spans="1:34" ht="86.25" x14ac:dyDescent="0.3">
      <c r="A27" s="719"/>
      <c r="B27" s="660"/>
      <c r="C27" s="660"/>
      <c r="D27" s="720"/>
      <c r="E27" s="720"/>
      <c r="F27" s="646" t="s">
        <v>831</v>
      </c>
      <c r="G27" s="717"/>
      <c r="H27" s="707"/>
      <c r="I27" s="732"/>
      <c r="J27" s="707"/>
      <c r="K27" s="735"/>
      <c r="L27" s="308" t="s">
        <v>841</v>
      </c>
      <c r="M27" s="308" t="s">
        <v>833</v>
      </c>
      <c r="N27" s="308" t="s">
        <v>375</v>
      </c>
      <c r="O27" s="308" t="s">
        <v>375</v>
      </c>
      <c r="P27" s="301" t="s">
        <v>376</v>
      </c>
      <c r="Q27" s="301" t="s">
        <v>653</v>
      </c>
      <c r="R27" s="332">
        <v>0.5</v>
      </c>
      <c r="S27" s="301" t="s">
        <v>576</v>
      </c>
      <c r="T27" s="301" t="s">
        <v>379</v>
      </c>
      <c r="U27" s="301" t="s">
        <v>405</v>
      </c>
      <c r="V27" s="717"/>
      <c r="W27" s="339">
        <v>0</v>
      </c>
      <c r="X27" s="717"/>
      <c r="Y27" s="295">
        <v>0.6</v>
      </c>
      <c r="Z27" s="714"/>
      <c r="AA27" s="304" t="s">
        <v>381</v>
      </c>
      <c r="AB27" s="299" t="s">
        <v>842</v>
      </c>
      <c r="AC27" s="299" t="s">
        <v>835</v>
      </c>
      <c r="AD27" s="306" t="s">
        <v>836</v>
      </c>
      <c r="AE27" s="382">
        <v>44774</v>
      </c>
      <c r="AF27" s="306" t="s">
        <v>64</v>
      </c>
      <c r="AG27" s="308"/>
      <c r="AH27" s="308"/>
    </row>
    <row r="28" spans="1:34" ht="114.75" x14ac:dyDescent="0.3">
      <c r="A28" s="643"/>
      <c r="B28" s="649"/>
      <c r="C28" s="649"/>
      <c r="D28" s="647"/>
      <c r="E28" s="647"/>
      <c r="F28" s="647"/>
      <c r="G28" s="718"/>
      <c r="H28" s="637"/>
      <c r="I28" s="733"/>
      <c r="J28" s="637"/>
      <c r="K28" s="736"/>
      <c r="L28" s="308" t="s">
        <v>843</v>
      </c>
      <c r="M28" s="308" t="s">
        <v>802</v>
      </c>
      <c r="N28" s="308" t="s">
        <v>375</v>
      </c>
      <c r="O28" s="308" t="s">
        <v>375</v>
      </c>
      <c r="P28" s="301" t="s">
        <v>376</v>
      </c>
      <c r="Q28" s="301" t="s">
        <v>377</v>
      </c>
      <c r="R28" s="332">
        <v>0.4</v>
      </c>
      <c r="S28" s="301" t="s">
        <v>576</v>
      </c>
      <c r="T28" s="301" t="s">
        <v>379</v>
      </c>
      <c r="U28" s="301" t="s">
        <v>405</v>
      </c>
      <c r="V28" s="718"/>
      <c r="W28" s="339">
        <v>0</v>
      </c>
      <c r="X28" s="718"/>
      <c r="Y28" s="295">
        <v>0.6</v>
      </c>
      <c r="Z28" s="715"/>
      <c r="AA28" s="304" t="s">
        <v>381</v>
      </c>
      <c r="AB28" s="299" t="s">
        <v>844</v>
      </c>
      <c r="AC28" s="299" t="s">
        <v>838</v>
      </c>
      <c r="AD28" s="306" t="s">
        <v>639</v>
      </c>
      <c r="AE28" s="382">
        <v>44774</v>
      </c>
      <c r="AF28" s="306" t="s">
        <v>64</v>
      </c>
      <c r="AG28" s="308"/>
      <c r="AH28" s="308"/>
    </row>
    <row r="29" spans="1:34" ht="127.5" x14ac:dyDescent="0.3">
      <c r="A29" s="642">
        <v>4</v>
      </c>
      <c r="B29" s="648" t="s">
        <v>805</v>
      </c>
      <c r="C29" s="648" t="s">
        <v>845</v>
      </c>
      <c r="D29" s="646" t="s">
        <v>770</v>
      </c>
      <c r="E29" s="646" t="s">
        <v>846</v>
      </c>
      <c r="F29" s="384" t="s">
        <v>789</v>
      </c>
      <c r="G29" s="716" t="s">
        <v>401</v>
      </c>
      <c r="H29" s="636">
        <f t="shared" ref="H29" si="7">IF(G29="MUY BAJA",20%,IF(G29="BAJA",40%,IF(G29="MEDIA",60%,IF(G29="ALTA",80%,IF(G29="MUY ALTA",100%,IF(G29="",""))))))</f>
        <v>0.6</v>
      </c>
      <c r="I29" s="737" t="s">
        <v>478</v>
      </c>
      <c r="J29" s="636">
        <f t="shared" ref="J29" si="8">IF(I29="LEVE",20%,IF(I29="MENOR",40%,IF(I29="MODERADO",60%,IF(I29="MAYOR",80%,IF(I29="CATASTROFICO",100%,IF(G29="",""))))))</f>
        <v>0.4</v>
      </c>
      <c r="K29" s="734" t="s">
        <v>391</v>
      </c>
      <c r="L29" s="308" t="s">
        <v>790</v>
      </c>
      <c r="M29" s="308" t="s">
        <v>791</v>
      </c>
      <c r="N29" s="308" t="s">
        <v>375</v>
      </c>
      <c r="O29" s="308" t="s">
        <v>375</v>
      </c>
      <c r="P29" s="301" t="s">
        <v>376</v>
      </c>
      <c r="Q29" s="301" t="s">
        <v>653</v>
      </c>
      <c r="R29" s="279">
        <v>0.5</v>
      </c>
      <c r="S29" s="301" t="s">
        <v>576</v>
      </c>
      <c r="T29" s="301" t="s">
        <v>379</v>
      </c>
      <c r="U29" s="301" t="s">
        <v>405</v>
      </c>
      <c r="V29" s="716" t="s">
        <v>390</v>
      </c>
      <c r="W29" s="339">
        <v>0.6</v>
      </c>
      <c r="X29" s="388" t="s">
        <v>478</v>
      </c>
      <c r="Y29" s="295">
        <f t="shared" ref="Y29:Y33" si="9">IF(X29="LEVE",20%,IF(X29="MENOR",40%,IF(X29="MODERADO",60%,IF(X29="MAYOR",80%,IF(X29="CATASTROFICO",100%,IF(X29="",""))))))</f>
        <v>0.4</v>
      </c>
      <c r="Z29" s="713" t="s">
        <v>391</v>
      </c>
      <c r="AA29" s="304" t="s">
        <v>381</v>
      </c>
      <c r="AB29" s="299" t="s">
        <v>847</v>
      </c>
      <c r="AC29" s="299" t="s">
        <v>793</v>
      </c>
      <c r="AD29" s="306" t="s">
        <v>655</v>
      </c>
      <c r="AE29" s="382">
        <v>44774</v>
      </c>
      <c r="AF29" s="383" t="s">
        <v>788</v>
      </c>
      <c r="AG29" s="308"/>
      <c r="AH29" s="308"/>
    </row>
    <row r="30" spans="1:34" ht="102" x14ac:dyDescent="0.3">
      <c r="A30" s="719"/>
      <c r="B30" s="660"/>
      <c r="C30" s="660"/>
      <c r="D30" s="720"/>
      <c r="E30" s="720"/>
      <c r="F30" s="306" t="s">
        <v>848</v>
      </c>
      <c r="G30" s="717"/>
      <c r="H30" s="707"/>
      <c r="I30" s="738"/>
      <c r="J30" s="707"/>
      <c r="K30" s="735"/>
      <c r="L30" s="280" t="s">
        <v>783</v>
      </c>
      <c r="M30" s="308" t="s">
        <v>784</v>
      </c>
      <c r="N30" s="308" t="s">
        <v>375</v>
      </c>
      <c r="O30" s="308" t="s">
        <v>375</v>
      </c>
      <c r="P30" s="301" t="s">
        <v>376</v>
      </c>
      <c r="Q30" s="301" t="s">
        <v>377</v>
      </c>
      <c r="R30" s="279">
        <v>0.4</v>
      </c>
      <c r="S30" s="301" t="s">
        <v>576</v>
      </c>
      <c r="T30" s="301" t="s">
        <v>379</v>
      </c>
      <c r="U30" s="301" t="s">
        <v>405</v>
      </c>
      <c r="V30" s="717"/>
      <c r="W30" s="339">
        <v>0.3</v>
      </c>
      <c r="X30" s="388" t="s">
        <v>478</v>
      </c>
      <c r="Y30" s="295">
        <f t="shared" si="9"/>
        <v>0.4</v>
      </c>
      <c r="Z30" s="714"/>
      <c r="AA30" s="304" t="s">
        <v>381</v>
      </c>
      <c r="AB30" s="299" t="s">
        <v>849</v>
      </c>
      <c r="AC30" s="299" t="s">
        <v>787</v>
      </c>
      <c r="AD30" s="306" t="s">
        <v>617</v>
      </c>
      <c r="AE30" s="382">
        <v>44774</v>
      </c>
      <c r="AF30" s="306" t="s">
        <v>788</v>
      </c>
      <c r="AG30" s="308"/>
      <c r="AH30" s="308"/>
    </row>
    <row r="31" spans="1:34" ht="127.5" x14ac:dyDescent="0.3">
      <c r="A31" s="719"/>
      <c r="B31" s="660"/>
      <c r="C31" s="660"/>
      <c r="D31" s="720"/>
      <c r="E31" s="720"/>
      <c r="F31" s="306" t="s">
        <v>850</v>
      </c>
      <c r="G31" s="717"/>
      <c r="H31" s="707"/>
      <c r="I31" s="738"/>
      <c r="J31" s="707"/>
      <c r="K31" s="735"/>
      <c r="L31" s="308" t="s">
        <v>790</v>
      </c>
      <c r="M31" s="308" t="s">
        <v>791</v>
      </c>
      <c r="N31" s="308" t="s">
        <v>375</v>
      </c>
      <c r="O31" s="308" t="s">
        <v>375</v>
      </c>
      <c r="P31" s="301" t="s">
        <v>376</v>
      </c>
      <c r="Q31" s="301" t="s">
        <v>377</v>
      </c>
      <c r="R31" s="332">
        <v>0.4</v>
      </c>
      <c r="S31" s="301" t="s">
        <v>576</v>
      </c>
      <c r="T31" s="301" t="s">
        <v>379</v>
      </c>
      <c r="U31" s="301" t="s">
        <v>405</v>
      </c>
      <c r="V31" s="717"/>
      <c r="W31" s="339">
        <v>0.18</v>
      </c>
      <c r="X31" s="388" t="s">
        <v>478</v>
      </c>
      <c r="Y31" s="295">
        <f t="shared" si="9"/>
        <v>0.4</v>
      </c>
      <c r="Z31" s="714"/>
      <c r="AA31" s="304" t="s">
        <v>381</v>
      </c>
      <c r="AB31" s="299" t="s">
        <v>847</v>
      </c>
      <c r="AC31" s="299" t="s">
        <v>793</v>
      </c>
      <c r="AD31" s="306" t="s">
        <v>655</v>
      </c>
      <c r="AE31" s="382">
        <v>44774</v>
      </c>
      <c r="AF31" s="383" t="s">
        <v>788</v>
      </c>
      <c r="AG31" s="308"/>
      <c r="AH31" s="308"/>
    </row>
    <row r="32" spans="1:34" ht="102" x14ac:dyDescent="0.3">
      <c r="A32" s="719"/>
      <c r="B32" s="660"/>
      <c r="C32" s="660"/>
      <c r="D32" s="720"/>
      <c r="E32" s="720"/>
      <c r="F32" s="306" t="s">
        <v>851</v>
      </c>
      <c r="G32" s="717"/>
      <c r="H32" s="707"/>
      <c r="I32" s="738"/>
      <c r="J32" s="707"/>
      <c r="K32" s="735"/>
      <c r="L32" s="280" t="s">
        <v>783</v>
      </c>
      <c r="M32" s="308" t="s">
        <v>784</v>
      </c>
      <c r="N32" s="308" t="s">
        <v>375</v>
      </c>
      <c r="O32" s="308" t="s">
        <v>375</v>
      </c>
      <c r="P32" s="301" t="s">
        <v>376</v>
      </c>
      <c r="Q32" s="301" t="s">
        <v>653</v>
      </c>
      <c r="R32" s="332">
        <v>0.5</v>
      </c>
      <c r="S32" s="301" t="s">
        <v>576</v>
      </c>
      <c r="T32" s="301" t="s">
        <v>379</v>
      </c>
      <c r="U32" s="301" t="s">
        <v>405</v>
      </c>
      <c r="V32" s="718"/>
      <c r="W32" s="339">
        <v>0.09</v>
      </c>
      <c r="X32" s="388" t="s">
        <v>478</v>
      </c>
      <c r="Y32" s="295">
        <f t="shared" si="9"/>
        <v>0.4</v>
      </c>
      <c r="Z32" s="715"/>
      <c r="AA32" s="304" t="s">
        <v>381</v>
      </c>
      <c r="AB32" s="299" t="s">
        <v>849</v>
      </c>
      <c r="AC32" s="299" t="s">
        <v>787</v>
      </c>
      <c r="AD32" s="306" t="s">
        <v>617</v>
      </c>
      <c r="AE32" s="382">
        <v>44774</v>
      </c>
      <c r="AF32" s="306" t="s">
        <v>788</v>
      </c>
      <c r="AG32" s="308"/>
      <c r="AH32" s="308"/>
    </row>
    <row r="33" spans="1:34" ht="86.25" x14ac:dyDescent="0.3">
      <c r="A33" s="642">
        <v>5</v>
      </c>
      <c r="B33" s="648" t="s">
        <v>805</v>
      </c>
      <c r="C33" s="648" t="s">
        <v>852</v>
      </c>
      <c r="D33" s="646" t="s">
        <v>770</v>
      </c>
      <c r="E33" s="646" t="s">
        <v>853</v>
      </c>
      <c r="F33" s="384" t="s">
        <v>854</v>
      </c>
      <c r="G33" s="716" t="s">
        <v>401</v>
      </c>
      <c r="H33" s="636">
        <f t="shared" ref="H33" si="10">IF(G33="MUY BAJA",20%,IF(G33="BAJA",40%,IF(G33="MEDIA",60%,IF(G33="ALTA",80%,IF(G33="MUY ALTA",100%,IF(G33="",""))))))</f>
        <v>0.6</v>
      </c>
      <c r="I33" s="737" t="s">
        <v>391</v>
      </c>
      <c r="J33" s="636">
        <f t="shared" ref="J33" si="11">IF(I33="LEVE",20%,IF(I33="MENOR",40%,IF(I33="MODERADO",60%,IF(I33="MAYOR",80%,IF(I33="CATASTROFICO",100%,IF(G33="",""))))))</f>
        <v>0.6</v>
      </c>
      <c r="K33" s="734" t="s">
        <v>391</v>
      </c>
      <c r="L33" s="308" t="s">
        <v>855</v>
      </c>
      <c r="M33" s="308" t="s">
        <v>856</v>
      </c>
      <c r="N33" s="308" t="s">
        <v>375</v>
      </c>
      <c r="O33" s="308" t="s">
        <v>375</v>
      </c>
      <c r="P33" s="301" t="s">
        <v>376</v>
      </c>
      <c r="Q33" s="301" t="s">
        <v>653</v>
      </c>
      <c r="R33" s="279">
        <v>0.5</v>
      </c>
      <c r="S33" s="301" t="s">
        <v>576</v>
      </c>
      <c r="T33" s="301" t="s">
        <v>379</v>
      </c>
      <c r="U33" s="301" t="s">
        <v>405</v>
      </c>
      <c r="V33" s="716" t="s">
        <v>390</v>
      </c>
      <c r="W33" s="339">
        <v>0.6</v>
      </c>
      <c r="X33" s="716" t="s">
        <v>391</v>
      </c>
      <c r="Y33" s="295">
        <f t="shared" si="9"/>
        <v>0.6</v>
      </c>
      <c r="Z33" s="713" t="s">
        <v>391</v>
      </c>
      <c r="AA33" s="304" t="s">
        <v>381</v>
      </c>
      <c r="AB33" s="299" t="s">
        <v>857</v>
      </c>
      <c r="AC33" s="299" t="s">
        <v>858</v>
      </c>
      <c r="AD33" s="306" t="s">
        <v>617</v>
      </c>
      <c r="AE33" s="382">
        <v>44774</v>
      </c>
      <c r="AF33" s="306" t="s">
        <v>788</v>
      </c>
      <c r="AG33" s="308"/>
      <c r="AH33" s="308"/>
    </row>
    <row r="34" spans="1:34" ht="102" x14ac:dyDescent="0.3">
      <c r="A34" s="719"/>
      <c r="B34" s="660"/>
      <c r="C34" s="660"/>
      <c r="D34" s="720"/>
      <c r="E34" s="720"/>
      <c r="F34" s="306" t="s">
        <v>848</v>
      </c>
      <c r="G34" s="717"/>
      <c r="H34" s="707"/>
      <c r="I34" s="738"/>
      <c r="J34" s="707"/>
      <c r="K34" s="735"/>
      <c r="L34" s="280" t="s">
        <v>859</v>
      </c>
      <c r="M34" s="308" t="s">
        <v>860</v>
      </c>
      <c r="N34" s="308" t="s">
        <v>375</v>
      </c>
      <c r="O34" s="308" t="s">
        <v>375</v>
      </c>
      <c r="P34" s="301" t="s">
        <v>376</v>
      </c>
      <c r="Q34" s="301" t="s">
        <v>377</v>
      </c>
      <c r="R34" s="279">
        <v>0.4</v>
      </c>
      <c r="S34" s="301" t="s">
        <v>378</v>
      </c>
      <c r="T34" s="301" t="s">
        <v>379</v>
      </c>
      <c r="U34" s="301" t="s">
        <v>405</v>
      </c>
      <c r="V34" s="717"/>
      <c r="W34" s="339">
        <v>0.3</v>
      </c>
      <c r="X34" s="717"/>
      <c r="Y34" s="295">
        <v>0.6</v>
      </c>
      <c r="Z34" s="714"/>
      <c r="AA34" s="304" t="s">
        <v>381</v>
      </c>
      <c r="AB34" s="299" t="s">
        <v>849</v>
      </c>
      <c r="AC34" s="299" t="s">
        <v>787</v>
      </c>
      <c r="AD34" s="306" t="s">
        <v>617</v>
      </c>
      <c r="AE34" s="382">
        <v>44774</v>
      </c>
      <c r="AF34" s="306" t="s">
        <v>788</v>
      </c>
      <c r="AG34" s="308"/>
      <c r="AH34" s="308"/>
    </row>
    <row r="35" spans="1:34" ht="86.25" x14ac:dyDescent="0.3">
      <c r="A35" s="719"/>
      <c r="B35" s="660"/>
      <c r="C35" s="660"/>
      <c r="D35" s="720"/>
      <c r="E35" s="720"/>
      <c r="F35" s="306" t="s">
        <v>861</v>
      </c>
      <c r="G35" s="717"/>
      <c r="H35" s="707"/>
      <c r="I35" s="738"/>
      <c r="J35" s="707"/>
      <c r="K35" s="735"/>
      <c r="L35" s="308" t="s">
        <v>862</v>
      </c>
      <c r="M35" s="308" t="s">
        <v>863</v>
      </c>
      <c r="N35" s="308" t="s">
        <v>375</v>
      </c>
      <c r="O35" s="308" t="s">
        <v>375</v>
      </c>
      <c r="P35" s="301" t="s">
        <v>376</v>
      </c>
      <c r="Q35" s="301" t="s">
        <v>653</v>
      </c>
      <c r="R35" s="332">
        <v>0.5</v>
      </c>
      <c r="S35" s="301" t="s">
        <v>378</v>
      </c>
      <c r="T35" s="301" t="s">
        <v>379</v>
      </c>
      <c r="U35" s="301" t="s">
        <v>405</v>
      </c>
      <c r="V35" s="717"/>
      <c r="W35" s="339">
        <v>0.15</v>
      </c>
      <c r="X35" s="717"/>
      <c r="Y35" s="295">
        <v>0.6</v>
      </c>
      <c r="Z35" s="714"/>
      <c r="AA35" s="304" t="s">
        <v>381</v>
      </c>
      <c r="AB35" s="299" t="s">
        <v>864</v>
      </c>
      <c r="AC35" s="299" t="s">
        <v>865</v>
      </c>
      <c r="AD35" s="306" t="s">
        <v>866</v>
      </c>
      <c r="AE35" s="382">
        <v>44774</v>
      </c>
      <c r="AF35" s="306"/>
      <c r="AG35" s="308"/>
      <c r="AH35" s="308"/>
    </row>
    <row r="36" spans="1:34" ht="57" customHeight="1" x14ac:dyDescent="0.3">
      <c r="A36" s="719"/>
      <c r="B36" s="660"/>
      <c r="C36" s="660"/>
      <c r="D36" s="720"/>
      <c r="E36" s="720"/>
      <c r="F36" s="306" t="s">
        <v>851</v>
      </c>
      <c r="G36" s="717"/>
      <c r="H36" s="707"/>
      <c r="I36" s="738"/>
      <c r="J36" s="707"/>
      <c r="K36" s="735"/>
      <c r="L36" s="280" t="s">
        <v>867</v>
      </c>
      <c r="M36" s="308" t="s">
        <v>868</v>
      </c>
      <c r="N36" s="308" t="s">
        <v>375</v>
      </c>
      <c r="O36" s="308" t="s">
        <v>375</v>
      </c>
      <c r="P36" s="301" t="s">
        <v>376</v>
      </c>
      <c r="Q36" s="301" t="s">
        <v>653</v>
      </c>
      <c r="R36" s="332">
        <v>0.5</v>
      </c>
      <c r="S36" s="301" t="s">
        <v>576</v>
      </c>
      <c r="T36" s="301" t="s">
        <v>379</v>
      </c>
      <c r="U36" s="301" t="s">
        <v>405</v>
      </c>
      <c r="V36" s="718"/>
      <c r="W36" s="339">
        <v>7.4999999999999997E-2</v>
      </c>
      <c r="X36" s="718"/>
      <c r="Y36" s="295">
        <v>0.6</v>
      </c>
      <c r="Z36" s="715"/>
      <c r="AA36" s="304" t="s">
        <v>381</v>
      </c>
      <c r="AB36" s="299" t="s">
        <v>869</v>
      </c>
      <c r="AC36" s="299" t="s">
        <v>870</v>
      </c>
      <c r="AD36" s="306" t="s">
        <v>617</v>
      </c>
      <c r="AE36" s="382">
        <v>44774</v>
      </c>
      <c r="AF36" s="306" t="s">
        <v>64</v>
      </c>
      <c r="AG36" s="308"/>
      <c r="AH36" s="308"/>
    </row>
    <row r="37" spans="1:34" x14ac:dyDescent="0.3">
      <c r="W37" s="389"/>
    </row>
    <row r="38" spans="1:34" x14ac:dyDescent="0.3">
      <c r="W38" s="389"/>
    </row>
    <row r="39" spans="1:34" x14ac:dyDescent="0.3">
      <c r="W39" s="389"/>
    </row>
    <row r="40" spans="1:34" x14ac:dyDescent="0.3">
      <c r="W40" s="389"/>
    </row>
    <row r="41" spans="1:34" x14ac:dyDescent="0.3">
      <c r="W41" s="389"/>
    </row>
    <row r="42" spans="1:34" x14ac:dyDescent="0.3">
      <c r="W42" s="389"/>
    </row>
    <row r="43" spans="1:34" x14ac:dyDescent="0.3">
      <c r="W43" s="389"/>
    </row>
    <row r="54" spans="7:26" ht="33" x14ac:dyDescent="0.3">
      <c r="G54" s="632" t="s">
        <v>748</v>
      </c>
      <c r="H54" s="632"/>
      <c r="I54" s="633" t="s">
        <v>749</v>
      </c>
      <c r="J54" s="633"/>
      <c r="K54" s="364" t="s">
        <v>871</v>
      </c>
      <c r="M54" s="390" t="s">
        <v>872</v>
      </c>
      <c r="V54" s="116"/>
      <c r="W54" s="389"/>
      <c r="X54" s="388"/>
      <c r="Z54" s="342"/>
    </row>
    <row r="55" spans="7:26" x14ac:dyDescent="0.3">
      <c r="G55" s="366" t="s">
        <v>371</v>
      </c>
      <c r="H55" s="367">
        <v>0.2</v>
      </c>
      <c r="I55" s="368" t="s">
        <v>456</v>
      </c>
      <c r="J55" s="367">
        <v>0.2</v>
      </c>
      <c r="K55" s="369" t="s">
        <v>442</v>
      </c>
      <c r="M55" s="150" t="s">
        <v>381</v>
      </c>
      <c r="W55" s="389"/>
    </row>
    <row r="56" spans="7:26" x14ac:dyDescent="0.3">
      <c r="G56" s="370" t="s">
        <v>390</v>
      </c>
      <c r="H56" s="367">
        <v>0.4</v>
      </c>
      <c r="I56" s="371" t="s">
        <v>478</v>
      </c>
      <c r="J56" s="367">
        <v>0.4</v>
      </c>
      <c r="K56" s="372" t="s">
        <v>391</v>
      </c>
      <c r="M56" s="150" t="s">
        <v>752</v>
      </c>
      <c r="W56" s="389"/>
    </row>
    <row r="57" spans="7:26" x14ac:dyDescent="0.3">
      <c r="G57" s="374" t="s">
        <v>401</v>
      </c>
      <c r="H57" s="367">
        <v>0.6</v>
      </c>
      <c r="I57" s="375" t="s">
        <v>391</v>
      </c>
      <c r="J57" s="367">
        <v>0.6</v>
      </c>
      <c r="K57" s="376" t="s">
        <v>403</v>
      </c>
      <c r="M57" s="150" t="s">
        <v>755</v>
      </c>
      <c r="W57" s="389"/>
    </row>
    <row r="58" spans="7:26" x14ac:dyDescent="0.3">
      <c r="G58" s="377" t="s">
        <v>464</v>
      </c>
      <c r="H58" s="367">
        <v>0.8</v>
      </c>
      <c r="I58" s="378" t="s">
        <v>402</v>
      </c>
      <c r="J58" s="367">
        <v>0.8</v>
      </c>
      <c r="K58" s="379" t="s">
        <v>373</v>
      </c>
      <c r="W58" s="389"/>
    </row>
    <row r="59" spans="7:26" x14ac:dyDescent="0.3">
      <c r="G59" s="380" t="s">
        <v>754</v>
      </c>
      <c r="H59" s="367">
        <v>1</v>
      </c>
      <c r="I59" s="381" t="s">
        <v>372</v>
      </c>
      <c r="J59" s="367">
        <v>1</v>
      </c>
      <c r="K59" s="150"/>
      <c r="W59" s="389"/>
    </row>
  </sheetData>
  <mergeCells count="100">
    <mergeCell ref="K33:K36"/>
    <mergeCell ref="V33:V36"/>
    <mergeCell ref="X33:X36"/>
    <mergeCell ref="Z33:Z36"/>
    <mergeCell ref="G54:H54"/>
    <mergeCell ref="I54:J54"/>
    <mergeCell ref="Z29:Z32"/>
    <mergeCell ref="A33:A36"/>
    <mergeCell ref="B33:B36"/>
    <mergeCell ref="C33:C36"/>
    <mergeCell ref="D33:D36"/>
    <mergeCell ref="E33:E36"/>
    <mergeCell ref="G33:G36"/>
    <mergeCell ref="H33:H36"/>
    <mergeCell ref="I33:I36"/>
    <mergeCell ref="J33:J36"/>
    <mergeCell ref="G29:G32"/>
    <mergeCell ref="H29:H32"/>
    <mergeCell ref="I29:I32"/>
    <mergeCell ref="J29:J32"/>
    <mergeCell ref="K29:K32"/>
    <mergeCell ref="V29:V32"/>
    <mergeCell ref="F27:F28"/>
    <mergeCell ref="A29:A32"/>
    <mergeCell ref="B29:B32"/>
    <mergeCell ref="C29:C32"/>
    <mergeCell ref="D29:D32"/>
    <mergeCell ref="E29:E32"/>
    <mergeCell ref="I22:I28"/>
    <mergeCell ref="J22:J28"/>
    <mergeCell ref="K22:K28"/>
    <mergeCell ref="V22:V28"/>
    <mergeCell ref="X22:X28"/>
    <mergeCell ref="Z22:Z28"/>
    <mergeCell ref="X15:X21"/>
    <mergeCell ref="Z15:Z21"/>
    <mergeCell ref="F20:F21"/>
    <mergeCell ref="A22:A28"/>
    <mergeCell ref="B22:B28"/>
    <mergeCell ref="C22:C28"/>
    <mergeCell ref="D22:D28"/>
    <mergeCell ref="E22:E28"/>
    <mergeCell ref="G22:G28"/>
    <mergeCell ref="H22:H28"/>
    <mergeCell ref="G15:G21"/>
    <mergeCell ref="H15:H21"/>
    <mergeCell ref="I15:I21"/>
    <mergeCell ref="J15:J21"/>
    <mergeCell ref="K15:K21"/>
    <mergeCell ref="V15:V21"/>
    <mergeCell ref="F10:F11"/>
    <mergeCell ref="A15:A21"/>
    <mergeCell ref="B15:B21"/>
    <mergeCell ref="C15:C21"/>
    <mergeCell ref="D15:D21"/>
    <mergeCell ref="E15:E21"/>
    <mergeCell ref="I9:I14"/>
    <mergeCell ref="J9:J14"/>
    <mergeCell ref="K9:K14"/>
    <mergeCell ref="V9:V14"/>
    <mergeCell ref="X9:X14"/>
    <mergeCell ref="Z9:Z14"/>
    <mergeCell ref="AF7:AF8"/>
    <mergeCell ref="AG7:AG8"/>
    <mergeCell ref="AH7:AH8"/>
    <mergeCell ref="A9:A14"/>
    <mergeCell ref="B9:B14"/>
    <mergeCell ref="C9:C14"/>
    <mergeCell ref="D9:D14"/>
    <mergeCell ref="E9:E14"/>
    <mergeCell ref="G9:G14"/>
    <mergeCell ref="H9:H14"/>
    <mergeCell ref="Z7:Z8"/>
    <mergeCell ref="AA7:AA8"/>
    <mergeCell ref="AB7:AB8"/>
    <mergeCell ref="AC7:AC8"/>
    <mergeCell ref="AD7:AD8"/>
    <mergeCell ref="AE7:AE8"/>
    <mergeCell ref="L7:L8"/>
    <mergeCell ref="M7:M8"/>
    <mergeCell ref="N7:O7"/>
    <mergeCell ref="P7:U7"/>
    <mergeCell ref="V7:W8"/>
    <mergeCell ref="X7:Y8"/>
    <mergeCell ref="F7:F8"/>
    <mergeCell ref="G7:G8"/>
    <mergeCell ref="H7:H8"/>
    <mergeCell ref="I7:I8"/>
    <mergeCell ref="J7:J8"/>
    <mergeCell ref="K7:K8"/>
    <mergeCell ref="A4:B4"/>
    <mergeCell ref="A5:B5"/>
    <mergeCell ref="C5:L5"/>
    <mergeCell ref="A6:B6"/>
    <mergeCell ref="C6:L6"/>
    <mergeCell ref="A7:A8"/>
    <mergeCell ref="B7:B8"/>
    <mergeCell ref="C7:C8"/>
    <mergeCell ref="D7:D8"/>
    <mergeCell ref="E7:E8"/>
  </mergeCells>
  <dataValidations count="5">
    <dataValidation type="list" allowBlank="1" showInputMessage="1" showErrorMessage="1" sqref="X54 I15:I36 I9 X9 X15 X22 X29:X33" xr:uid="{EA9AD480-7BCB-4DCC-B5C9-51D2B3C38752}">
      <formula1>$I$55:$I$59</formula1>
    </dataValidation>
    <dataValidation type="list" allowBlank="1" showInputMessage="1" showErrorMessage="1" sqref="Z54 K9 Z33 Z22 Z29 Z9 Z15" xr:uid="{8E6F6EA8-3C65-4C4A-BF80-C8898906DFAC}">
      <formula1>$K$55:$K$58</formula1>
    </dataValidation>
    <dataValidation type="list" allowBlank="1" showInputMessage="1" showErrorMessage="1" sqref="G9:G15 G29 G22 G33 V9 V15 V22 V29 V33" xr:uid="{F15033F6-F616-434A-8515-413B5748954B}">
      <formula1>$G$55:$G$59</formula1>
    </dataValidation>
    <dataValidation type="list" allowBlank="1" showInputMessage="1" showErrorMessage="1" sqref="AA9:AA36" xr:uid="{32852CD1-9BFC-403E-B1F3-857BB4EFE2F8}">
      <formula1>$M$55:$M$57</formula1>
    </dataValidation>
    <dataValidation type="list" allowBlank="1" showInputMessage="1" showErrorMessage="1" sqref="P9:Q36 S9:U36" xr:uid="{5DDEF638-2D53-41C3-AEFE-DB3DBCD78D3F}">
      <formula1>#REF!</formula1>
    </dataValidation>
  </dataValidations>
  <pageMargins left="0.70866141732283472" right="0.70866141732283472" top="0.74803149606299213" bottom="0.74803149606299213" header="0.31496062992125984" footer="0.31496062992125984"/>
  <pageSetup paperSize="9" orientation="portrait" r:id="rId1"/>
  <headerFooter>
    <oddFooter xml:space="preserve">&amp;CCarrera 10ª No 15-22 PBX: 60+1 3275252 – Fax: 6013275248 Línea gratuita:018000122020
www.uaeos.gov.co  - atencionalciudadano@uaeos.gov.co
Bogotá D.C, Colombia
</oddFooter>
  </headerFooter>
  <extLst>
    <ext xmlns:x14="http://schemas.microsoft.com/office/spreadsheetml/2009/9/main" uri="{78C0D931-6437-407d-A8EE-F0AAD7539E65}">
      <x14:conditionalFormattings>
        <x14:conditionalFormatting xmlns:xm="http://schemas.microsoft.com/office/excel/2006/main">
          <x14:cfRule type="containsText" priority="14" operator="containsText" id="{86A715AF-0F50-4FF9-B317-51EA35DBF602}">
            <xm:f>NOT(ISERROR(SEARCH($G$59,G9)))</xm:f>
            <xm:f>$G$59</xm:f>
            <x14:dxf>
              <fill>
                <patternFill>
                  <bgColor rgb="FFFF0000"/>
                </patternFill>
              </fill>
            </x14:dxf>
          </x14:cfRule>
          <x14:cfRule type="containsText" priority="15" operator="containsText" id="{4F7260E0-E733-43EF-8471-6FC1CEF617B1}">
            <xm:f>NOT(ISERROR(SEARCH($G$58,G9)))</xm:f>
            <xm:f>$G$58</xm:f>
            <x14:dxf>
              <fill>
                <patternFill>
                  <bgColor rgb="FFFFC000"/>
                </patternFill>
              </fill>
            </x14:dxf>
          </x14:cfRule>
          <x14:cfRule type="containsText" priority="16" operator="containsText" id="{8CC46715-8E4A-42CB-AE62-08DFE434104A}">
            <xm:f>NOT(ISERROR(SEARCH($G$57,G9)))</xm:f>
            <xm:f>$G$57</xm:f>
            <x14:dxf>
              <fill>
                <patternFill>
                  <bgColor rgb="FFFFFF00"/>
                </patternFill>
              </fill>
            </x14:dxf>
          </x14:cfRule>
          <x14:cfRule type="containsText" priority="17" operator="containsText" id="{9F4CDA0B-8D61-487F-B485-5270F026894C}">
            <xm:f>NOT(ISERROR(SEARCH($G$56,G9)))</xm:f>
            <xm:f>$G$56</xm:f>
            <x14:dxf>
              <fill>
                <patternFill>
                  <bgColor rgb="FF00B050"/>
                </patternFill>
              </fill>
            </x14:dxf>
          </x14:cfRule>
          <x14:cfRule type="containsText" priority="18" operator="containsText" id="{23ADAF3D-F30A-41E8-A111-48465F523824}">
            <xm:f>NOT(ISERROR(SEARCH($G$55,G9)))</xm:f>
            <xm:f>$G$55</xm:f>
            <x14:dxf>
              <fill>
                <patternFill>
                  <bgColor rgb="FFADDB7B"/>
                </patternFill>
              </fill>
            </x14:dxf>
          </x14:cfRule>
          <xm:sqref>G9 V9 V15 V22 V29 V33</xm:sqref>
        </x14:conditionalFormatting>
        <x14:conditionalFormatting xmlns:xm="http://schemas.microsoft.com/office/excel/2006/main">
          <x14:cfRule type="containsText" priority="19" operator="containsText" id="{ACB85432-CDB9-4E03-803D-7B1DDBB8FDF9}">
            <xm:f>NOT(ISERROR(SEARCH($G$59,G15)))</xm:f>
            <xm:f>$G$59</xm:f>
            <x14:dxf>
              <fill>
                <patternFill>
                  <bgColor rgb="FFFF0000"/>
                </patternFill>
              </fill>
            </x14:dxf>
          </x14:cfRule>
          <x14:cfRule type="containsText" priority="20" operator="containsText" id="{8399117B-3897-4F7A-AC01-937A8E22DC5C}">
            <xm:f>NOT(ISERROR(SEARCH($G$58,G15)))</xm:f>
            <xm:f>$G$58</xm:f>
            <x14:dxf>
              <fill>
                <patternFill>
                  <bgColor rgb="FFFFC000"/>
                </patternFill>
              </fill>
            </x14:dxf>
          </x14:cfRule>
          <x14:cfRule type="containsText" priority="21" operator="containsText" id="{82620A13-0752-40D8-BC70-1BD6C746463F}">
            <xm:f>NOT(ISERROR(SEARCH($G$57,G15)))</xm:f>
            <xm:f>$G$57</xm:f>
            <x14:dxf>
              <fill>
                <patternFill>
                  <bgColor rgb="FFFFFF00"/>
                </patternFill>
              </fill>
            </x14:dxf>
          </x14:cfRule>
          <x14:cfRule type="containsText" priority="22" operator="containsText" id="{5D240E92-D252-4530-B22D-624D3924D7E0}">
            <xm:f>NOT(ISERROR(SEARCH($G$56,G15)))</xm:f>
            <xm:f>$G$56</xm:f>
            <x14:dxf>
              <fill>
                <patternFill>
                  <bgColor rgb="FF00B050"/>
                </patternFill>
              </fill>
            </x14:dxf>
          </x14:cfRule>
          <x14:cfRule type="containsText" priority="23" operator="containsText" id="{C8A65D2C-00C4-4BA8-8B75-404B83DC1B1E}">
            <xm:f>NOT(ISERROR(SEARCH($G$55,G15)))</xm:f>
            <xm:f>$G$55</xm:f>
            <x14:dxf>
              <fill>
                <patternFill>
                  <bgColor rgb="FF92D050"/>
                </patternFill>
              </fill>
            </x14:dxf>
          </x14:cfRule>
          <xm:sqref>G15 G22 G29 G33</xm:sqref>
        </x14:conditionalFormatting>
        <x14:conditionalFormatting xmlns:xm="http://schemas.microsoft.com/office/excel/2006/main">
          <x14:cfRule type="containsText" priority="9" operator="containsText" id="{0ADD15C7-72E6-4187-86EE-E498C7568CBE}">
            <xm:f>NOT(ISERROR(SEARCH($I$59,I9)))</xm:f>
            <xm:f>$I$59</xm:f>
            <x14:dxf>
              <fill>
                <patternFill>
                  <bgColor rgb="FFFF0000"/>
                </patternFill>
              </fill>
            </x14:dxf>
          </x14:cfRule>
          <x14:cfRule type="containsText" priority="10" operator="containsText" id="{B09F753C-D520-4EAA-ADAB-FC7D564E9F49}">
            <xm:f>NOT(ISERROR(SEARCH($I$58,I9)))</xm:f>
            <xm:f>$I$58</xm:f>
            <x14:dxf>
              <fill>
                <patternFill>
                  <bgColor rgb="FFFFC000"/>
                </patternFill>
              </fill>
            </x14:dxf>
          </x14:cfRule>
          <x14:cfRule type="containsText" priority="11" operator="containsText" id="{2A26B2F7-1C47-4680-AED9-D74FE8525585}">
            <xm:f>NOT(ISERROR(SEARCH($I$57,I9)))</xm:f>
            <xm:f>$I$57</xm:f>
            <x14:dxf>
              <fill>
                <patternFill>
                  <bgColor rgb="FFFFFF00"/>
                </patternFill>
              </fill>
            </x14:dxf>
          </x14:cfRule>
          <x14:cfRule type="containsText" priority="12" operator="containsText" id="{C45AAAC5-1AA3-4B51-B157-F1310DA67838}">
            <xm:f>NOT(ISERROR(SEARCH($I$56,I9)))</xm:f>
            <xm:f>$I$56</xm:f>
            <x14:dxf>
              <fill>
                <patternFill>
                  <bgColor rgb="FF00B050"/>
                </patternFill>
              </fill>
            </x14:dxf>
          </x14:cfRule>
          <x14:cfRule type="containsText" priority="13" operator="containsText" id="{4F36169E-D3D2-4554-AF3D-A5A088216BBB}">
            <xm:f>NOT(ISERROR(SEARCH($I$55,I9)))</xm:f>
            <xm:f>$I$55</xm:f>
            <x14:dxf>
              <fill>
                <patternFill>
                  <bgColor rgb="FF92D050"/>
                </patternFill>
              </fill>
            </x14:dxf>
          </x14:cfRule>
          <xm:sqref>I9</xm:sqref>
        </x14:conditionalFormatting>
        <x14:conditionalFormatting xmlns:xm="http://schemas.microsoft.com/office/excel/2006/main">
          <x14:cfRule type="containsText" priority="5" operator="containsText" id="{DFDF383D-4DD7-4173-B8FF-817E124E6EAB}">
            <xm:f>NOT(ISERROR(SEARCH($K$58,K9)))</xm:f>
            <xm:f>$K$58</xm:f>
            <x14:dxf>
              <fill>
                <patternFill>
                  <bgColor rgb="FFFF0000"/>
                </patternFill>
              </fill>
            </x14:dxf>
          </x14:cfRule>
          <x14:cfRule type="containsText" priority="6" operator="containsText" id="{F3FE1878-638F-4C44-A237-4B36115F955B}">
            <xm:f>NOT(ISERROR(SEARCH($K$57,K9)))</xm:f>
            <xm:f>$K$57</xm:f>
            <x14:dxf>
              <fill>
                <patternFill>
                  <bgColor rgb="FFFFC000"/>
                </patternFill>
              </fill>
            </x14:dxf>
          </x14:cfRule>
          <x14:cfRule type="containsText" priority="7" operator="containsText" id="{FA1B7F19-4C78-4FC5-A95E-71D9E0D650F6}">
            <xm:f>NOT(ISERROR(SEARCH($K$56,K9)))</xm:f>
            <xm:f>$K$56</xm:f>
            <x14:dxf>
              <fill>
                <patternFill>
                  <bgColor rgb="FFFFFF00"/>
                </patternFill>
              </fill>
            </x14:dxf>
          </x14:cfRule>
          <x14:cfRule type="containsText" priority="8" operator="containsText" id="{522F61BD-506A-499C-88B4-392003433884}">
            <xm:f>NOT(ISERROR(SEARCH($K$55,K9)))</xm:f>
            <xm:f>$K$55</xm:f>
            <x14:dxf>
              <fill>
                <patternFill>
                  <bgColor rgb="FF92D050"/>
                </patternFill>
              </fill>
            </x14:dxf>
          </x14:cfRule>
          <xm:sqref>K9 Z9 Z15 Z22 Z29 Z33 Z54</xm:sqref>
        </x14:conditionalFormatting>
        <x14:conditionalFormatting xmlns:xm="http://schemas.microsoft.com/office/excel/2006/main">
          <x14:cfRule type="containsText" priority="1" operator="containsText" id="{0000D30A-FAC1-44FF-9645-13BAF4CD137A}">
            <xm:f>NOT(ISERROR(SEARCH($I$58,I9)))</xm:f>
            <xm:f>$I$58</xm:f>
            <x14:dxf>
              <fill>
                <patternFill>
                  <bgColor rgb="FFFF0000"/>
                </patternFill>
              </fill>
            </x14:dxf>
          </x14:cfRule>
          <x14:cfRule type="containsText" priority="2" operator="containsText" id="{A3AEA4EE-8B02-4B23-9B87-6A3294AA7DB8}">
            <xm:f>NOT(ISERROR(SEARCH($I$57,I9)))</xm:f>
            <xm:f>$I$57</xm:f>
            <x14:dxf>
              <fill>
                <patternFill>
                  <bgColor rgb="FFFFC000"/>
                </patternFill>
              </fill>
            </x14:dxf>
          </x14:cfRule>
          <x14:cfRule type="containsText" priority="3" operator="containsText" id="{0E3A50DA-214F-4894-8697-65913BFB87C6}">
            <xm:f>NOT(ISERROR(SEARCH($I$56,I9)))</xm:f>
            <xm:f>$I$56</xm:f>
            <x14:dxf>
              <fill>
                <patternFill>
                  <bgColor rgb="FFFFFF00"/>
                </patternFill>
              </fill>
            </x14:dxf>
          </x14:cfRule>
          <x14:cfRule type="containsText" priority="4" operator="containsText" id="{FE6EB945-4EC7-4CAE-A1AA-232FEC8B16C0}">
            <xm:f>NOT(ISERROR(SEARCH($I$55,I9)))</xm:f>
            <xm:f>$I$55</xm:f>
            <x14:dxf>
              <fill>
                <patternFill>
                  <bgColor rgb="FF92D050"/>
                </patternFill>
              </fill>
            </x14:dxf>
          </x14:cfRule>
          <xm:sqref>X9 I15 X15 I22 X22 I29 X29:X33 I33 X54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MAPA RIESGOS UAEOS</vt:lpstr>
      <vt:lpstr>MAPA RIESGOS SEGURIDAD</vt:lpstr>
      <vt:lpstr>% avance cumplimiento</vt:lpstr>
      <vt:lpstr>'MAPA RIESGOS UAEOS'!Área_de_impresión</vt:lpstr>
      <vt:lpstr>'MAPA RIESGOS UAEOS'!Títulos_a_imprimir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cp:lastPrinted>2023-08-15T22:12:55Z</cp:lastPrinted>
  <dcterms:created xsi:type="dcterms:W3CDTF">2021-11-10T20:36:13Z</dcterms:created>
  <dcterms:modified xsi:type="dcterms:W3CDTF">2024-03-27T17:20:14Z</dcterms:modified>
  <cp:category/>
  <cp:contentStatus/>
</cp:coreProperties>
</file>