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Z:\GESTION 2023\1. Pensamiento y Direccionamiento Estrategico\4. Planes integrados\Seguimiento Plan anticorrupción\2do cuatrimestre\"/>
    </mc:Choice>
  </mc:AlternateContent>
  <xr:revisionPtr revIDLastSave="0" documentId="13_ncr:1_{DC5F8A32-642D-4E24-83BE-C03E648D9ABD}" xr6:coauthVersionLast="47" xr6:coauthVersionMax="47" xr10:uidLastSave="{00000000-0000-0000-0000-000000000000}"/>
  <bookViews>
    <workbookView showSheetTabs="0" xWindow="-120" yWindow="-120" windowWidth="29040" windowHeight="15720" xr2:uid="{00000000-000D-0000-FFFF-FFFF00000000}"/>
  </bookViews>
  <sheets>
    <sheet name="PAAC" sheetId="8" r:id="rId1"/>
    <sheet name="Componente 1 Riesgos" sheetId="5" r:id="rId2"/>
    <sheet name="Componente 2 Racionalizac" sheetId="2" r:id="rId3"/>
    <sheet name="Componente 3  Rendición" sheetId="4" r:id="rId4"/>
    <sheet name="Componente 4  Atención al Ciuda" sheetId="1" r:id="rId5"/>
    <sheet name="Componente 5  Transparencia " sheetId="3" r:id="rId6"/>
    <sheet name="Integridad- Gestión de Conflict" sheetId="7" r:id="rId7"/>
    <sheet name="MAPA RIESGOS" sheetId="16" r:id="rId8"/>
    <sheet name="MAPA RIESGOS SEGURIDAD" sheetId="13" r:id="rId9"/>
    <sheet name="% avance cumplimiento" sheetId="14" r:id="rId10"/>
  </sheets>
  <externalReferences>
    <externalReference r:id="rId11"/>
    <externalReference r:id="rId12"/>
    <externalReference r:id="rId13"/>
    <externalReference r:id="rId14"/>
    <externalReference r:id="rId15"/>
    <externalReference r:id="rId16"/>
    <externalReference r:id="rId17"/>
  </externalReferences>
  <definedNames>
    <definedName name="_xlnm._FilterDatabase" localSheetId="3" hidden="1">'Componente 3  Rendición'!$A$6:$T$17</definedName>
    <definedName name="_xlnm._FilterDatabase" localSheetId="4" hidden="1">'Componente 4  Atención al Ciuda'!$A$8:$S$16</definedName>
    <definedName name="_xlnm._FilterDatabase" localSheetId="5" hidden="1">'Componente 5  Transparencia '!$A$7:$T$7</definedName>
    <definedName name="_xlnm._FilterDatabase" localSheetId="7" hidden="1">'MAPA RIESGOS'!$B$8:$AK$64</definedName>
    <definedName name="A_Obj1" localSheetId="7">OFFSET(#REF!,0,0,COUNTA(#REF!)-1,1)</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7">'MAPA RIESGOS'!$A$1:$AJ$64</definedName>
    <definedName name="Ciencia__Tecnología_e_innovación">[1]TABLA!#REF!</definedName>
    <definedName name="clases1">[2]TABLA!$G$2:$G$5</definedName>
    <definedName name="Comercio__Industria_y_Turismo">[1]TABLA!#REF!</definedName>
    <definedName name="departamentos" localSheetId="2">[3]TABLA!$D$2:$D$36</definedName>
    <definedName name="Departamentos" localSheetId="7">#REF!</definedName>
    <definedName name="Departamentos">#REF!</definedName>
    <definedName name="fdqs">'[4]Tablas instituciones'!$D$2:$D$9</definedName>
    <definedName name="Fuentes" localSheetId="7">#REF!</definedName>
    <definedName name="Fuentes">#REF!</definedName>
    <definedName name="Indicadores" localSheetId="7">#REF!</definedName>
    <definedName name="Indicadores">#REF!</definedName>
    <definedName name="MAPA_DE_RIESGOS_DE_SEGURIDAD_DIGITAL" localSheetId="7">'MAPA RIESGOS'!$D$65</definedName>
    <definedName name="MAPA_DE_RIESGOS_DE_SEGURIDAD_DIGITAL">#REF!</definedName>
    <definedName name="nivel" localSheetId="2">[3]TABLA!$C$2:$C$3</definedName>
    <definedName name="nivel">[1]TABLA!$C$2:$C$3</definedName>
    <definedName name="Objetivos" localSheetId="7">OFFSET(#REF!,0,0,COUNTA(#REF!)-1,1)</definedName>
    <definedName name="Objetivos">OFFSET(#REF!,0,0,COUNTA(#REF!)-1,1)</definedName>
    <definedName name="orden" localSheetId="2">[3]TABLA!$A$3:$A$4</definedName>
    <definedName name="orden">[1]TABLA!$A$3:$A$4</definedName>
    <definedName name="sector" localSheetId="2">[3]TABLA!$B$2:$B$26</definedName>
    <definedName name="sector">[1]TABLA!$B$2:$B$26</definedName>
    <definedName name="Tipos">[1]TABLA!$G$2:$G$4</definedName>
    <definedName name="_xlnm.Print_Titles" localSheetId="7">'MAPA RIESGOS'!$1:$9</definedName>
    <definedName name="vigencias" localSheetId="2">[3]TABLA!$E$2:$E$7</definedName>
    <definedName name="vigencias">[1]TABLA!$E$2:$E$7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6" i="16" l="1"/>
  <c r="AA64" i="16"/>
  <c r="Y64" i="16"/>
  <c r="L64" i="16"/>
  <c r="J64" i="16"/>
  <c r="H64" i="16"/>
  <c r="AA63" i="16"/>
  <c r="Y63" i="16"/>
  <c r="L63" i="16"/>
  <c r="J63" i="16"/>
  <c r="H63" i="16"/>
  <c r="AA62" i="16"/>
  <c r="Y62" i="16"/>
  <c r="L62" i="16"/>
  <c r="J62" i="16"/>
  <c r="H62" i="16"/>
  <c r="J61" i="16"/>
  <c r="H61" i="16"/>
  <c r="J60" i="16"/>
  <c r="J58" i="16"/>
  <c r="AA57" i="16"/>
  <c r="L57" i="16"/>
  <c r="J57" i="16"/>
  <c r="AA56" i="16"/>
  <c r="L56" i="16"/>
  <c r="J56" i="16"/>
  <c r="AA55" i="16"/>
  <c r="L55" i="16"/>
  <c r="J55" i="16"/>
  <c r="AA54" i="16"/>
  <c r="L54" i="16"/>
  <c r="J54" i="16"/>
  <c r="AA52" i="16"/>
  <c r="L52" i="16"/>
  <c r="J52" i="16"/>
  <c r="AA51" i="16"/>
  <c r="L51" i="16"/>
  <c r="J51" i="16"/>
  <c r="AA49" i="16"/>
  <c r="L49" i="16"/>
  <c r="J49" i="16"/>
  <c r="AA48" i="16"/>
  <c r="L48" i="16"/>
  <c r="J48" i="16"/>
  <c r="H48" i="16"/>
  <c r="AA47" i="16"/>
  <c r="L47" i="16"/>
  <c r="J47" i="16"/>
  <c r="AA46" i="16"/>
  <c r="L46" i="16"/>
  <c r="J46" i="16"/>
  <c r="H46" i="16"/>
  <c r="AA45" i="16"/>
  <c r="L45" i="16"/>
  <c r="J45" i="16"/>
  <c r="AA44" i="16"/>
  <c r="L44" i="16"/>
  <c r="J44" i="16"/>
  <c r="AA43" i="16"/>
  <c r="L43" i="16"/>
  <c r="J43" i="16"/>
  <c r="AA42" i="16"/>
  <c r="L42" i="16"/>
  <c r="J42" i="16"/>
  <c r="H42" i="16"/>
  <c r="AA41" i="16"/>
  <c r="L41" i="16"/>
  <c r="J41" i="16"/>
  <c r="AA40" i="16"/>
  <c r="L40" i="16"/>
  <c r="J40" i="16"/>
  <c r="AA38" i="16"/>
  <c r="L38" i="16"/>
  <c r="J38" i="16"/>
  <c r="AA37" i="16"/>
  <c r="L37" i="16"/>
  <c r="J37" i="16"/>
  <c r="AA36" i="16"/>
  <c r="L36" i="16"/>
  <c r="J36" i="16"/>
  <c r="AA35" i="16"/>
  <c r="L35" i="16"/>
  <c r="J35" i="16"/>
  <c r="H35" i="16"/>
  <c r="AA34" i="16"/>
  <c r="L34" i="16"/>
  <c r="J34" i="16"/>
  <c r="H34" i="16"/>
  <c r="AA33" i="16"/>
  <c r="L33" i="16"/>
  <c r="J33" i="16"/>
  <c r="AA32" i="16"/>
  <c r="L32" i="16"/>
  <c r="J32" i="16"/>
  <c r="H32" i="16"/>
  <c r="AA31" i="16"/>
  <c r="L31" i="16"/>
  <c r="J31" i="16"/>
  <c r="AA30" i="16"/>
  <c r="L30" i="16"/>
  <c r="J30" i="16"/>
  <c r="AA29" i="16"/>
  <c r="L29" i="16"/>
  <c r="AA28" i="16"/>
  <c r="L28" i="16"/>
  <c r="AA27" i="16"/>
  <c r="L27" i="16"/>
  <c r="AA26" i="16"/>
  <c r="L26" i="16"/>
  <c r="AA25" i="16"/>
  <c r="L25" i="16"/>
  <c r="AA24" i="16"/>
  <c r="L24" i="16"/>
  <c r="J24" i="16"/>
  <c r="AA23" i="16"/>
  <c r="L23" i="16"/>
  <c r="J23" i="16"/>
  <c r="AA22" i="16"/>
  <c r="L22" i="16"/>
  <c r="J22" i="16"/>
  <c r="AA21" i="16"/>
  <c r="L21" i="16"/>
  <c r="J21" i="16"/>
  <c r="AA20" i="16"/>
  <c r="L20" i="16"/>
  <c r="J20" i="16"/>
  <c r="AA19" i="16"/>
  <c r="L19" i="16"/>
  <c r="AA18" i="16"/>
  <c r="AA17" i="16"/>
  <c r="L17" i="16"/>
  <c r="AA16" i="16"/>
  <c r="AA15" i="16"/>
  <c r="L15" i="16"/>
  <c r="AA14" i="16"/>
  <c r="T14" i="16"/>
  <c r="L14" i="16"/>
  <c r="J14" i="16"/>
  <c r="AA13" i="16"/>
  <c r="L13" i="16"/>
  <c r="J13" i="16"/>
  <c r="AA12" i="16"/>
  <c r="L12" i="16"/>
  <c r="J12" i="16"/>
  <c r="Y11" i="16"/>
  <c r="L11" i="16"/>
  <c r="J11" i="16"/>
  <c r="Y10" i="16"/>
  <c r="L10" i="16"/>
  <c r="J10" i="16"/>
  <c r="C13" i="14" l="1"/>
  <c r="C12" i="14"/>
  <c r="Q14" i="7"/>
  <c r="C11" i="14"/>
  <c r="Q24" i="3"/>
  <c r="C10" i="14"/>
  <c r="P17" i="1"/>
  <c r="C7" i="14"/>
  <c r="P15" i="5"/>
  <c r="Y33" i="13"/>
  <c r="J33" i="13"/>
  <c r="H33" i="13"/>
  <c r="Y32" i="13"/>
  <c r="Y31" i="13"/>
  <c r="Y30" i="13"/>
  <c r="Y29" i="13"/>
  <c r="J29" i="13"/>
  <c r="H29" i="13"/>
  <c r="Y22" i="13"/>
  <c r="J22" i="13"/>
  <c r="H22" i="13"/>
  <c r="Y15" i="13"/>
  <c r="J15" i="13"/>
  <c r="H15" i="13"/>
  <c r="R13" i="13"/>
  <c r="R12" i="13"/>
  <c r="R10" i="13"/>
  <c r="Y9" i="13"/>
  <c r="R9" i="13"/>
  <c r="J9" i="13"/>
  <c r="H9" i="13"/>
  <c r="P10" i="1" l="1"/>
  <c r="P11" i="1"/>
  <c r="P12" i="1"/>
  <c r="P13" i="1"/>
  <c r="P14" i="1"/>
  <c r="P15" i="1"/>
  <c r="P16" i="1"/>
  <c r="P9" i="1"/>
  <c r="P8" i="4"/>
  <c r="P9" i="4"/>
  <c r="P10" i="4"/>
  <c r="P11" i="4"/>
  <c r="P12" i="4"/>
  <c r="P13" i="4"/>
  <c r="P14" i="4"/>
  <c r="P15" i="4"/>
  <c r="P16" i="4"/>
  <c r="P17" i="4"/>
  <c r="P7" i="4"/>
  <c r="O8" i="4"/>
  <c r="O9" i="4"/>
  <c r="O10" i="4"/>
  <c r="O11" i="4"/>
  <c r="O12" i="4"/>
  <c r="O13" i="4"/>
  <c r="O14" i="4"/>
  <c r="O15" i="4"/>
  <c r="O16" i="4"/>
  <c r="O17" i="4"/>
  <c r="O7" i="4"/>
  <c r="N7" i="4"/>
  <c r="Q9" i="3"/>
  <c r="Q10" i="3"/>
  <c r="Q11" i="3"/>
  <c r="Q12" i="3"/>
  <c r="Q13" i="3"/>
  <c r="Q14" i="3"/>
  <c r="Q15" i="3"/>
  <c r="Q16" i="3"/>
  <c r="Q17" i="3"/>
  <c r="Q18" i="3"/>
  <c r="Q19" i="3"/>
  <c r="Q21" i="3"/>
  <c r="Q22" i="3"/>
  <c r="Q23" i="3"/>
  <c r="Q25" i="3"/>
  <c r="Q26" i="3"/>
  <c r="Q28" i="3"/>
  <c r="Q29" i="3"/>
  <c r="Q30" i="3"/>
  <c r="Q31" i="3"/>
  <c r="Q32" i="3"/>
  <c r="Q33" i="3"/>
  <c r="Q34" i="3"/>
  <c r="Q8" i="3"/>
  <c r="O8" i="3"/>
  <c r="P9" i="5"/>
  <c r="P10" i="5"/>
  <c r="O9" i="5"/>
  <c r="O10" i="5"/>
  <c r="O11" i="5"/>
  <c r="P11" i="5" s="1"/>
  <c r="O12" i="5"/>
  <c r="P12" i="5" s="1"/>
  <c r="O13" i="5"/>
  <c r="P13" i="5" s="1"/>
  <c r="O14" i="5"/>
  <c r="P14" i="5" s="1"/>
  <c r="O8" i="5"/>
  <c r="P8" i="5" s="1"/>
  <c r="P18" i="4" l="1"/>
  <c r="C9" i="14" s="1"/>
  <c r="P8" i="3"/>
  <c r="O5" i="7"/>
  <c r="Q5" i="7" s="1"/>
  <c r="O6" i="7"/>
  <c r="Q6" i="7" s="1"/>
  <c r="O7" i="7"/>
  <c r="O8" i="7"/>
  <c r="O9" i="7"/>
  <c r="O10" i="7"/>
  <c r="O11" i="7"/>
  <c r="O12" i="7"/>
  <c r="O13" i="7"/>
  <c r="O4" i="7"/>
  <c r="P5" i="7"/>
  <c r="P6" i="7"/>
  <c r="P7" i="7"/>
  <c r="P8" i="7"/>
  <c r="P9" i="7"/>
  <c r="Q9" i="7" s="1"/>
  <c r="P10" i="7"/>
  <c r="Q10" i="7" s="1"/>
  <c r="P11" i="7"/>
  <c r="Q11" i="7" s="1"/>
  <c r="P12" i="7"/>
  <c r="P13" i="7"/>
  <c r="P4" i="7"/>
  <c r="Q12" i="7"/>
  <c r="Q8" i="7" l="1"/>
  <c r="Q13" i="7"/>
  <c r="Q4" i="7"/>
  <c r="P9" i="3" l="1"/>
  <c r="P10" i="3"/>
  <c r="P11" i="3"/>
  <c r="P12" i="3"/>
  <c r="P13" i="3"/>
  <c r="P14" i="3"/>
  <c r="P15" i="3"/>
  <c r="P16" i="3"/>
  <c r="P17" i="3"/>
  <c r="P18" i="3"/>
  <c r="P19" i="3"/>
  <c r="P20" i="3"/>
  <c r="Q20" i="3" s="1"/>
  <c r="P21" i="3"/>
  <c r="P22" i="3"/>
  <c r="P23" i="3"/>
  <c r="P24" i="3"/>
  <c r="P25" i="3"/>
  <c r="P26" i="3"/>
  <c r="P27" i="3"/>
  <c r="Q27" i="3" s="1"/>
  <c r="Q35" i="3" s="1"/>
  <c r="P28" i="3"/>
  <c r="P29" i="3"/>
  <c r="P30" i="3"/>
  <c r="P31" i="3"/>
  <c r="P32" i="3"/>
  <c r="P33" i="3"/>
  <c r="P34" i="3"/>
  <c r="O9" i="1" l="1"/>
  <c r="O10" i="1" l="1"/>
  <c r="O11" i="1"/>
  <c r="O12" i="1"/>
  <c r="O13" i="1"/>
  <c r="O14" i="1"/>
  <c r="O15" i="1"/>
  <c r="O16" i="1"/>
  <c r="Q7" i="7" l="1"/>
  <c r="O9" i="3" l="1"/>
  <c r="O10" i="3"/>
  <c r="O11" i="3"/>
  <c r="O12" i="3"/>
  <c r="O13" i="3"/>
  <c r="O14" i="3"/>
  <c r="O15" i="3"/>
  <c r="O16" i="3"/>
  <c r="O17" i="3"/>
  <c r="O18" i="3"/>
  <c r="O19" i="3"/>
  <c r="O20" i="3"/>
  <c r="O21" i="3"/>
  <c r="O22" i="3"/>
  <c r="O23" i="3"/>
  <c r="O24" i="3"/>
  <c r="O25" i="3"/>
  <c r="O26" i="3"/>
  <c r="O27" i="3"/>
  <c r="O28" i="3"/>
  <c r="O29" i="3"/>
  <c r="O30" i="3"/>
  <c r="O31" i="3"/>
  <c r="O32" i="3"/>
  <c r="O33" i="3"/>
  <c r="O34" i="3"/>
  <c r="N16" i="4" l="1"/>
  <c r="N15" i="4"/>
  <c r="N14" i="4"/>
  <c r="N13" i="4"/>
  <c r="N11" i="4"/>
  <c r="N8" i="4"/>
  <c r="N9" i="5" l="1"/>
  <c r="N10" i="5"/>
  <c r="N11" i="5"/>
  <c r="N12" i="5"/>
  <c r="N13" i="5"/>
  <c r="N14" i="5"/>
  <c r="N8" i="5"/>
  <c r="N16" i="1"/>
  <c r="N15" i="1"/>
  <c r="N14" i="1"/>
  <c r="N13" i="1"/>
  <c r="N12" i="1"/>
  <c r="N11" i="1"/>
  <c r="N10" i="1"/>
  <c r="N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00000000-0006-0000-0200-000001000000}">
      <text>
        <r>
          <rPr>
            <sz val="12"/>
            <color indexed="81"/>
            <rFont val="Tahoma"/>
            <family val="2"/>
          </rPr>
          <t>Escriba el nombre completo de la entidad</t>
        </r>
      </text>
    </comment>
    <comment ref="C7" authorId="0" shapeId="0" xr:uid="{00000000-0006-0000-0200-000002000000}">
      <text>
        <r>
          <rPr>
            <sz val="10"/>
            <color indexed="81"/>
            <rFont val="Tahoma"/>
            <family val="2"/>
          </rPr>
          <t>Seleccione el sector al que pertenece la entidad (sólo para entidades del orden nacional)</t>
        </r>
      </text>
    </comment>
    <comment ref="H7"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00000000-0006-0000-0200-000004000000}">
      <text>
        <r>
          <rPr>
            <sz val="10"/>
            <color indexed="81"/>
            <rFont val="Tahoma"/>
            <family val="2"/>
          </rPr>
          <t>Seleccione el departamento donde está ubicada la entidad (solo para entidades del orden territorial)</t>
        </r>
      </text>
    </comment>
    <comment ref="H9"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1" authorId="0" shapeId="0" xr:uid="{00000000-0006-0000-0200-000006000000}">
      <text>
        <r>
          <rPr>
            <sz val="12"/>
            <color indexed="81"/>
            <rFont val="Tahoma"/>
            <family val="2"/>
          </rPr>
          <t>Escriba el nombre del Municipio donde se ubica la entidad (sólo para entidades del orden territorial)</t>
        </r>
      </text>
    </comment>
    <comment ref="C14" authorId="0" shapeId="0" xr:uid="{00000000-0006-0000-0200-000007000000}">
      <text>
        <r>
          <rPr>
            <sz val="12"/>
            <color indexed="81"/>
            <rFont val="Tahoma"/>
            <family val="2"/>
          </rPr>
          <t>Seleccione la modalidad de la mejora a realizar (normativa, administrativa o tecnológica)</t>
        </r>
      </text>
    </comment>
    <comment ref="D14" authorId="0" shapeId="0" xr:uid="{00000000-0006-0000-0200-000008000000}">
      <text>
        <r>
          <rPr>
            <sz val="12"/>
            <color indexed="81"/>
            <rFont val="Tahoma"/>
            <family val="2"/>
          </rPr>
          <t>Seleccione la opción de racionalización que aplica, según el tipo de racionalización elegido</t>
        </r>
      </text>
    </comment>
    <comment ref="E14"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4"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4"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4" authorId="2" shapeId="0" xr:uid="{00000000-0006-0000-0200-00000C000000}">
      <text>
        <r>
          <rPr>
            <sz val="12"/>
            <color indexed="81"/>
            <rFont val="Tahoma"/>
            <family val="2"/>
          </rPr>
          <t>Área dentro de la entidad que lidera la racionalización del trámite, proceso o procedimiento</t>
        </r>
      </text>
    </comment>
    <comment ref="I15" authorId="2" shapeId="0" xr:uid="{00000000-0006-0000-0200-00000D000000}">
      <text>
        <r>
          <rPr>
            <sz val="12"/>
            <color indexed="81"/>
            <rFont val="Tahoma"/>
            <family val="2"/>
          </rPr>
          <t>Indique la fecha de inicio de las acciones de racionalización a realizar</t>
        </r>
      </text>
    </comment>
    <comment ref="J15" authorId="2" shapeId="0" xr:uid="{00000000-0006-0000-0200-00000E000000}">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Dolly Alvarez Buitrago</author>
    <author>Jorge</author>
  </authors>
  <commentList>
    <comment ref="H12" authorId="0" shapeId="0" xr:uid="{0B9D961B-3A99-48FE-A0E2-8534815BB226}">
      <text>
        <r>
          <rPr>
            <b/>
            <sz val="9"/>
            <color indexed="81"/>
            <rFont val="Tahoma"/>
            <family val="2"/>
          </rPr>
          <t>Dolly Álvarez Buitrago:</t>
        </r>
        <r>
          <rPr>
            <sz val="9"/>
            <color indexed="81"/>
            <rFont val="Tahoma"/>
            <family val="2"/>
          </rPr>
          <t xml:space="preserve">
Organizaciones creadas año 2020</t>
        </r>
      </text>
    </comment>
    <comment ref="H13" authorId="0" shapeId="0" xr:uid="{A9806487-2068-493A-A54F-BDB56C6B9E22}">
      <text>
        <r>
          <rPr>
            <b/>
            <sz val="9"/>
            <color indexed="81"/>
            <rFont val="Tahoma"/>
            <family val="2"/>
          </rPr>
          <t>Dolly Alvarez Buitrago:</t>
        </r>
        <r>
          <rPr>
            <sz val="9"/>
            <color indexed="81"/>
            <rFont val="Tahoma"/>
            <family val="2"/>
          </rPr>
          <t xml:space="preserve">
Seis convenio y 38 contratista en la Dirección de desarrollo. Total 44</t>
        </r>
      </text>
    </comment>
    <comment ref="H19" authorId="1" shapeId="0" xr:uid="{BAA95EB7-B526-4825-B982-2A5F57B09DA0}">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48" authorId="1" shapeId="0" xr:uid="{652C8D30-00F7-477C-823A-9FCA0ED2DB6B}">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<sst xmlns="http://schemas.openxmlformats.org/spreadsheetml/2006/main" count="2940" uniqueCount="1233">
  <si>
    <t>Plan Anticorrupción 
 y de Atención al Ciudadano 2023</t>
  </si>
  <si>
    <t xml:space="preserve">      Componentes:</t>
  </si>
  <si>
    <t xml:space="preserve">Plan Anticorrupción y de Atención al Ciudadano                                                                                                                                                                                   </t>
  </si>
  <si>
    <t xml:space="preserve">CUATRIMESTRE 1 </t>
  </si>
  <si>
    <t>CUATRIMESTRE 2</t>
  </si>
  <si>
    <t>CUATRIMESTRE 3</t>
  </si>
  <si>
    <t>Componente 1: Gestión del Riesgo de Corrupción</t>
  </si>
  <si>
    <t>META</t>
  </si>
  <si>
    <t>Subcomponente</t>
  </si>
  <si>
    <t xml:space="preserve"> Actividades</t>
  </si>
  <si>
    <t>Meta o producto</t>
  </si>
  <si>
    <t>Responsable</t>
  </si>
  <si>
    <t>Grupo</t>
  </si>
  <si>
    <t>Fecha programada</t>
  </si>
  <si>
    <t>EJECUTADO</t>
  </si>
  <si>
    <t xml:space="preserve">ESPERADO </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</si>
  <si>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</si>
  <si>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</si>
  <si>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</si>
  <si>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</si>
  <si>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</si>
  <si>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</si>
  <si>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</si>
  <si>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</si>
  <si>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</si>
  <si>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</si>
  <si>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</si>
  <si>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</si>
  <si>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</si>
  <si>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</si>
  <si>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</si>
  <si>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</si>
  <si>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</si>
  <si>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</si>
  <si>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</si>
  <si>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</si>
  <si>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</si>
  <si>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</si>
  <si>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</si>
  <si>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PORCENTAJE CUMPLIMIENTO</t>
  </si>
  <si>
    <t>INICIO
dd/mm/aa</t>
  </si>
  <si>
    <t>FIN
dd/mm/aa</t>
  </si>
  <si>
    <t>INTERCAMBIO DE INFORMACIÓN (CADENAS DE TRÁMITES - VENTANILLAS ÚNICAS)</t>
  </si>
  <si>
    <t>Correo electrónico:</t>
  </si>
  <si>
    <t>nidia.patino@uaeos.gov.co</t>
  </si>
  <si>
    <t>Fecha aprobación del plan:</t>
  </si>
  <si>
    <t xml:space="preserve">Enero 30 de Abril </t>
  </si>
  <si>
    <t xml:space="preserve">Mayo 30 de Agosto </t>
  </si>
  <si>
    <t xml:space="preserve">Septiembre a 30 Diciembre </t>
  </si>
  <si>
    <t xml:space="preserve">Plan Anticorrupción y de Atención al Ciudadano                                                                                                                                                                                                                                        </t>
  </si>
  <si>
    <t>Componente 3: Rendición de cuentas</t>
  </si>
  <si>
    <t xml:space="preserve">Subcomponente </t>
  </si>
  <si>
    <t>Actividades</t>
  </si>
  <si>
    <t xml:space="preserve">Responsable </t>
  </si>
  <si>
    <t xml:space="preserve">Grupo </t>
  </si>
  <si>
    <t>Educación e investigación (elaboración)
Comunicaciones y Prensa (publicación)</t>
  </si>
  <si>
    <t>Plan Anticorrupción y de Atención al Ciudadano</t>
  </si>
  <si>
    <r>
      <t xml:space="preserve">Componente 4: </t>
    </r>
    <r>
      <rPr>
        <b/>
        <sz val="14"/>
        <rFont val="Arial"/>
        <family val="2"/>
      </rPr>
      <t xml:space="preserve">Mecanismos para mejorar el servicio al ciudadano </t>
    </r>
  </si>
  <si>
    <t>Actividad General</t>
  </si>
  <si>
    <t xml:space="preserve">1. Planeación estratégica del servicio al ciudadano </t>
  </si>
  <si>
    <t>1.1</t>
  </si>
  <si>
    <t>Elaborar reportes sobre la oportunidad en la respuesta a peticiones y revisarlos en comités directivos mensuales</t>
  </si>
  <si>
    <t>11 reportes presentados</t>
  </si>
  <si>
    <t>Coordinador(a)
Director(a) Técnico(a)</t>
  </si>
  <si>
    <t xml:space="preserve">Mensual </t>
  </si>
  <si>
    <t>1.2</t>
  </si>
  <si>
    <t xml:space="preserve">3 Actividades de promoción realizadas </t>
  </si>
  <si>
    <t>Coordinador(a)  y profesional encargado</t>
  </si>
  <si>
    <t xml:space="preserve">Grupo de Educación e Investigación </t>
  </si>
  <si>
    <t xml:space="preserve">15/05/2023
15/07/2023
15/10/2023
</t>
  </si>
  <si>
    <t>2. Fortalecimiento del talento humano al servicio del ciudadano</t>
  </si>
  <si>
    <t>2.1</t>
  </si>
  <si>
    <t xml:space="preserve">3 de actividades de cualificación para la atención u orientación al ciudadano </t>
  </si>
  <si>
    <t xml:space="preserve">Coordinador(a)
Profesionales de servicio al ciudadano </t>
  </si>
  <si>
    <t>2.2</t>
  </si>
  <si>
    <t xml:space="preserve">Desarrollar convocatoria a los servidores públicos de la UAEOS para que participen en actividad de reconocimiento a la labor de orientación y atención al ciudadano, actividad en el marco de la Política de Integridad con el fortalecimiento del Código de Integridad, donde se evidencie la honestidad, el respeto, el compromiso, la diligencia, la justicia y la solidaridad. </t>
  </si>
  <si>
    <t xml:space="preserve">3 reconocimientos otorgados a servidores públicos por su labor de atención u orientación al ciudadano </t>
  </si>
  <si>
    <t>Coordinador(a)</t>
  </si>
  <si>
    <t xml:space="preserve">Grupo de Gestión humana
</t>
  </si>
  <si>
    <t xml:space="preserve">3. Gestión de Relacionamiento de los ciudadanos </t>
  </si>
  <si>
    <t xml:space="preserve">3.1 </t>
  </si>
  <si>
    <t xml:space="preserve">3 actividades de socialización realizadas </t>
  </si>
  <si>
    <t>Coordinadores</t>
  </si>
  <si>
    <t>30/04/2023
30/08/2023
20/12/2023</t>
  </si>
  <si>
    <t xml:space="preserve">4. Conocimiento al servicio al ciudadano </t>
  </si>
  <si>
    <t>4.1</t>
  </si>
  <si>
    <t xml:space="preserve">Registrar todas las solicitudes de los ciudadanos en el formato de registro diario  de atención al ciudadano </t>
  </si>
  <si>
    <t>100% de las solicitudes registradas</t>
  </si>
  <si>
    <t>Profesional encargada</t>
  </si>
  <si>
    <t>Diario</t>
  </si>
  <si>
    <t>4.2</t>
  </si>
  <si>
    <t>5.  Evaluación de gestión y medición de la percepción ciudadana</t>
  </si>
  <si>
    <t>5.1</t>
  </si>
  <si>
    <t>Elaborar y publicar informes trimestrales de atención al ciudadano, que incluyan la medición de la satisfacción de los mismos</t>
  </si>
  <si>
    <t>3 informes elaborados y publicados</t>
  </si>
  <si>
    <t>Componente 5: Transparencia y Acceso a la Información</t>
  </si>
  <si>
    <t>Indicadores</t>
  </si>
  <si>
    <t>3 Reportes</t>
  </si>
  <si>
    <t>Número de reportes de revisisón de enlaces web realizados</t>
  </si>
  <si>
    <t>Coordinador(a)
Profesional designado</t>
  </si>
  <si>
    <t xml:space="preserve">Número de piezas publicadas </t>
  </si>
  <si>
    <t>Elaboración los Instrumentos de Gestión de la Información</t>
  </si>
  <si>
    <t>3 reportes incluidos en el SUIT</t>
  </si>
  <si>
    <t>Numero de Reportes de gestión del trámite de acreditación en el SUIT</t>
  </si>
  <si>
    <t>Promover los canales de contacto, con los que cuentan los ciudadanos, para interponer sus peticiones especialmente las relacionadas con actos que puedan configurar riesgos de corrupción</t>
  </si>
  <si>
    <t>3 actividades de promoción realizadas</t>
  </si>
  <si>
    <t xml:space="preserve">Número de actividades de promoción </t>
  </si>
  <si>
    <t xml:space="preserve">Componente 6: Iniciativas Adicionales -Integridad- Gestión de Conflictos de Interes </t>
  </si>
  <si>
    <t>Meta</t>
  </si>
  <si>
    <t>Diseñar piezas comunicativas para ser divulgadas en la página web y redes sociales informando a la ciudadanía sobre los canales de atención al ciudadano disponibles</t>
  </si>
  <si>
    <t>Promover las herramientas de la UAEOS que están enfocadas a disminuir las brechas de accesibilidad web y que facilitan el acceso a la población con discapacidad</t>
  </si>
  <si>
    <t xml:space="preserve">Promover la actualización de datos entre las entidades usuarias del trámite de acreditación </t>
  </si>
  <si>
    <t>Subcomponente/proceso 1
Política de administración de riesgos</t>
  </si>
  <si>
    <t xml:space="preserve">Revisión  de la política de administración de riesgos de la Entidad, y en caso de ser necesario actualizarla </t>
  </si>
  <si>
    <t>Una Política de Administración de riesgos actualizada</t>
  </si>
  <si>
    <t>Director Técnico</t>
  </si>
  <si>
    <t>Dirección  de Investigaciones y Planeación</t>
  </si>
  <si>
    <t>01/07/23  -  31/12/2023</t>
  </si>
  <si>
    <t>Subcomponente/proceso 2
Construcción del mapa de Riesgos de Corrupción</t>
  </si>
  <si>
    <t>1 Mapa de riesgos por proceso construido y consolidado</t>
  </si>
  <si>
    <t>Lideres de Proceso
Profesional especializado grado 17</t>
  </si>
  <si>
    <t>Planeación y Estadística</t>
  </si>
  <si>
    <t>01/12/2022 a 15/01/2023</t>
  </si>
  <si>
    <t>Subcomponente/proceso 3
Consulta y divulgación</t>
  </si>
  <si>
    <t>3.1</t>
  </si>
  <si>
    <t>1 Mapa de riesgos de corrupción publicado</t>
  </si>
  <si>
    <t>Profesional especializado grado 17</t>
  </si>
  <si>
    <t>Socializar, capacitación o sensibilizar  a los funcionarios sobre los riesgos de corrupción identificados en la institución</t>
  </si>
  <si>
    <t xml:space="preserve">100% Actividades de socialización, capacitación o sensibilización realizadas </t>
  </si>
  <si>
    <t>01/04/2023 a 31/12/2023</t>
  </si>
  <si>
    <t>Subcomponente/proceso 4
Monitoreo y Revisión</t>
  </si>
  <si>
    <t>Acompañar la elaboración de planes de mejoramiento cuando se detecten desviaciones</t>
  </si>
  <si>
    <t xml:space="preserve">100% de Planes de mejoramiento asesorados </t>
  </si>
  <si>
    <t>Líderes de Procesos
Profesional especializado grado 17</t>
  </si>
  <si>
    <t>02/01/2023 a 31/12/2023</t>
  </si>
  <si>
    <t>Subcomponente/proceso 5
Seguimiento</t>
  </si>
  <si>
    <t xml:space="preserve">Realizar  seguimiento y  monitoreo a Mapas de riesgo de corrupción </t>
  </si>
  <si>
    <t xml:space="preserve">3 Monitoreos consolidados y retroalimentados </t>
  </si>
  <si>
    <t>Lideres
Profesional especializado grado 17
Coordinador
Director Técnico</t>
  </si>
  <si>
    <t xml:space="preserve">Director de Investigación y Planeación, y Coordinación de Planeación y Estadística y lideres de proceso </t>
  </si>
  <si>
    <t>30/04/2023
30/08/2023
31/12/2023</t>
  </si>
  <si>
    <t>5.2</t>
  </si>
  <si>
    <r>
      <t>Ejecutar plan de auditorías y seguimientos</t>
    </r>
    <r>
      <rPr>
        <i/>
        <sz val="10"/>
        <color rgb="FF000000"/>
        <rFont val="Arial Narrow"/>
        <family val="2"/>
      </rPr>
      <t xml:space="preserve"> ( Informe de mapa de riesgos de corrupción)</t>
    </r>
  </si>
  <si>
    <t xml:space="preserve">3 Informes de monitoreos </t>
  </si>
  <si>
    <t>Jefe Oficina de Control Interno</t>
  </si>
  <si>
    <t>Oficina de Control Interno</t>
  </si>
  <si>
    <t>30/04/2023
31/08/2023
31/12/2023</t>
  </si>
  <si>
    <t xml:space="preserve"> Información</t>
  </si>
  <si>
    <t>Se gestionará con los entes encargados de la televisión pública y privada, la inclusión de espacios promocionales que divulguen la Economía Solidaria, teniendo en cuenta, además, la disponibilidad presupuestal para el 2022.</t>
  </si>
  <si>
    <t xml:space="preserve">2 Mensajes institucionales </t>
  </si>
  <si>
    <t>Coordinador</t>
  </si>
  <si>
    <t>Grupo de Comunicaciones y Prensa</t>
  </si>
  <si>
    <t>01/02/2023 a 31/12/2023</t>
  </si>
  <si>
    <t>Aportar la información sobre la gestión de peticiones y el trámite de acreditación, como insumo para la audiencia pública de rendición de cuentas</t>
  </si>
  <si>
    <t>1.3</t>
  </si>
  <si>
    <t>1.4</t>
  </si>
  <si>
    <t>1.5</t>
  </si>
  <si>
    <t xml:space="preserve">Coordinador </t>
  </si>
  <si>
    <t>1.6</t>
  </si>
  <si>
    <t>Divulgar en el proceso de rendición de cuentas la información sobre la oferta de conjuntos de datos abiertos disponibles en la entidad para que sean utilizados por los ciudadanos o grupos de interés.</t>
  </si>
  <si>
    <t>Una audiencia realizada</t>
  </si>
  <si>
    <t xml:space="preserve"> Diálogo </t>
  </si>
  <si>
    <t xml:space="preserve">Realizar consultas ciudadanas para conocer propuestas, necesidades, observaciones y problemáticas, sobre los servicios, trámite y funciones de la UAEOS. </t>
  </si>
  <si>
    <t xml:space="preserve">4 Consultas Ciudadana </t>
  </si>
  <si>
    <t>Director Técnico
Coordinadores</t>
  </si>
  <si>
    <t>1/10/2023 a 31/11/2023</t>
  </si>
  <si>
    <t xml:space="preserve">Responsabilidad </t>
  </si>
  <si>
    <t>Publicación de experiencias de asociatividad solidaria de las organizaciones atendidas por la UAEOS, en la página WEB de la Entidad y en las revistas publicadas en el año.</t>
  </si>
  <si>
    <t>1 informes de evidencias sobre las publicaciones en la WEB</t>
  </si>
  <si>
    <t>3.3</t>
  </si>
  <si>
    <t>Realizar Informes de rendición de cuentas basados en las  acciones de mejora y recomendaciones identificadas con la ciudadanía, a través de las consultas virtuales.</t>
  </si>
  <si>
    <t xml:space="preserve">2 Informes realizados </t>
  </si>
  <si>
    <t xml:space="preserve">Grupo de Comunicaciones y Prensa </t>
  </si>
  <si>
    <t>16/07/2023
31/12/2023</t>
  </si>
  <si>
    <t>3.4</t>
  </si>
  <si>
    <t>Incluir en los informes y acciones de difusión para la rendición de cuentas la información sobre el avance en la garantía de derechos a partir de las metas y resultados de la planeación institucional.</t>
  </si>
  <si>
    <t>1 informe donde se evidencie  el avance</t>
  </si>
  <si>
    <t xml:space="preserve">
Coordinador</t>
  </si>
  <si>
    <t xml:space="preserve">
Grupo de Comunicaciones y Prensa</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</si>
  <si>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</si>
  <si>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</si>
  <si>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</si>
  <si>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</si>
  <si>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 xml:space="preserve">
31/08/2023
</t>
  </si>
  <si>
    <t xml:space="preserve">Actualizar y publicacion los sets de datos abiertos de la UAEOS, asegurando su publicación en el sitio web www.datos.gov.co (Entidades Acreditadas, Inventario de Activos e ndice de información pública clasificada) </t>
  </si>
  <si>
    <t>Nuemro de Reportes Actualizados y publicacion de los sets de datos abiertos de la UAEOS</t>
  </si>
  <si>
    <t>Grupo de Tecnologías de la Información</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</si>
  <si>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</si>
  <si>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</si>
  <si>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</si>
  <si>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</si>
  <si>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</si>
  <si>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</si>
  <si>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</si>
  <si>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31/08/2023
31/12/2023</t>
  </si>
  <si>
    <t xml:space="preserve">Enviar los informes de ejecución contractual para su respectiva publicación en el portal web, deacuerdo a y la Ley 1712 de 2014 tanparencia y Acceso a la información publica. </t>
  </si>
  <si>
    <t>Numero de Reportes de información Enviada de ejecución contractual para su respectiva publicación en el portal web</t>
  </si>
  <si>
    <t>Actualizar el normograma de la Entidad</t>
  </si>
  <si>
    <t>Número de informes de actualización de normograma realizados</t>
  </si>
  <si>
    <t>1.7</t>
  </si>
  <si>
    <t>Seguimiento a los planes de Mejoramientos FURAG Y MIPG</t>
  </si>
  <si>
    <t xml:space="preserve">Porcentaje de Seguimiento de los Planes </t>
  </si>
  <si>
    <t xml:space="preserve">Publicar trimestralmente el avance de ejecución presupuestal de los Proyectos de Inversión de la UAEOS en la pagina Web </t>
  </si>
  <si>
    <t xml:space="preserve">Informes de  avance de ejecución de los Proyectos de Inversión publicados en el micrositio de transparencia </t>
  </si>
  <si>
    <t>1.9</t>
  </si>
  <si>
    <t xml:space="preserve">Publicación y divulgación de los  informes de avance de la politica de gobierno digital. </t>
  </si>
  <si>
    <t>Numero de Reportes de Publicación y divulgación de los  informes de avance de la politica de gobierno digital.</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</si>
  <si>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</si>
  <si>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</si>
  <si>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</si>
  <si>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</si>
  <si>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1.11</t>
  </si>
  <si>
    <t>Modificar, actualizar y aprobar el Plan Anual de Adquisiciones - PAA 2023, de acuerdo con solicitudes formuladas por dependencias</t>
  </si>
  <si>
    <t xml:space="preserve">Numero de Actualizaciones del Plan anual de adquisiciones </t>
  </si>
  <si>
    <t>Grupo de Gestión Administrativa</t>
  </si>
  <si>
    <t>1.12</t>
  </si>
  <si>
    <t xml:space="preserve">Revisar la pertinencia y actualidad de contenidos de los enlaces publicados en la web a cargo del grupo de educación e investigación </t>
  </si>
  <si>
    <t>1.13</t>
  </si>
  <si>
    <t>Hacer seguimiento a la actualización de las hojas de vida en el SIGEP de los funcionarios de la UAEOS.</t>
  </si>
  <si>
    <t>1 seguimiento</t>
  </si>
  <si>
    <t>Seguimientos sobre la actualización de las hojas de vida en el SIGEP de los funcionarios de la UAEOS realizados</t>
  </si>
  <si>
    <t>Grupo Gestión Humana</t>
  </si>
  <si>
    <t xml:space="preserve">Realizar seguimientos mensual  y actualización de la información publicada en la pagina web 
(menú transparenciade,  Menu participa) de acuerdo a la normatividad vigente </t>
  </si>
  <si>
    <t>Grupo de Comunicaciones y Prensa
Grupo de Tecnologías de la Información</t>
  </si>
  <si>
    <t>Lineamientos de Transparencia Pasiva</t>
  </si>
  <si>
    <t>Diseñar y Publicar piezas comunicativas que informen a la ciudadanía, sobre la gratuidad y la no necesidad de intermediarios para la gestión de peticiones, trámite y servicios ofertados por la Unidad.</t>
  </si>
  <si>
    <t>3 piezas publicadas</t>
  </si>
  <si>
    <t xml:space="preserve">Revisar y actualizar el registro de las bases de datos  información personal sujetas a Tratamiento en el aplicativo de la SIC identifcadas en la vigencia 2023 </t>
  </si>
  <si>
    <t>2 reportes de actualización de las bases de datos registradas ante la SIC</t>
  </si>
  <si>
    <t>Numero de reportes de actualización de las bases de datos registradas ante la SIC</t>
  </si>
  <si>
    <t xml:space="preserve">
31/08/2023
31/12/2023</t>
  </si>
  <si>
    <t>2.3</t>
  </si>
  <si>
    <t>Realizar publicación en la intranet y tips enviados por correo electronico de la entidad para dar a conocer la existencia de la Secretaría de Transparencia</t>
  </si>
  <si>
    <t>1 Pieza de publicaión en la intranet y  2 tips enviados por correo electronico</t>
  </si>
  <si>
    <t>Grupo de Tecnologías de la Información
Grupo de Comunicaciones y Prensa</t>
  </si>
  <si>
    <t xml:space="preserve">Revisar y mantener actualizado el inventario de activos de información de la UAEOS. En pagina web </t>
  </si>
  <si>
    <t>2 reportes</t>
  </si>
  <si>
    <t>Numero de Reportes de Actualización y Publicación del Inventario de Activos de Información de la Entidad</t>
  </si>
  <si>
    <t>3.2</t>
  </si>
  <si>
    <r>
      <rPr>
        <sz val="11"/>
        <color rgb="FF000000"/>
        <rFont val="Arial Narrow"/>
        <family val="2"/>
      </rPr>
      <t xml:space="preserve">Publicación de Inventarios Documentales de conformidad con los criterios </t>
    </r>
    <r>
      <rPr>
        <sz val="11"/>
        <rFont val="Arial Narrow"/>
        <family val="2"/>
      </rPr>
      <t>establecidos en la politica de gobierno Digital</t>
    </r>
    <r>
      <rPr>
        <sz val="11"/>
        <color rgb="FFFF0000"/>
        <rFont val="Arial Narrow"/>
        <family val="2"/>
      </rPr>
      <t xml:space="preserve"> </t>
    </r>
    <r>
      <rPr>
        <sz val="11"/>
        <color rgb="FF000000"/>
        <rFont val="Arial Narrow"/>
        <family val="2"/>
      </rPr>
      <t>y ley 1712 de 2014.</t>
    </r>
  </si>
  <si>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</si>
  <si>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</si>
  <si>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</si>
  <si>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</si>
  <si>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 xml:space="preserve">
31/08/2023
30/12/2023</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</si>
  <si>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</si>
  <si>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</si>
  <si>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</si>
  <si>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Realizar 1 capacitacion a funcionarios de la UAEOS sobre ley 1712 ley de transparencia y acceso a la información Pública y Accesibilidad a la Información</t>
  </si>
  <si>
    <t>1 capacitación</t>
  </si>
  <si>
    <t>Numero de capacitaciones y publicación de los tips</t>
  </si>
  <si>
    <t>3.6</t>
  </si>
  <si>
    <t>Diseño y envio de piezas que informen a los funcionarios de la UAEOS sobre ley 1712 ley de transparencia y acceso a la información Pública y Accesibilidad a la Información</t>
  </si>
  <si>
    <t xml:space="preserve"> 6 tips en la intranet o enviados por correo electronico</t>
  </si>
  <si>
    <t>Grupo de Comunicaciones y Prensa
 Grupo de Tecnologías de la Información</t>
  </si>
  <si>
    <t>3.7</t>
  </si>
  <si>
    <t>Actualizar el reporte de gestión del trámite de acreditación en el SUIT</t>
  </si>
  <si>
    <t xml:space="preserve">Grupo de Educación e investigación </t>
  </si>
  <si>
    <t>3.8</t>
  </si>
  <si>
    <t>Criterio Diferencial de Accesibilidad</t>
  </si>
  <si>
    <t xml:space="preserve"> Grupo de Tecnologías de la Información
Grupo de Comunicaciones y Prensa 
</t>
  </si>
  <si>
    <t>Diseñar la estrategia para la  Adecuar los canales de comunicación electrónicos en el portal institucional para disminuir las brechas de accesibilidad web que permita facilitar el acceso a la población en situación de discapacidad, de acuerdo con el diagnostico realizado / (lengua de señas, subtitulos, traducción a lenguas nativas)</t>
  </si>
  <si>
    <t>Número de reportes realizados</t>
  </si>
  <si>
    <t xml:space="preserve">Grupo de Tecnologías de la Información
Grupo de Comunicaciones y Prensa
Dirección de Desarrollo
</t>
  </si>
  <si>
    <t>30/08/2023
20/12/2023</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</si>
  <si>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</si>
  <si>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</si>
  <si>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</si>
  <si>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Julio 30 de 2023</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</si>
  <si>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</si>
  <si>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</si>
  <si>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Comité de Gestión y Desempeño</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</si>
  <si>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</si>
  <si>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</si>
  <si>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 xml:space="preserve">Dirección de Investigación y Planeación 
Subdirección </t>
  </si>
  <si>
    <t>Abril 30 de 2023
Agosto 30 de 2023
Diciembre 31 de 203</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</si>
  <si>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</si>
  <si>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</si>
  <si>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</si>
  <si>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Diciembre 31 de 2023</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</si>
  <si>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</si>
  <si>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</si>
  <si>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</si>
  <si>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</si>
  <si>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</si>
  <si>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</si>
  <si>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</si>
  <si>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</si>
  <si>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</si>
  <si>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</si>
  <si>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</si>
  <si>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</si>
  <si>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</si>
  <si>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</si>
  <si>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</si>
  <si>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</si>
  <si>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</si>
  <si>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</si>
  <si>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</si>
  <si>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</si>
  <si>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 xml:space="preserve">Dirección de Investigación y Planeación
Grupo de Comunicaciones y Prensa
Grupo de Planeación y Estadística </t>
  </si>
  <si>
    <t>Grupo de Planeación y Estadsitcia</t>
  </si>
  <si>
    <t>Grupo de Planeación y Estadistica</t>
  </si>
  <si>
    <t xml:space="preserve">Oficina Asesora Juridica
Grupo de Gestión Humana
Grupo de Planeación y Estadsitica </t>
  </si>
  <si>
    <t>Jefe Oficina Asesora Juridica 
Coordinadores
Profesional Oficina Asesora Juridic</t>
  </si>
  <si>
    <t>Jefe Oficina Asesora Juridica 
Coordinadores</t>
  </si>
  <si>
    <t>Grupo de Comunicaciones y Prensa
Grupo de Gestión Humana</t>
  </si>
  <si>
    <t>Grupo de Gestión  de Humana</t>
  </si>
  <si>
    <t xml:space="preserve">Jefe Oficina de Control Interno </t>
  </si>
  <si>
    <t xml:space="preserve">TOTAL ALCANZADO </t>
  </si>
  <si>
    <t>TOTAL ALCANZADO</t>
  </si>
  <si>
    <t xml:space="preserve">PORCENTAJE DE CUMPLIMIENTO </t>
  </si>
  <si>
    <t>DESCRIPCION AVANCE PRIMER  CUATRIMESTRE</t>
  </si>
  <si>
    <t>DESCRIPCION AVANCE SEGUNDO CUATRIMESTRE</t>
  </si>
  <si>
    <t>DESCRIPCION AVANCE TERCER  CUATRIMESTRE</t>
  </si>
  <si>
    <t>DESCRIPCION AVANCE PRIMER CUATRIMESTRE</t>
  </si>
  <si>
    <t>DESCRIPCION AVANCE TERCER CUATRIMESTRE</t>
  </si>
  <si>
    <t xml:space="preserve">Diseñar piezas comunicativas para informar a la ciudadanía a través de redes sociales, sobre satisfacción ciudadana con los servicios de la UAEOS. </t>
  </si>
  <si>
    <t xml:space="preserve">2 piezas de satisfacción </t>
  </si>
  <si>
    <t>15/02/2023
15/07/2023</t>
  </si>
  <si>
    <t>Elaborar y publicar piezas divulgativas para redes sociales y página web institucional sobre  la gestión y  resultados  de la planeación estratégica de la entidad, con temas de interés identificados con la ciudadanía.</t>
  </si>
  <si>
    <t>Realizar la  audiencia publica garantizando la participación de la ciudadanía en todo el proceso.</t>
  </si>
  <si>
    <t>100% de información, relacionada con la gestión de peticiones y trámite, remitida al grupo de planeación</t>
  </si>
  <si>
    <t>15/04/2023
15/07/2023
15/010/2023</t>
  </si>
  <si>
    <t>3 Informes de peticiones , quejas y reclamos</t>
  </si>
  <si>
    <t>Proceso:</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</si>
  <si>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</si>
  <si>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</si>
  <si>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</si>
  <si>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</si>
  <si>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</si>
  <si>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</si>
  <si>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</si>
  <si>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</si>
  <si>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</si>
  <si>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</si>
  <si>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</si>
  <si>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</si>
  <si>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</si>
  <si>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</si>
  <si>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</si>
  <si>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</si>
  <si>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</si>
  <si>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</si>
  <si>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</si>
  <si>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</si>
  <si>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</si>
  <si>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</si>
  <si>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</si>
  <si>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</si>
  <si>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</si>
  <si>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</si>
  <si>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</si>
  <si>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</si>
  <si>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</si>
  <si>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</si>
  <si>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Seguimiento</t>
  </si>
  <si>
    <t>Estado</t>
  </si>
  <si>
    <t>PROCESO</t>
  </si>
  <si>
    <t>Probabilidad</t>
  </si>
  <si>
    <t>Tipo</t>
  </si>
  <si>
    <t>Implementación</t>
  </si>
  <si>
    <t>Calificación</t>
  </si>
  <si>
    <t>Documentación</t>
  </si>
  <si>
    <t>Frecuencia</t>
  </si>
  <si>
    <t>Evidencia</t>
  </si>
  <si>
    <t>PDE 01</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</si>
  <si>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</si>
  <si>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</si>
  <si>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</si>
  <si>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</si>
  <si>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</si>
  <si>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</si>
  <si>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</si>
  <si>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</si>
  <si>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</si>
  <si>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</si>
  <si>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</si>
  <si>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</si>
  <si>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</si>
  <si>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</si>
  <si>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</si>
  <si>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</si>
  <si>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</si>
  <si>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Director Nacional
Director de Investigación y Planeación
Director de Desarrollo de las organizaciones Solidarias
Líderes de Procesos</t>
  </si>
  <si>
    <t>Enero 1 de 2023</t>
  </si>
  <si>
    <t>Junio 30
Diciembre 31</t>
  </si>
  <si>
    <t>PDE 02</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</si>
  <si>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</si>
  <si>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</si>
  <si>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</si>
  <si>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</si>
  <si>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</si>
  <si>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</si>
  <si>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</si>
  <si>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</si>
  <si>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Líderes de Procesos (1ra. Y 2da. Línea de defensa)
Profesional Especializado Grado 17 Grupo de Planeación y Estadística</t>
  </si>
  <si>
    <t>CFO 01</t>
  </si>
  <si>
    <t xml:space="preserve">Posibilidad de pérdida económica y reputacional </t>
  </si>
  <si>
    <t xml:space="preserve">
Debilidad en el diagnostico socio empresarial </t>
  </si>
  <si>
    <r>
      <t>Debido</t>
    </r>
    <r>
      <rPr>
        <sz val="10"/>
        <rFont val="Arial Narrow"/>
        <family val="2"/>
      </rPr>
      <t xml:space="preserve"> a organizaciones solidarias que no son perdurables y sostenibles en el tiempo.</t>
    </r>
  </si>
  <si>
    <r>
      <rPr>
        <sz val="10"/>
        <color rgb="FFFF0000"/>
        <rFont val="Arial Narrow"/>
        <family val="2"/>
      </rPr>
      <t>Posibilidad de perdida</t>
    </r>
    <r>
      <rPr>
        <sz val="10"/>
        <color theme="1"/>
        <rFont val="Arial Narrow"/>
        <family val="2"/>
      </rPr>
      <t xml:space="preserve"> económica y reputacional, </t>
    </r>
    <r>
      <rPr>
        <sz val="10"/>
        <color rgb="FFFF0000"/>
        <rFont val="Arial Narrow"/>
        <family val="2"/>
      </rPr>
      <t>debido</t>
    </r>
    <r>
      <rPr>
        <sz val="10"/>
        <color theme="1"/>
        <rFont val="Arial Narrow"/>
        <family val="2"/>
      </rPr>
      <t xml:space="preserve"> a organizaciones solidarias que no son perdurables y sostenibles en el tiempo.</t>
    </r>
  </si>
  <si>
    <t>Media</t>
  </si>
  <si>
    <t>Mayor</t>
  </si>
  <si>
    <t>Alto</t>
  </si>
  <si>
    <t>Implementar el programa integral de intervención PII (ruta)</t>
  </si>
  <si>
    <t>Registro Sustancial</t>
  </si>
  <si>
    <t xml:space="preserve">Acompañamiento técnico  a las organizaciones solidarias  durante los cuatro años que dura cada proceso .haciendo actualización cada año. </t>
  </si>
  <si>
    <t>Dirección de Desarrollo</t>
  </si>
  <si>
    <t>Enero 1 de 2022</t>
  </si>
  <si>
    <t>CFO 02</t>
  </si>
  <si>
    <t>Posibilidad de incurrir en perdida económica y reputacional</t>
  </si>
  <si>
    <t xml:space="preserve"> Alcance de cobertura  para atender a las organizaciones solidarias </t>
  </si>
  <si>
    <r>
      <rPr>
        <sz val="11"/>
        <color rgb="FFFF0000"/>
        <rFont val="Arial Narrow"/>
        <family val="2"/>
      </rPr>
      <t>Debido a</t>
    </r>
    <r>
      <rPr>
        <sz val="11"/>
        <color theme="1"/>
        <rFont val="Arial Narrow"/>
        <family val="2"/>
      </rPr>
      <t xml:space="preserve">   presupuesto insuficiente  </t>
    </r>
  </si>
  <si>
    <r>
      <rPr>
        <sz val="11"/>
        <color rgb="FFFF0000"/>
        <rFont val="Arial Narrow"/>
        <family val="2"/>
      </rPr>
      <t>Posibilidad de perdida</t>
    </r>
    <r>
      <rPr>
        <sz val="11"/>
        <color theme="1"/>
        <rFont val="Arial Narrow"/>
        <family val="2"/>
      </rPr>
      <t xml:space="preserve"> reputacional  Debido a  presupuesto insuficiente  </t>
    </r>
  </si>
  <si>
    <t xml:space="preserve">Gestionar ante el ministerio de hacienda y crédito las necesidades presupuestales para la atención de fomento de la economía solidaria </t>
  </si>
  <si>
    <t xml:space="preserve">Presentar ante el proyecto de presupuesto para atender las necesidades de las organizaciones </t>
  </si>
  <si>
    <t>CFO 03</t>
  </si>
  <si>
    <t>Coaccionar a los funcionarios, contratistas o supervisores  de la Unidad</t>
  </si>
  <si>
    <t>Debido a  ejercer coacción a los funcionarios, contratistas o supervisores de la unidad para un beneficio particular o de un tercero.</t>
  </si>
  <si>
    <t>Posibilidad perdida económica y reputacional  debido a  ejercer coacción a los funcionarios, contratistas o supervisores de la unidad para un beneficio particular o de un tercero.</t>
  </si>
  <si>
    <t>Corrupción</t>
  </si>
  <si>
    <t>Verificar   cumplimiento de la normativa vigente como. Circular para el supervisor.  resolución de funciones de supervisión, informes de supervisión   CIRCULAR 225 /15
Manual de contratación
Guía de Supervisión 
Guía de Financiero</t>
  </si>
  <si>
    <t>x</t>
  </si>
  <si>
    <t>Solicitar Informes de supervisión con evidencia de seguimiento de informes mensuales técnicos  del cooperante y contratista si aplica.</t>
  </si>
  <si>
    <t>Junio 30
Agosto 31
Diciembre 31</t>
  </si>
  <si>
    <t>GPP 01</t>
  </si>
  <si>
    <t>La no formulación, gestión y actualización de los planes, programas y proyectos por los formuladores y responsables, que permitan su desarrollo y ejecución de los proyectos de inversión.</t>
  </si>
  <si>
    <r>
      <rPr>
        <sz val="10"/>
        <color rgb="FFFF0000"/>
        <rFont val="Arial Narrow"/>
        <family val="2"/>
      </rPr>
      <t>Debido</t>
    </r>
    <r>
      <rPr>
        <sz val="10"/>
        <rFont val="Arial Narrow"/>
        <family val="2"/>
      </rPr>
      <t xml:space="preserve"> a la no ejecución de los proyectos de inversión. 
</t>
    </r>
  </si>
  <si>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</si>
  <si>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Verificar el estado de actualización de los planes, programas y proyectos en el SUIP Y SPI y alertar sobre acciones a ejecutar por parte de los formuladores.</t>
  </si>
  <si>
    <t>Validar el cumplimiento de las actualizaciones de los planes, programas y proyectos por parte de los formuladores.</t>
  </si>
  <si>
    <t>Profesional Especializado Grupo de Planeación y Estadística
Coordinador Grupo de Planeación y Estadística</t>
  </si>
  <si>
    <t>Realizar seguimiento a la ejecución de los proyectos de inversión, estableciéndose el grado de avance físico, financiero y de gestión, realizar informes mensuales de  ejecución presupuestal.</t>
  </si>
  <si>
    <t>Verificar la información de ejecución de los proyectos de inversión registrada en el SPI,  para establecer alertas en caso de presentar inconsistencias en la información reportada mensualmente.</t>
  </si>
  <si>
    <t>GSM 01</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</si>
  <si>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</si>
  <si>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</si>
  <si>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</si>
  <si>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</si>
  <si>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Actualizar el Plan Estadístico Institucional, las fichas de operaciones estadísticas y las herramientas de recolección</t>
  </si>
  <si>
    <t>Coordinación Grupo de Planeación y Estadística.
Profesional Especializado</t>
  </si>
  <si>
    <t>Verificar consistencia de la información para su procesamiento.</t>
  </si>
  <si>
    <t>Bajo</t>
  </si>
  <si>
    <t>Realizar reportes de las operaciones estadísticas conforme a su periodicidad, verificando los criterios de calidad estadística.</t>
  </si>
  <si>
    <t>GSM 02</t>
  </si>
  <si>
    <r>
      <rPr>
        <sz val="11"/>
        <color rgb="FFFF0000"/>
        <rFont val="Arial Narrow"/>
        <family val="2"/>
      </rPr>
      <t>Posibilidad de incurrir</t>
    </r>
    <r>
      <rPr>
        <sz val="11"/>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</si>
  <si>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</si>
  <si>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</si>
  <si>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</si>
  <si>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Restringir acceso a la información y a las bases de datos de operaciones estadísticas a personal no autorizado.</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</si>
  <si>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</si>
  <si>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Coordinador Grupo de Planeación y Estadística</t>
  </si>
  <si>
    <t>Posibilidad de pérdida económica y  reputacional</t>
  </si>
  <si>
    <t>Investigaciones que no se articulan a las líneas de investigación institucionales.</t>
  </si>
  <si>
    <r>
      <rPr>
        <sz val="11"/>
        <color rgb="FFFF0000"/>
        <rFont val="Arial Narrow"/>
        <family val="2"/>
      </rPr>
      <t>Debido</t>
    </r>
    <r>
      <rPr>
        <sz val="11"/>
        <color theme="1"/>
        <rFont val="Arial Narrow"/>
        <family val="2"/>
      </rPr>
      <t xml:space="preserve"> a desarrollos investigativos aislados de la línea estratégica definida.</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</si>
  <si>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desarrollos investigativos aislados de la línea estratégica definida.</t>
    </r>
  </si>
  <si>
    <t>Leve</t>
  </si>
  <si>
    <t>Verificar que los ante proyectos de investigación  se articulen  a las líneas de investigación aprobadas por la UAEOS.</t>
  </si>
  <si>
    <t>Mejorar el procedimiento de investigación incluyendo el visto bueno del grupo de educación e investigación en el anteproyecto de investigación, y socializarlo</t>
  </si>
  <si>
    <t>Coordinación y Porfesional designado
Grupo de Educación e Investigación</t>
  </si>
  <si>
    <t>Posibilidad de pérdida reputacional y pérdida económica</t>
  </si>
  <si>
    <t>Tráfico de influencias y favoritismos entre el facilitador y los participantes de procesos formativos.</t>
  </si>
  <si>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</si>
  <si>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</si>
  <si>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Alta</t>
  </si>
  <si>
    <t>Verificar el cumplimiento de requisito en la expedición de los certificados y/o constancias mediante la aplicación de procedimiento.</t>
  </si>
  <si>
    <t>Verificar la información que suministra el funcionario que adelantó la formación, la relación de  las personas y que éstas hayan registrado su participación y/o firma en la evidencia de listado de asistencia, a través de muestra minima del 10% en cada solicitud de certificados</t>
  </si>
  <si>
    <t>Profesional designado  
Grupo de Educación e Investigación</t>
  </si>
  <si>
    <t>Se desarrollen procesos de formación y/o capacitación a criterio de cada profesional de la UAEOS</t>
  </si>
  <si>
    <r>
      <rPr>
        <sz val="11"/>
        <color rgb="FFFF0000"/>
        <rFont val="Arial Narrow"/>
        <family val="2"/>
      </rPr>
      <t>Debido</t>
    </r>
    <r>
      <rPr>
        <sz val="11"/>
        <color theme="1"/>
        <rFont val="Arial Narrow"/>
        <family val="2"/>
      </rPr>
      <t xml:space="preserve"> a que no existen acuerdos mínimos para diseños curriculares de diversos programas educativos.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</si>
  <si>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que no existen acuerdos mínimos para diseños curriculares de diversos programas educativos.</t>
    </r>
  </si>
  <si>
    <t>Diseñar el procedimiento de programas de formación y/o capacitación como parte del proceso de gestión de la educación solidaria</t>
  </si>
  <si>
    <t>Incluir dentro del procedimiento  de programas de formación y/o capacitación el visto bueno del grupo de educación e investigación en el diseño curricular</t>
  </si>
  <si>
    <t>SC 01</t>
  </si>
  <si>
    <t>Posibilidad de pérdida reputacional</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</si>
  <si>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</si>
  <si>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</si>
  <si>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</si>
  <si>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Menor</t>
  </si>
  <si>
    <t>Generar mecanismos de alerta temprana para recordar las peticiones asignadas a las diferentes áreas de la entidad.</t>
  </si>
  <si>
    <t>Remitir al menos dos veces por mes, a los jefes de cada área, la relación de peticiones pendientes</t>
  </si>
  <si>
    <t>Profesional Oficina de Servicio al ciudadano</t>
  </si>
  <si>
    <t>SC 02</t>
  </si>
  <si>
    <t>Soporte técnico del aplicativo SIIA en su programación y desarrollo de los  módulos que lo integran</t>
  </si>
  <si>
    <r>
      <rPr>
        <sz val="11"/>
        <color rgb="FFFF0000"/>
        <rFont val="Arial Narrow"/>
        <family val="2"/>
      </rPr>
      <t>Debido</t>
    </r>
    <r>
      <rPr>
        <sz val="11"/>
        <color theme="1"/>
        <rFont val="Arial Narrow"/>
        <family val="2"/>
      </rPr>
      <t xml:space="preserve"> al inadecuado funcionamiento del aplicativo SIIA</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</si>
  <si>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al  inadecuado funcionamiento del aplicativo SIIA</t>
    </r>
  </si>
  <si>
    <t>Fallas Tecnológicas</t>
  </si>
  <si>
    <t xml:space="preserve">Reportar las necesidades de programación, mantenimiento y soporte al grupo de Tics </t>
  </si>
  <si>
    <t>Reportar las necesidades de programación, mantenimiento y soporte al grupo de Tics, cada vez que ocurran</t>
  </si>
  <si>
    <t xml:space="preserve">Profesional Especializado Grupo de educación e investigación </t>
  </si>
  <si>
    <t>GH 01</t>
  </si>
  <si>
    <r>
      <rPr>
        <sz val="11"/>
        <color rgb="FFFF0000"/>
        <rFont val="Arial Narrow"/>
        <family val="2"/>
      </rPr>
      <t>Posibilidad</t>
    </r>
    <r>
      <rPr>
        <sz val="11"/>
        <color theme="1"/>
        <rFont val="Arial Narrow"/>
        <family val="2"/>
      </rPr>
      <t xml:space="preserve"> de pérdida reputacional y económica</t>
    </r>
  </si>
  <si>
    <t>Por sanciones por parte de los entes de control e insatisfacción de los funcionarios de la entidad</t>
  </si>
  <si>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</si>
  <si>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r>
      <rPr>
        <sz val="10"/>
        <color rgb="FFFF0000"/>
        <rFont val="Arial Narrow"/>
        <family val="2"/>
      </rPr>
      <t>Posibilidad  de perdida</t>
    </r>
    <r>
      <rPr>
        <sz val="10"/>
        <color theme="1"/>
        <rFont val="Arial Narrow"/>
        <family val="2"/>
      </rPr>
      <t xml:space="preserve"> reputacional y economica,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</si>
  <si>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 xml:space="preserve">Verificar por parte del profesional  responsable  la documentación presentada por el aspirante  frente a los requisitos establecidos el Manual especifico de Funciones y Competencias de la entidad, para posteriormente ser validado y aprobado por el Coordinador del área de gestión Humana. </t>
  </si>
  <si>
    <t>Verificar la documentación en la plataforma de SIGEP II y cumplimiento de la normatividad vigente.</t>
  </si>
  <si>
    <t>Profesional Universitario Grupo de Gestión Humana
Coordinador Grupo de Gestión Humana
Subdirector Nacional</t>
  </si>
  <si>
    <t>30 de junio de 2023
31 de diciembre de 2.023</t>
  </si>
  <si>
    <t>GH 02</t>
  </si>
  <si>
    <r>
      <rPr>
        <sz val="11"/>
        <color rgb="FFFF0000"/>
        <rFont val="Arial Narrow"/>
        <family val="2"/>
      </rPr>
      <t>Posibilidad</t>
    </r>
    <r>
      <rPr>
        <sz val="11"/>
        <color theme="1"/>
        <rFont val="Arial Narrow"/>
        <family val="2"/>
      </rPr>
      <t xml:space="preserve"> de incurrir en perdida económica</t>
    </r>
  </si>
  <si>
    <t xml:space="preserve">Por sanciones por entes de control o demandas por pagos inadecuados en la nomina </t>
  </si>
  <si>
    <r>
      <rPr>
        <sz val="10"/>
        <color rgb="FFFF0000"/>
        <rFont val="Arial Narrow"/>
        <family val="2"/>
      </rPr>
      <t>Debido</t>
    </r>
    <r>
      <rPr>
        <sz val="10"/>
        <color theme="1"/>
        <rFont val="Arial Narrow"/>
        <family val="2"/>
      </rPr>
      <t xml:space="preserve"> la falta de actualización y soporte técnico del aplicativo de nómina NOVASOFT este presena inconsistencias en los reportes.
 </t>
    </r>
  </si>
  <si>
    <r>
      <rPr>
        <sz val="10"/>
        <color rgb="FFFF0000"/>
        <rFont val="Arial Narrow"/>
        <family val="2"/>
      </rPr>
      <t>Posibilidad</t>
    </r>
    <r>
      <rPr>
        <sz val="10"/>
        <color theme="1"/>
        <rFont val="Arial Narrow"/>
        <family val="2"/>
      </rPr>
      <t xml:space="preserve"> de incurrir en perdida económica debido a  la falta de actualización y soporte técnico del aplicativo de nómina de NOVASOFT.</t>
    </r>
  </si>
  <si>
    <t>Relaciones Laborales</t>
  </si>
  <si>
    <t>Realizar la contratación de la actualización y soporte técnico del aplicativo de nómina NOVASOFT para cada vigenica.</t>
  </si>
  <si>
    <t>Verificar la contratación anual de la actualización y soporte técnico del aplicativo de nómina NOVASOFT de conformidad con el Plan anual de Adquisiciones.</t>
  </si>
  <si>
    <t>GH 03</t>
  </si>
  <si>
    <r>
      <rPr>
        <sz val="11"/>
        <color rgb="FFFF0000"/>
        <rFont val="Arial Narrow"/>
        <family val="2"/>
      </rPr>
      <t>Posibilidad</t>
    </r>
    <r>
      <rPr>
        <sz val="11"/>
        <color theme="1"/>
        <rFont val="Arial Narrow"/>
        <family val="2"/>
      </rPr>
      <t xml:space="preserve"> de perdida reputacional</t>
    </r>
  </si>
  <si>
    <t>Por modificación de los criterios de los estandares mínimos en Segurida de Salud en el Trabajo.</t>
  </si>
  <si>
    <r>
      <rPr>
        <sz val="10"/>
        <color rgb="FFFF0000"/>
        <rFont val="Arial Narrow"/>
        <family val="2"/>
      </rPr>
      <t xml:space="preserve">Debido </t>
    </r>
    <r>
      <rPr>
        <sz val="10"/>
        <color theme="1"/>
        <rFont val="Arial Narrow"/>
        <family val="2"/>
      </rPr>
      <t>a modificación de los criterios de los estándares mínimos en Seguridad y Salud en el Trabajo.</t>
    </r>
  </si>
  <si>
    <r>
      <rPr>
        <sz val="10"/>
        <color rgb="FFFF0000"/>
        <rFont val="Arial Narrow"/>
        <family val="2"/>
      </rPr>
      <t>Posibilidad</t>
    </r>
    <r>
      <rPr>
        <sz val="10"/>
        <color theme="1"/>
        <rFont val="Arial Narrow"/>
        <family val="2"/>
      </rPr>
      <t xml:space="preserve"> de incurrir en perdida reputacional, </t>
    </r>
    <r>
      <rPr>
        <sz val="10"/>
        <color rgb="FFFF0000"/>
        <rFont val="Arial Narrow"/>
        <family val="2"/>
      </rPr>
      <t>debido</t>
    </r>
    <r>
      <rPr>
        <sz val="10"/>
        <color theme="1"/>
        <rFont val="Arial Narrow"/>
        <family val="2"/>
      </rPr>
      <t xml:space="preserve"> a modificación de los criterios de los estándares mínimos en Seguridad y Salud en el Trabajo.</t>
    </r>
  </si>
  <si>
    <t>Conflicto de Interés</t>
  </si>
  <si>
    <t>Verificar el cumplimiento de cada item de los estándares mínimos en Seguridad y Salud en el Trabajo.</t>
  </si>
  <si>
    <t>Realizar la evaluación de los estándares mínimos de Seguridad y Salud en el Trabajo.</t>
  </si>
  <si>
    <t>Grupo de Gestión Humana
Coordinador Grupo de Gestión Humana</t>
  </si>
  <si>
    <t>GH 04</t>
  </si>
  <si>
    <r>
      <rPr>
        <sz val="11"/>
        <color rgb="FFFF0000"/>
        <rFont val="Arial Narrow"/>
        <family val="2"/>
      </rPr>
      <t>Posibilidad</t>
    </r>
    <r>
      <rPr>
        <sz val="11"/>
        <color theme="1"/>
        <rFont val="Arial Narrow"/>
        <family val="2"/>
      </rPr>
      <t xml:space="preserve"> de  perdida reputacional y económica</t>
    </r>
  </si>
  <si>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</si>
  <si>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</si>
  <si>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</si>
  <si>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Cargar la información de tiempos laborados y salarios en la plataforma CETIL, previa verificación y validación de la información en las Historia Laborales de los exfuncionarios y funcionarios de la Entidad.</t>
  </si>
  <si>
    <t>Revisar Historias laborales para validación y cargue de la información en el aplicativo CETIL, para su revisión y firma del Coordinador Grupo de Gestión Humana.</t>
  </si>
  <si>
    <t>Coordinador Grupo de Gestión Humana.</t>
  </si>
  <si>
    <t>GH 05</t>
  </si>
  <si>
    <t>Selección del rubro de Funcionamiento o inversión diferente al requerido.</t>
  </si>
  <si>
    <r>
      <rPr>
        <sz val="10"/>
        <color rgb="FFFF0000"/>
        <rFont val="Arial Narrow"/>
        <family val="2"/>
      </rPr>
      <t>Debido</t>
    </r>
    <r>
      <rPr>
        <sz val="10"/>
        <color theme="1"/>
        <rFont val="Arial Narrow"/>
        <family val="2"/>
      </rPr>
      <t xml:space="preserve"> 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</si>
  <si>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liquidación en la selección de los rubros de funcionamiento o inversión.</t>
    </r>
  </si>
  <si>
    <t>Cargar la información en el SIIF, verificar y aprobar las solicitudes de tiquetes aéreos y viáticos de comisión de servicios de los funcionarios públicos.</t>
  </si>
  <si>
    <t>Verificar cumplimiento cronograma remitido por el área correspondiente, aprobación por la Dirección Nacional</t>
  </si>
  <si>
    <t>Grupo de Gestión Humana
Subdirección Nacional
Grupo de Gestión Financiera</t>
  </si>
  <si>
    <t>CPR 01</t>
  </si>
  <si>
    <t>El líder responsable del proceso, verificará  que la publicación y su contenido sea el previamente revisado y autorizado, en los tiempos y parámetros definidos.</t>
  </si>
  <si>
    <t>Líder del Proceso de Comunicación y Prensa</t>
  </si>
  <si>
    <t>CPR 02</t>
  </si>
  <si>
    <t>Posibilidad de incurrir en perdida reputacional</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</si>
  <si>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</si>
  <si>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</si>
  <si>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</si>
  <si>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Correctivo</t>
  </si>
  <si>
    <t>Semanalmente mediante Consejo de  redacción el líder de proceso, verificará que la información que se produzca desde la UAEOS, se recolecte y difunda oportunamente a través de los canales establecidos para tal fin.</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</si>
  <si>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</si>
  <si>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</si>
  <si>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</si>
  <si>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</si>
  <si>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</si>
  <si>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Verificar cantidad y descripción de bienes contra factura, hoja de inventarios individual y diligenciamiento de los registros correspondientes de inventarios. Por parte del profesional Especializado responsable de Inventarios
</t>
  </si>
  <si>
    <t>Realizar toma física de inventarios de todos los bienes de la Entidad y presentar informe pormenorizado por funcionario (inventarios individuales) y por dependencia.</t>
  </si>
  <si>
    <t>Profesional Especializado Grupo de Gestión Administrativa</t>
  </si>
  <si>
    <t>GAD 02</t>
  </si>
  <si>
    <t>Posibilidad de incurrir en perdida económica</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</si>
  <si>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</si>
  <si>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</si>
  <si>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</si>
  <si>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</si>
  <si>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</si>
  <si>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</si>
  <si>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</si>
  <si>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</si>
  <si>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</si>
  <si>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Socializar Plan Institucional de Gestión Ambiental - PIGA, su desarrollo y seguimiento a las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</si>
  <si>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</si>
  <si>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</si>
  <si>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</si>
  <si>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</si>
  <si>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1"/>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</si>
  <si>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</si>
  <si>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</si>
  <si>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</si>
  <si>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</si>
  <si>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</si>
  <si>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</si>
  <si>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</si>
  <si>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</si>
  <si>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</si>
  <si>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Aplicar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</si>
  <si>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</si>
  <si>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</si>
  <si>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</si>
  <si>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</si>
  <si>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</si>
  <si>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</si>
  <si>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</si>
  <si>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</si>
  <si>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</si>
  <si>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Elaborar protocolo y lineamientos para la administración y control de las comunicaciones oficiales.</t>
  </si>
  <si>
    <t>Socializar el protocolo y los lineamientos para la administración de las comunicaciones oficiales.</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</si>
  <si>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</si>
  <si>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</si>
  <si>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certifcación errónea de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</si>
  <si>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certifcar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</si>
  <si>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</si>
  <si>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Asesorar por parte de la Coordinación Financiera, el técnico y el auxiliar administrativo del Grupo de Gestión Financiera, con base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</si>
  <si>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</si>
  <si>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</si>
  <si>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Brindar asesoría por parte del Coordinador, contratista con funciones de contador, técnico,  auxiliar administrativo del Grupo de Gestión Financiera, para la definición de los rubros y usos presupuestales para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</si>
  <si>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</si>
  <si>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</si>
  <si>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</si>
  <si>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</si>
  <si>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</si>
  <si>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</si>
  <si>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</si>
  <si>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</si>
  <si>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</si>
  <si>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</si>
  <si>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</si>
  <si>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</si>
  <si>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</si>
  <si>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</si>
  <si>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</si>
  <si>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</si>
  <si>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</si>
  <si>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</si>
  <si>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</si>
  <si>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</si>
  <si>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</si>
  <si>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</si>
  <si>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GFI 05</t>
  </si>
  <si>
    <t>Fallas en el sistema de pagos de las plataformas virtuales.</t>
  </si>
  <si>
    <r>
      <rPr>
        <sz val="11"/>
        <color rgb="FFFF0000"/>
        <rFont val="Arial Narrow"/>
        <family val="2"/>
      </rPr>
      <t>Debido</t>
    </r>
    <r>
      <rPr>
        <sz val="11"/>
        <color theme="1"/>
        <rFont val="Arial Narrow"/>
        <family val="2"/>
      </rPr>
      <t xml:space="preserve"> a realizar doble pago.</t>
    </r>
  </si>
  <si>
    <r>
      <rPr>
        <sz val="11"/>
        <color rgb="FFFF0000"/>
        <rFont val="Arial Narrow"/>
        <family val="2"/>
      </rPr>
      <t>Posibilidad</t>
    </r>
    <r>
      <rPr>
        <sz val="11"/>
        <color theme="1"/>
        <rFont val="Arial Narrow"/>
        <family val="2"/>
      </rPr>
      <t xml:space="preserve"> de perdida económica y reputacional </t>
    </r>
    <r>
      <rPr>
        <sz val="11"/>
        <color rgb="FFFF0000"/>
        <rFont val="Arial Narrow"/>
        <family val="2"/>
      </rPr>
      <t>debido</t>
    </r>
    <r>
      <rPr>
        <sz val="11"/>
        <color theme="1"/>
        <rFont val="Arial Narrow"/>
        <family val="2"/>
      </rPr>
      <t xml:space="preserve"> a realizar doble pago.</t>
    </r>
  </si>
  <si>
    <t>Revisar saldos cuentas bancos</t>
  </si>
  <si>
    <t>Verificar los saldos cuenta bancaria cada vez que se realice un pago</t>
  </si>
  <si>
    <t>Mayo 1 de 2023</t>
  </si>
  <si>
    <t>GIN 01</t>
  </si>
  <si>
    <t>Perdida reputacional y económica</t>
  </si>
  <si>
    <t>No disponer recursos presupuestales suficientes.</t>
  </si>
  <si>
    <r>
      <t>Debido</t>
    </r>
    <r>
      <rPr>
        <sz val="10"/>
        <rFont val="Arial Narrow"/>
        <family val="2"/>
      </rPr>
      <t xml:space="preserve"> a la no contratación de los procesos indispensables (mantenimiento preventivo y correctivo de hardware y software, obsolescencia de equipos tecnológicos) para el funcionamiento de la UAEOS.</t>
    </r>
  </si>
  <si>
    <r>
      <rPr>
        <sz val="10"/>
        <color rgb="FFFF0000"/>
        <rFont val="Arial Narrow"/>
        <family val="2"/>
      </rPr>
      <t>Posibilidad de perdida</t>
    </r>
    <r>
      <rPr>
        <sz val="10"/>
        <color theme="1"/>
        <rFont val="Arial Narrow"/>
        <family val="2"/>
      </rPr>
      <t xml:space="preserve"> reputacional y económica , </t>
    </r>
    <r>
      <rPr>
        <sz val="10"/>
        <color rgb="FFFF0000"/>
        <rFont val="Arial Narrow"/>
        <family val="2"/>
      </rPr>
      <t>debido</t>
    </r>
    <r>
      <rPr>
        <sz val="10"/>
        <color theme="1"/>
        <rFont val="Arial Narrow"/>
        <family val="2"/>
      </rPr>
      <t xml:space="preserve"> a la no contratación de los procesos indispensables (mantenimiento preventivo y correctivo de hardware y software, obsolescencia de equipos tecnológicos) para el funcionamiento de la UAEOS.</t>
    </r>
  </si>
  <si>
    <t>Planear (establecer prioridades y necesidades de recursos) los recursos presupuestales necesarios para adelantar las actividades de contratación.</t>
  </si>
  <si>
    <t xml:space="preserve">Realizar seguimiento  a los procesos de contratación del Grupo TICS conforme al Plan Anual de Adquisiciones </t>
  </si>
  <si>
    <t>Coordinador Grupo de Tecnologías de la Información</t>
  </si>
  <si>
    <t>GIN 02</t>
  </si>
  <si>
    <t>Interrupción o fallas en los suministros de servicios (energía eléctrica, internet, y desastres naturales)</t>
  </si>
  <si>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</si>
  <si>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</si>
  <si>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ejecución del Plan/Programación de mantenimiento de software y hardware</t>
  </si>
  <si>
    <t>Ejecutar plan/Programa de mantenimiento de software y hardware</t>
  </si>
  <si>
    <t>Grupo TICS</t>
  </si>
  <si>
    <t>GIN 03</t>
  </si>
  <si>
    <t>Perdida económica y reputacional</t>
  </si>
  <si>
    <t>No contar con protocolos de seguridad informática, herramientas y aplicaciones de seguridad perimetral.</t>
  </si>
  <si>
    <r>
      <rPr>
        <sz val="10"/>
        <color rgb="FFFF0000"/>
        <rFont val="Arial Narrow"/>
        <family val="2"/>
      </rPr>
      <t>Debido</t>
    </r>
    <r>
      <rPr>
        <sz val="10"/>
        <rFont val="Arial Narrow"/>
        <family val="2"/>
      </rPr>
      <t xml:space="preserve">  a uso de software sin licencia, a fallas en la seguridad informática, de sus redes y bases de datos por manejo de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</si>
  <si>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uso de software sin licencia, </t>
    </r>
    <r>
      <rPr>
        <sz val="10"/>
        <color theme="1"/>
        <rFont val="Arial Narrow"/>
        <family val="2"/>
      </rPr>
      <t>a fallas en la seguridad informática, de sus redes y bases de datos por manejo de personal no autorizado.</t>
    </r>
  </si>
  <si>
    <t>Verificar el software instalado en los equipos de computo de la Entidad.</t>
  </si>
  <si>
    <r>
      <rPr>
        <sz val="11"/>
        <rFont val="Calibri"/>
        <family val="2"/>
        <scheme val="minor"/>
      </rPr>
      <t xml:space="preserve">Realizar jornadas de verificación de software no autorizado dentro de las actividades programadas de mantenimiento preventivo y correctivo.
Realizar actualización y seguimiento al Mapa de Riesgos de Seguridad Digital. </t>
    </r>
    <r>
      <rPr>
        <u/>
        <sz val="11"/>
        <color theme="10"/>
        <rFont val="Calibri"/>
        <family val="2"/>
        <scheme val="minor"/>
      </rPr>
      <t xml:space="preserve">
'MAPA RIESGOS SEGURIDAD'</t>
    </r>
    <r>
      <rPr>
        <sz val="11"/>
        <color theme="10"/>
        <rFont val="Calibri"/>
        <family val="2"/>
        <scheme val="minor"/>
      </rPr>
      <t xml:space="preserve">
</t>
    </r>
  </si>
  <si>
    <t>Coordinador Grupo de Tecnologías de la Información y el Supervisor del contrato designado</t>
  </si>
  <si>
    <t>GIN 04</t>
  </si>
  <si>
    <t>Sistemas de información no cuentan con controles adecuados y suficientes.</t>
  </si>
  <si>
    <r>
      <rPr>
        <sz val="10"/>
        <color rgb="FFFF0000"/>
        <rFont val="Arial Narrow"/>
        <family val="2"/>
      </rPr>
      <t>Debido</t>
    </r>
    <r>
      <rPr>
        <sz val="10"/>
        <color theme="1"/>
        <rFont val="Arial Narrow"/>
        <family val="2"/>
      </rPr>
      <t xml:space="preserve">  a sistemas de información susceptibles de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</si>
  <si>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sistemas de información susceptibles de manipulación o adulteración por personal no autorizado.</t>
    </r>
  </si>
  <si>
    <t>Actualizar Usuarios con accesos, permisos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</si>
  <si>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</si>
  <si>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</si>
  <si>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</si>
  <si>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</si>
  <si>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Intereses propios o particulares en procesos de contratación aperturados por la UAEOS.</t>
  </si>
  <si>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</si>
  <si>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</si>
  <si>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</si>
  <si>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</si>
  <si>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</si>
  <si>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</si>
  <si>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</si>
  <si>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</si>
  <si>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</si>
  <si>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</si>
  <si>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</si>
  <si>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</si>
  <si>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</si>
  <si>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</si>
  <si>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</si>
  <si>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</si>
  <si>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 xml:space="preserve"> a vínculos de parentesco, consanguíneo, civil, o legal entre un contratista y su supervisor.</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</si>
  <si>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</si>
  <si>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</si>
  <si>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</si>
  <si>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Efectuar consulta ante el aplicativo de la Procuraduría General de la Nación, en el que permita a la UAEOS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</si>
  <si>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 xml:space="preserve">Validar diligenciamiento  de declaración de estar incurso o no, en la causal de conflicto de intereses. </t>
  </si>
  <si>
    <t>GJU 01</t>
  </si>
  <si>
    <t>Falta de planeación en la asignación del apoderado judicial.</t>
  </si>
  <si>
    <r>
      <rPr>
        <sz val="11"/>
        <color rgb="FFFF0000"/>
        <rFont val="Arial Narrow"/>
        <family val="2"/>
      </rPr>
      <t xml:space="preserve">Debido </t>
    </r>
    <r>
      <rPr>
        <sz val="11"/>
        <color theme="1"/>
        <rFont val="Arial Narrow"/>
        <family val="2"/>
      </rPr>
      <t>a la asignación de apoderado judicial sin idoneidad y experiencia.</t>
    </r>
  </si>
  <si>
    <r>
      <rPr>
        <sz val="11"/>
        <color rgb="FFFF0000"/>
        <rFont val="Arial Narrow"/>
        <family val="2"/>
      </rPr>
      <t>Posibilidad</t>
    </r>
    <r>
      <rPr>
        <sz val="11"/>
        <rFont val="Arial Narrow"/>
        <family val="2"/>
      </rPr>
      <t xml:space="preserve"> de perdida reputacional y económica por p</t>
    </r>
    <r>
      <rPr>
        <sz val="11"/>
        <color theme="1"/>
        <rFont val="Arial Narrow"/>
        <family val="2"/>
      </rPr>
      <t xml:space="preserve">rocesos judiciales sin defensa técnica, en favor de los intereses de la Entidad; lo anterior </t>
    </r>
    <r>
      <rPr>
        <sz val="11"/>
        <color rgb="FFFF0000"/>
        <rFont val="Arial Narrow"/>
        <family val="2"/>
      </rPr>
      <t>debido</t>
    </r>
    <r>
      <rPr>
        <sz val="11"/>
        <color theme="1"/>
        <rFont val="Arial Narrow"/>
        <family val="2"/>
      </rPr>
      <t xml:space="preserve"> a la designación de apoderado judicial sin idoneidad y experiencia.</t>
    </r>
    <r>
      <rPr>
        <sz val="11"/>
        <color rgb="FFFF0000"/>
        <rFont val="Arial Narrow"/>
        <family val="2"/>
      </rPr>
      <t/>
    </r>
  </si>
  <si>
    <t>Estudiar hojas de vida de apoderados judiciales de procesos  a favor o en contra de la UAEOS.</t>
  </si>
  <si>
    <t>Vaildar y verificar hojas de vida de los apoderados judiciales Consejo Superior de la Judicatura.</t>
  </si>
  <si>
    <t>GJU 02</t>
  </si>
  <si>
    <t>Deficiente Planeación en la designación oportuna de apoderado judicial en las diferentes etapas de los procesos.</t>
  </si>
  <si>
    <r>
      <rPr>
        <sz val="11"/>
        <color rgb="FFFF0000"/>
        <rFont val="Arial Narrow"/>
        <family val="2"/>
      </rPr>
      <t>Debido</t>
    </r>
    <r>
      <rPr>
        <sz val="11"/>
        <color theme="1"/>
        <rFont val="Arial Narrow"/>
        <family val="2"/>
      </rPr>
      <t xml:space="preserve"> a  Procesos sin asignación de apoderado judicial, Procesos judiciales sin oportuno seguimiento, Procesos judiciales sin intervención oportuna</t>
    </r>
  </si>
  <si>
    <r>
      <rPr>
        <sz val="11"/>
        <color rgb="FFFF0000"/>
        <rFont val="Arial Narrow"/>
        <family val="2"/>
      </rPr>
      <t xml:space="preserve">Posibilidad </t>
    </r>
    <r>
      <rPr>
        <sz val="11"/>
        <rFont val="Arial Narrow"/>
        <family val="2"/>
      </rPr>
      <t xml:space="preserve">de perdida reputacional y económica por Procesos sin defensa judicial oportuna.                            </t>
    </r>
    <r>
      <rPr>
        <sz val="11"/>
        <color theme="1"/>
        <rFont val="Arial Narrow"/>
        <family val="2"/>
      </rPr>
      <t xml:space="preserve">                 </t>
    </r>
    <r>
      <rPr>
        <sz val="11"/>
        <color rgb="FFFF0000"/>
        <rFont val="Arial Narrow"/>
        <family val="2"/>
      </rPr>
      <t xml:space="preserve"> Debido </t>
    </r>
    <r>
      <rPr>
        <sz val="11"/>
        <color theme="1"/>
        <rFont val="Arial Narrow"/>
        <family val="2"/>
      </rPr>
      <t>a  Procesos sin designación de apoderado judicial, Procesos judiciales sin oportuno seguimiento, Procesos judiciales sin intervención oportuna</t>
    </r>
  </si>
  <si>
    <t>Designar oportuna y adecuadamente los apoderados judiciales</t>
  </si>
  <si>
    <t>Designar apoderados judiciales en las etapas procesales</t>
  </si>
  <si>
    <t>GJU 03</t>
  </si>
  <si>
    <t>No establecimientos de controles y seguimientos a las PQRDS radicadas al interior de la UAEOS</t>
  </si>
  <si>
    <r>
      <rPr>
        <sz val="11"/>
        <color rgb="FFFF0000"/>
        <rFont val="Arial Narrow"/>
        <family val="2"/>
      </rPr>
      <t xml:space="preserve"> Debido</t>
    </r>
    <r>
      <rPr>
        <sz val="11"/>
        <color theme="1"/>
        <rFont val="Arial Narrow"/>
        <family val="2"/>
      </rPr>
      <t xml:space="preserve"> a  Respuestas a las PQRDS fuera de los términos establecidos, Respuestas a las PQRDS no congruentes con lo solicitado,  y PQRDS sin traslado oportuno.</t>
    </r>
  </si>
  <si>
    <r>
      <rPr>
        <sz val="11"/>
        <color rgb="FFFF0000"/>
        <rFont val="Arial Narrow"/>
        <family val="2"/>
      </rPr>
      <t>Posibilidad</t>
    </r>
    <r>
      <rPr>
        <sz val="11"/>
        <rFont val="Arial Narrow"/>
        <family val="2"/>
      </rPr>
      <t xml:space="preserve"> de perdida reputacional y económica po</t>
    </r>
    <r>
      <rPr>
        <sz val="11"/>
        <color theme="1"/>
        <rFont val="Arial Narrow"/>
        <family val="2"/>
      </rPr>
      <t xml:space="preserve">r Respuesta a PQRDS sin el lleno de los requisitos legales. </t>
    </r>
    <r>
      <rPr>
        <sz val="11"/>
        <color rgb="FFFF0000"/>
        <rFont val="Arial Narrow"/>
        <family val="2"/>
      </rPr>
      <t xml:space="preserve"> Debido </t>
    </r>
    <r>
      <rPr>
        <sz val="11"/>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</si>
  <si>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</si>
  <si>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Resolver las PQRDS dentro de los terminos de Ley</t>
  </si>
  <si>
    <t>GJU 04</t>
  </si>
  <si>
    <t>La no verificación de existencia de incompatibilidad o conflicto de intereses entre el apoderado designado por la UAEOS y la parte demandante o demandada según corresponda.</t>
  </si>
  <si>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</si>
  <si>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r>
      <rPr>
        <sz val="11"/>
        <color rgb="FFFF0000"/>
        <rFont val="Arial Narrow"/>
        <family val="2"/>
      </rPr>
      <t>Posibilidad</t>
    </r>
    <r>
      <rPr>
        <sz val="11"/>
        <color theme="1"/>
        <rFont val="Arial Narrow"/>
        <family val="2"/>
      </rPr>
      <t xml:space="preserve"> de perdida reputacional, </t>
    </r>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</si>
  <si>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t>Asignación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</si>
  <si>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</si>
  <si>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</si>
  <si>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rPr>
        <sz val="10"/>
        <color rgb="FFFF0000"/>
        <rFont val="Arial Narrow"/>
        <family val="2"/>
      </rP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</si>
  <si>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</si>
  <si>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</si>
  <si>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</si>
  <si>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</si>
  <si>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El Director Técnico del área donde se lleva a cavo la prestación del producto o servicio respectivo, validará el cumplimiento de los requisitos, características y criterios establecidos para la conformidad de los productos o servicios de la Unidad.</t>
  </si>
  <si>
    <t>Profesional Especializado Grado 17 Grupo de Planeación y Estadística. 
Coordinador Grupo de Planeación y Estadística.</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</si>
  <si>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</si>
  <si>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</si>
  <si>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</si>
  <si>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</si>
  <si>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</si>
  <si>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</si>
  <si>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</si>
  <si>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</si>
  <si>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</si>
  <si>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</si>
  <si>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</si>
  <si>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</si>
  <si>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</si>
  <si>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 xml:space="preserve">Director de Investigación y Planeación
Coordinador Grupo de Planeación y Estadística.
Profesional Especializado Grado 17 Grupo de Planeación y Estadística. </t>
  </si>
  <si>
    <t>GCE 01</t>
  </si>
  <si>
    <r>
      <rPr>
        <sz val="10"/>
        <color rgb="FFFF0000"/>
        <rFont val="Arial Narrow"/>
        <family val="2"/>
      </rPr>
      <t>Posibilidad</t>
    </r>
    <r>
      <rPr>
        <sz val="10"/>
        <color theme="1"/>
        <rFont val="Arial Narrow"/>
        <family val="2"/>
      </rPr>
      <t xml:space="preserve"> de pérdida reputacional</t>
    </r>
  </si>
  <si>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</si>
  <si>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</si>
  <si>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</si>
  <si>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</si>
  <si>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</si>
  <si>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</si>
  <si>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r>
      <rPr>
        <sz val="10"/>
        <color rgb="FFFF0000"/>
        <rFont val="Arial Narrow"/>
        <family val="2"/>
      </rPr>
      <t>Posibilidad</t>
    </r>
    <r>
      <rPr>
        <sz val="10"/>
        <color theme="1"/>
        <rFont val="Arial Narrow"/>
        <family val="2"/>
      </rPr>
      <t xml:space="preserve"> de perdida reputacional</t>
    </r>
  </si>
  <si>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</si>
  <si>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</si>
  <si>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</si>
  <si>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</si>
  <si>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</si>
  <si>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</si>
  <si>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r>
      <rPr>
        <sz val="10"/>
        <color rgb="FFFF0000"/>
        <rFont val="Arial Narrow"/>
        <family val="2"/>
      </rPr>
      <t>Posibilidad</t>
    </r>
    <r>
      <rPr>
        <sz val="10"/>
        <color theme="1"/>
        <rFont val="Arial Narrow"/>
        <family val="2"/>
      </rPr>
      <t xml:space="preserve"> de incurrir en perdida económica y reputacional</t>
    </r>
  </si>
  <si>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</si>
  <si>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</si>
  <si>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</si>
  <si>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</si>
  <si>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</si>
  <si>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</si>
  <si>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</si>
  <si>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</si>
  <si>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</si>
  <si>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</si>
  <si>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</si>
  <si>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</si>
  <si>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Muy Alta</t>
  </si>
  <si>
    <t>Evitar</t>
  </si>
  <si>
    <t>Mapa riesgos de seguridad digital 2022</t>
  </si>
  <si>
    <t>Gestión Informática</t>
  </si>
  <si>
    <t>Gestionar la operación informática que garantice la disponibilidad y confiabilidad de los servicios y productos TICS, así́ como asegurar la infraestructura tecnológica, en el marco de la normatividad vigente, garantizando la seguridad de los activos de información de cada uno de los procesos de la Unidad Administrativa Especial de Organizaciones Solidarias.</t>
  </si>
  <si>
    <t>Gestión y administración de la infraestructura de T.I</t>
  </si>
  <si>
    <t>Riesgo</t>
  </si>
  <si>
    <t>Activo</t>
  </si>
  <si>
    <t>Amenaza</t>
  </si>
  <si>
    <t>Vulnerabilidades</t>
  </si>
  <si>
    <t>Actividad de Control</t>
  </si>
  <si>
    <t xml:space="preserve">Probabilidad Residual </t>
  </si>
  <si>
    <t xml:space="preserve">Impacto Residual </t>
  </si>
  <si>
    <t>Descripción de actividades Plan de Acción</t>
  </si>
  <si>
    <t>Pérdida de la Disponibilidad y Confidencialidad</t>
  </si>
  <si>
    <t>DNS
Servidores de red
Firewall
Red TCP/IP</t>
  </si>
  <si>
    <t>Seguridad Digital</t>
  </si>
  <si>
    <t xml:space="preserve">Acceso a la red o a los sistemas de información por personas no autorizadas
</t>
  </si>
  <si>
    <t>Desactualización o daño del Firewall</t>
  </si>
  <si>
    <t>A.12.6.1</t>
  </si>
  <si>
    <t xml:space="preserve">Gestión de las vulnerabilidades técnicas
</t>
  </si>
  <si>
    <t>El profesional especializado del Grupo TIC realiza revisiones periódicas sobre el Firewall para verificar su estado, además de indicadores que alerten sobre fallos o irregularidades con desempeño del equipo.
Se cuenta con un contrato de actualizaciones de las definiciones de seguridad del firewall para la vigencia.
En caso de daño del equipo se cuenta con firewall de soporte para reemplazar en caso de daño del firewall principal.</t>
  </si>
  <si>
    <t>Realizar seguimiento y monitorio mensual al Firewall</t>
  </si>
  <si>
    <t>Conexiones remotas no seguras</t>
  </si>
  <si>
    <t>A.5.1.1</t>
  </si>
  <si>
    <t>Políticas para la seguridad de la información</t>
  </si>
  <si>
    <t>La política de seguridad y privacidad de la información prohíbe la instalación y uso de herramientas de acceso remoto a la red de la entidad, para ello se prohíbe la instalación de estas herramientas en los equipos institucionales, adicionalmente se establece regla en el firewall de la entidad para bloquear el acceso a estos programas y se realiza revisión semestral del cumplimiento de la política en donde se validad el no uso de los programas de conexión remota, se permite únicamente la conexión remota a través de una conexión VPN</t>
  </si>
  <si>
    <t xml:space="preserve">* Realizar jornadas de verificación de software no autorizado dentro de las actividades programadas de mantenimiento preventivo y correctivo
* Realizar jornadas de verificación de software no autorizado dentro de las actividades y solicitudes de soporte diarias de los ingenieros del grupo Tics. </t>
  </si>
  <si>
    <t>Grupo TICS
Supervisor del Contrato de Mantenimiento</t>
  </si>
  <si>
    <t>A.9.1.1</t>
  </si>
  <si>
    <t>Política de control de acceso</t>
  </si>
  <si>
    <t>Sin registro</t>
  </si>
  <si>
    <t>El control de acceso al centro de computo y a los servidores físicos y virtuales de la entidad esta restringido y únicamente los funcionarios autorizados pueden ingresar a ellos, ya sea en físico o vía remota, esto se encuentra definido en la política de seguridad de la información a la cual se hace seguimiento a través del formato Seguimiento Política de Seguridad  y Privacidad de la Información para validar su cumplimiento</t>
  </si>
  <si>
    <t xml:space="preserve">* Seguimiento Política de Seguridad  y Privacidad de la Información
* Administración del Control de Acceso por el aplicativo Biométrico </t>
  </si>
  <si>
    <t xml:space="preserve">Semestral </t>
  </si>
  <si>
    <t>Contraseñas predeterminadas no modificadas</t>
  </si>
  <si>
    <t>A.9.4.3</t>
  </si>
  <si>
    <t xml:space="preserve">Sistema de gestión de contraseñas
</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</si>
  <si>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cosntraseñas, pero los demás sistemas de información internos no cuentan con una programación que obligue a los funcionarios a realizar este cambio periódico por lo que se debe recordar a los administradores de las aplicaciones el cambio periódico de contraseñas</t>
  </si>
  <si>
    <t xml:space="preserve">* Realizar jornadas de actualización de permisos de acceso a los roles de administrador, Semestral; registrando los mismos en el formato "Dispositivos por IP". 
 </t>
  </si>
  <si>
    <t>Mantenimiento inadecuado</t>
  </si>
  <si>
    <t>A.11.2.4</t>
  </si>
  <si>
    <t>Mantenimiento de Equipos</t>
  </si>
  <si>
    <t>El Grupo TICS define anualmente el plan de mantenimiento preventivo y correctivo de la infraestructura tecnológica, adicional se realiza el contrato para realizar mantenimiento a equipos y demás elementos de la infraestructura, para ello el profesional a cargo de la supervisión del contrato realiza seguimiento y supervisión a las actividades de mantenimiento realizadas por el contratista, además de la revisión y validación de los informes de seguimiento a la ejecución del contrato, por otra parte se realiza seguimiento a las actividades contempladas en el plan de mantenimiento preventivo y correctivo.</t>
  </si>
  <si>
    <t xml:space="preserve">* Ejecución al Plan de Mantenimiento preventivo y Correctivo 
* Realizar seguimiento  a los procesos de contratación de Mantenimiento preventivo y correctivo </t>
  </si>
  <si>
    <t>Coordinador Grupo de Tecnologías de la Información y Supervisor Asignado</t>
  </si>
  <si>
    <t>Falta de formación y conciencia sobre seguridad de la información</t>
  </si>
  <si>
    <t>A.7.2.2</t>
  </si>
  <si>
    <t>Toma de conciencia, educación y formación en la seguridad de la información</t>
  </si>
  <si>
    <t>El Grupo TICS define el plan de sensibilización y comunicación donde define las actividades a realizar en materia de capacitación y sensibilización de temas de ciberseguridad a los funcionarios de la entidad, se realiza seguimiento a las actividades del plan mensualmente para revisar su ejecución y avance.</t>
  </si>
  <si>
    <t xml:space="preserve">* Ejecución del Plan de sensibilización y comunicaciones </t>
  </si>
  <si>
    <t>Pérdida de la Disponibilidad y Confidencialidad e Integridad</t>
  </si>
  <si>
    <t>Sistemas de información
Fileserver
Servidores Físicos
Servidores Virtuales</t>
  </si>
  <si>
    <t>Pirata informático intruso ilegal
Errores de mantenimiento
Mal funcionamiento de equipos</t>
  </si>
  <si>
    <t>Conexión a escritorio remoto no segura</t>
  </si>
  <si>
    <t>Políticas para la seguridad de la información: se encuentra prohibido la instalación de software para conexión remota en los equipos de la entidad, adicionalmente por política del firewall no se pueden descarga e instalar este tipo de herramientas.</t>
  </si>
  <si>
    <t>Bimensual</t>
  </si>
  <si>
    <t>Carencia de parches de seguridad de los sistemas operativos</t>
  </si>
  <si>
    <t>A.12.5.1</t>
  </si>
  <si>
    <t>Instalación de software en sistemas operativos</t>
  </si>
  <si>
    <r>
      <t>Los equipos de cómputo con sistemas operativos Windows 10 y 11 están programados para descargar las actualizaciones de seguridad automáticamente y mantenerse protegidos, para los servidores físicos y virtuales los profesionales se encarga de revisar y actualizar los parches de seguridad para garantizar la operación de los equipos eficazmente</t>
    </r>
    <r>
      <rPr>
        <sz val="10"/>
        <rFont val="Arial Narrow"/>
        <family val="2"/>
      </rPr>
      <t>. Se encuentran en operación equipos de computo con sistemas operativos 7 y 8 los cuales ya no tienen soporte por Microsoft por lo que se esta revisando y actualizando a una versión soportado o revisando para dar de baja los equipos de acuerdo con su vida útil.</t>
    </r>
  </si>
  <si>
    <t xml:space="preserve">* Realizar las actualizaciones de software ( Parches de seguridad, firmware, Sistemas operativos, Servicios, Módulos) de la  infraestructura tecnológica. Reporte de actualizaciones de software </t>
  </si>
  <si>
    <t>Cuatrimestral</t>
  </si>
  <si>
    <t>Dispositivos IoT inseguros</t>
  </si>
  <si>
    <t xml:space="preserve">Políticas de seguridad de la información: se encuentra definidas políticas para que cualquier dispositivo móvil externo 
</t>
  </si>
  <si>
    <t>El Grupo TIC debe crear en la red wifi de la entidad un usuario para invitados, ya que actualmente los dispositivos externos se conectan a la red principal de la entidad.</t>
  </si>
  <si>
    <t>* Creación y seguimiento un SIDD (identificador de Red) invitados</t>
  </si>
  <si>
    <t xml:space="preserve">Supervisor contrato Soporte Nivel 3 </t>
  </si>
  <si>
    <t xml:space="preserve">Creación en Octubre </t>
  </si>
  <si>
    <t>Equipos de escritorio y servidores sin antivirus</t>
  </si>
  <si>
    <t xml:space="preserve">Se realiza revisión y seguimiento en la consola de antivirus para verificar la instalación de este en los equipos y servidores. 
Se realiza revisión de equipos periódico por parte de los ingenieros del Grupo Tics. </t>
  </si>
  <si>
    <t xml:space="preserve">* Realizar Revisión de la Consola de administrador del Antivirus </t>
  </si>
  <si>
    <t>Profesional Universitario Grado 7</t>
  </si>
  <si>
    <t>Equipos con sistemas operativos obsoletos</t>
  </si>
  <si>
    <t xml:space="preserve">Revisión de Vida Útil y Deterioro de los equipos de Computo de acuerdo a las  vulnerabilidades técnicas
</t>
  </si>
  <si>
    <t xml:space="preserve">Se realiza la Revisión y reporte de la vida Útil y de destierro de los equipos de computo de la entidad con el fin de identificar los equipos a dar de baja por diferente causas. Y se reporta al grupo de Administrativa </t>
  </si>
  <si>
    <t xml:space="preserve">* Reporte de Vida Útil y de Deterioro de los Activos Tangibles de la entidad </t>
  </si>
  <si>
    <t>Usuarios incapacitados en temas de seguridad de la información</t>
  </si>
  <si>
    <t>A.12.2.1</t>
  </si>
  <si>
    <t>Controles contra códigos maliciosos</t>
  </si>
  <si>
    <r>
      <t>La entidad cuenta con herramientas de ciberseguridad tales como el firewall y a</t>
    </r>
    <r>
      <rPr>
        <sz val="10"/>
        <rFont val="Arial Narrow"/>
        <family val="2"/>
      </rPr>
      <t>ntivirus instalado en todos los equipos de escritorio y servidores con el fin de protegerlos en caso de un ataque de código malicioso. Se revisa periódicamente la instalación y funcionamiento de las herramientas.</t>
    </r>
  </si>
  <si>
    <t>* Realizar Revisión de la Consola de administrador del Antivirus ( reporte de ataques de MALWARE DETECTADO EN ESTACIONES DE TRABAJO Y SERVIDORES)
* Realizar seguimiento y monitorio mensual al Firewall (reporte de ataques informáticos)</t>
  </si>
  <si>
    <t>Profesional Especializado Grado 13 y Profesional Universitario Grado 7</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</si>
  <si>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 de la información.</t>
  </si>
  <si>
    <t xml:space="preserve">* Envió de Tips de Seguridad y ejecución del plan de sensibilización y comunicaciones </t>
  </si>
  <si>
    <t xml:space="preserve">Bases de datos nómina
Matriz personas beneficiadas
Matriz organizaciones solidarias </t>
  </si>
  <si>
    <t>Código Malicioso
Fuga de información</t>
  </si>
  <si>
    <t>A.12.2.2</t>
  </si>
  <si>
    <r>
      <t xml:space="preserve">La entidad cuenta con herramientas de ciberseguridad tales como el firewall y antivirus instalado en todos los equipos de escritorio y servidores con el fin de protegerlos en caso de un ataque de código malicioso. </t>
    </r>
    <r>
      <rPr>
        <sz val="10"/>
        <rFont val="Arial Narrow"/>
        <family val="2"/>
      </rPr>
      <t>Se revisa periódicamente la instalación y funcionamiento de las herramientas.</t>
    </r>
  </si>
  <si>
    <t>A.7.2.3</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</si>
  <si>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seguridad de la información.</t>
  </si>
  <si>
    <t>Sistema de gestión documental
SGDEA</t>
  </si>
  <si>
    <t>Malversación y fraude
Destrucción de registros
Falsificación de registros</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</si>
  <si>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contraseñas, pero los demás sistemas de información internos no cuentan con una programación que obligue a los funcionarios a realizar este cambio periódico por lo que se debe recordar a los administradores de las aplicaciones el cambio periódico de contraseñas</t>
  </si>
  <si>
    <t>Control inadecuado del acceso físico</t>
  </si>
  <si>
    <t>La política de seguridad y privacidad de la información define la política de control de acceso a las diferentes instalaciones de la entidad, además de lo estipulado por cada Dirección y coordinación para mantener la seguridad de sus instalaciones, el acceso a las dependencias es por medio biométrico por lo que los funcionarios con permisos para acceder a alguna instalación deben registrarse en el software de acceso perimetral.</t>
  </si>
  <si>
    <t>Inadecuada gestión y protección de contraseñas</t>
  </si>
  <si>
    <t>Protección física no apropiada</t>
  </si>
  <si>
    <t>Expedientes de Jurídica, gestión documental
Historias Laborales</t>
  </si>
  <si>
    <t xml:space="preserve">
Destrucción de registros
Desastre natural, incendio, inundación, rayo.
Revelación de Información
Cambios no autorizados de registros
</t>
  </si>
  <si>
    <t>Ubicación vulnerable a inundaciones</t>
  </si>
  <si>
    <t>A.11.1.4</t>
  </si>
  <si>
    <t>Protección contra amenazas externas ambientales</t>
  </si>
  <si>
    <r>
      <t xml:space="preserve">Las instalaciones de la entidad en donde se encuentran los archivos de gestión que contienen los expedientes y demás información física se encuentran asegurados bajo la política de </t>
    </r>
    <r>
      <rPr>
        <sz val="10"/>
        <rFont val="Arial Narrow"/>
        <family val="2"/>
      </rPr>
      <t xml:space="preserve">control de acceso, la información se encuentra digitalizada donde se tiene acceso controlado y copias de seguridad. Teniendo en cuenta en la Política de seguridad Digital </t>
    </r>
  </si>
  <si>
    <t>* Revisión y actualización Plan de Continuidad de negocio</t>
  </si>
  <si>
    <t>A.9.4.1</t>
  </si>
  <si>
    <t xml:space="preserve">Restricción de acceso a información </t>
  </si>
  <si>
    <t>Respaldo inapropiado o irregular</t>
  </si>
  <si>
    <t>A.12.3.1</t>
  </si>
  <si>
    <t xml:space="preserve">Respaldo de información
</t>
  </si>
  <si>
    <t xml:space="preserve">El resguardo de información Física es responsabilidad de Cada Grupo, la información digitalizada y almacenada en las carpeta compartidas de acuerdo con la política de seguridad de la información el Grupo Tics es el responsable del resguardo y Backups Correspondientes </t>
  </si>
  <si>
    <t xml:space="preserve">* Verificación de Realización de Backups de información </t>
  </si>
  <si>
    <t xml:space="preserve"> Profesional Universitario Grado 7</t>
  </si>
  <si>
    <t>A.11.1.1</t>
  </si>
  <si>
    <t>Perímetro de seguridad física</t>
  </si>
  <si>
    <t>El Resguardo de la información Física es responsabilidad de cada Grupo, sin embargo se cuenta con política de acceso perimetral, registro de cámaras de vigilancia y resguardo de información bajo llave</t>
  </si>
  <si>
    <t xml:space="preserve">* Revisión de cámaras de Seguridad 
* Administración del Control de Acceso por el aplicativo Biométrico </t>
  </si>
  <si>
    <t>ZONA DE RIESGO</t>
  </si>
  <si>
    <t>TRATAMIENTO DEL RIESGO</t>
  </si>
  <si>
    <t xml:space="preserve">Jefe Oficina Asesora Juridica 
Carmen Julia Lizarazo </t>
  </si>
  <si>
    <t xml:space="preserve">Grupo de Gestión Administrativa
</t>
  </si>
  <si>
    <t>Grupo de Gestión Administrativa
Grupo de Comunicaciones y Prensa</t>
  </si>
  <si>
    <t>Grupo de Gestión Administrativa - Grupo de Comunicaciones y Prensa</t>
  </si>
  <si>
    <t>Grupo de Gestión Administrativa
Dirección de Investigación y Planeación</t>
  </si>
  <si>
    <t>Grupo de Gestión Administrativa- Grupo de Comunicaciones y Prensa</t>
  </si>
  <si>
    <t>Grupo de Gestión administrativa
Grupo de Comunicaciones y Prensa</t>
  </si>
  <si>
    <t>En el SUIT el Trámite se encuentra completamente racionalizado; en FURAG no nos permiten colocar información de racionalización del trámite
Adicional, a la fecha se espera claridad sobre continuidad del trámite de acreditación – concepto a cargo de la oficina asesora jurídica</t>
  </si>
  <si>
    <t>,</t>
  </si>
  <si>
    <t>Actualizado V3 28 de agosto de 2023</t>
  </si>
  <si>
    <t>Se realizará el primer mensaje en el siguiente corte</t>
  </si>
  <si>
    <t>Se adelantó el proceso de autorización para publicar dos videos de la entidad en la televisión pública y privada.
Este fue aprobado por el ministerio de trabajo y la presidencia de la republica
a la fecha este video se encuentra en etapa de inclusión en la parrilla de los diferentes canales de televisión.</t>
  </si>
  <si>
    <t>Se realizará el primer avance en el ultimo corte</t>
  </si>
  <si>
    <t>Se socializa el primer informe trimestral de atención al ciudadano a través de la página web de la entidad. https://www.unidadsolidaria.gov.co/sites/default/files/archivos/INFORME%20ATENCION%20AL%20CIUDADANO%20PRIMER%20TRIMETRE%20DE%202023_0.pdf</t>
  </si>
  <si>
    <t>Se publicó en la página web de la Unidad Solidaria  el segundo informe trimestral de atención al ciudadano, en el siguiente link https://www.unidadsolidaria.gov.co/sites/default/files/archivos/INFORME%20ATENCION%20AL%20CIUDADANO%20SEGUNDO%20TRIMETRE%20DE%202023_0.pdf</t>
  </si>
  <si>
    <t xml:space="preserve">Se elaboró esta pieza comunicativa referente a la satisfacción ciudadana. En el siguiente link:
https://twitter.com/UsolidariaCo/status/1695177798980112421?s=20 </t>
  </si>
  <si>
    <t>Se elaboraron y publicaron 296 piezas    para las redes sociales y se encuentran el la  carpeta compartida del grupo de conectividad, en la pagina web se elaboraron  y publicaron147 notas se encuentran en el siguiente link:https://www.unidadsolidaria.gov.co/admin/content?status=All&amp;type=article&amp;title=&amp;langcode=All
Todo a corte 30 de abril de 2023</t>
  </si>
  <si>
    <t>Se elaboraron y publicaron 292 piezas    para las redes sociales y se encuentran el la  carpeta compartida del grupo de conectividad, en la pagina web se elaboraron  y publicaron140 notas se encuentran en el siguiente link:https://www.unidadsolidaria.gov.co/admin/content?status=All&amp;type=article&amp;title=&amp;langcode=All&amp;page=0</t>
  </si>
  <si>
    <t>La audiencia está programada para el último cuatrimestre del 2023</t>
  </si>
  <si>
    <t xml:space="preserve">Se realiza una encuesta de participación ciudadana a través de la página web de la entidad: Cuéntanos ¿Cómo desde la asociatividad solidaria se puede contribuir a disminuir la brecha de
acceso a los derechos sociales?
https://www.unidadsolidaria.gov.co/Prensa/Noticias/Encuesta-participacion-ciudadana
</t>
  </si>
  <si>
    <t>Se realizará el informe en el último corte</t>
  </si>
  <si>
    <t>En el próximo cuatrimestre se realizará el primer informe</t>
  </si>
  <si>
    <r>
      <t>Se elaboró una pieza</t>
    </r>
    <r>
      <rPr>
        <sz val="10"/>
        <color rgb="FFFF0000"/>
        <rFont val="Arial Narrow"/>
        <family val="2"/>
      </rPr>
      <t xml:space="preserve"> </t>
    </r>
    <r>
      <rPr>
        <sz val="10"/>
        <color theme="1"/>
        <rFont val="Arial Narrow"/>
        <family val="2"/>
      </rPr>
      <t>y se socializaron en las redes sociales: https://twitter.com/UsolidariaCo/status/1652090995142524935?s=20</t>
    </r>
  </si>
  <si>
    <t>El informe se encuentra en la pagina web de la entidad el siguiente link:
https://www.unidadsolidaria.gov.co/sites/default/files/archivos/Informe%20de%20Rendici%C3%B3n%20de%20Cuentas%202023%20%281%29.pdf</t>
  </si>
  <si>
    <t xml:space="preserve">A corte de 30 de abril, se enviaron a la dirección técnica los 4 informes de oportunidad en las respuestas a peticiones correspondientes a los comités directivos de los meses de enero, febrero, marzo y abril. La evidencia de las remisiones se encuentra en la carpeta compartida del grupo. </t>
  </si>
  <si>
    <t xml:space="preserve">A corte de 31 de julio, se enviaron los reportes de oportunidad de respuesta a la Dirección Investigación y Planeación  de los meses de mayo,  junio, julio, agosto para presentación de comité directivo. La evidencia de las remisiones se encuentra en la carpeta compartida del grupo. </t>
  </si>
  <si>
    <t>Teniendo en cuenta el cambio de responsable del proceso de Atención al Ciudadano del Grupo de Educación e Investigación al Grupo de Gestión Administrativa , además de las políticas y lineamientos y cambios directivos y de coordinación se retrasa el avance de la actividad  se realizaran 2 actividades de promoción para el segundo corte del 2023, se avanza con la revisión de la Guía "Atención al ciudadano y grupo de valor" de la función publica esto con el fin de definir el alcance de las actividades de promoción ya que los grupos de valor no serían los mismos.</t>
  </si>
  <si>
    <t xml:space="preserve">A corte 31 julio, se tiene programada la realización en el último cuatrimestre de las actividades de socialización de la "caracterización de de ciudadanos,  usuarios y grupos de interés, para armonizar con los aportes de la Agenda de Asociatividad Solidaria para la Paz, ya que esta introduce unos cambios significativos porque amplia nuevos actores. </t>
  </si>
  <si>
    <t>De acuerdo al reporte del grupo de gestión humana: A pesar de que no se esperaban actividades en este primer cuatrimestre, se destaca que la UAEOS, en el marco del Plan Institucional de Capacitación-PIC-2023, formuló para ejecución durante la vigencia el fortalecimiento de competencias de Atención al Ciudadano a los Servidores públicos y contratistas,   conocimientos, junto con los esenciales, con los que el servidor público fortalece los sistemas, métodos, tecnologías de la información, técnicas, instrumentos y herramientas,  a través de los cursos virtuales que ofrece la Esap, Función Pública, entre otros.</t>
  </si>
  <si>
    <t xml:space="preserve">A corte de 31 de julio, en articulación con el grupo de gestión humana se está definiendo los espacios de capacitación dirigidas a funcionarios y contratistas en los temas de servicio al ciudadano; dada la priorización de actividades  dentro de la Agenda de Asociatividad Solidaria para la Paz. </t>
  </si>
  <si>
    <t>Los reconocimientos serán otorgados a servidores públicos por su labor de atención u orientación al ciudadano en el segundo cuatrimestre del 2023</t>
  </si>
  <si>
    <t xml:space="preserve">Se publicó en página Web y redes de la Unidad Solidaria piezas comunicativas sobre satisfacción ciudadana: </t>
  </si>
  <si>
    <t>En el primer cuatrimestre los profesionales que han realizado acciones del procedimiento de gestión de peticiones han registrado en el formato establecido las peticiones allegadas a la oficina de atención al ciudadano</t>
  </si>
  <si>
    <t>En la fecha 27 de abril de 2023 se envió correo electrónico a las entidades acreditadas (según listado publicado a corte de marzo 31 de 2023) recordando la importancia de mantener los datos actualizados</t>
  </si>
  <si>
    <t>En la fecha 31 de agosto de 2023 se envió correo electrónico a las entidades acreditadas (según listado publicado a corte de julio 31 de 2023) recordando la importancia de mantener los datos actualizados</t>
  </si>
  <si>
    <t>A corte del 30 de abril, se elaboró el primer informe trimestral de servicio al ciudadano que se publicó https://www.unidadsolidaria.gov.co/Atencion-al-ciudadano/Mecanismos-de-participacion/resultados-de-mediciones-satisfaccion-ciudadana/Informe-consolidado-2023</t>
  </si>
  <si>
    <t xml:space="preserve">A corte de 31 de julio; se elaboró y publicó en el sitio web de la entidad el segundo informe trimestral de servicio al ciudadano, el cual se puede consultar en el siguiente link:https://www.unidadsolidaria.gov.co/sites/default/files/archivos/INFORME%20ATENCION%20AL%20CIUDADANO%20SEGUNDO%20TRIMETRE%20DE%202023_0.pdf
</t>
  </si>
  <si>
    <t>Se realizará la verificación en el segundo corte del 2023</t>
  </si>
  <si>
    <t>Se realizó publicación de los conjuntos de datos abiertos correspondientes a "Entidades Acreditadas" en el portal de datos abiertos del estado colombiano. https://www.unidadsolidaria.gov.co/tr%C3%A1mites-y-servicios/atenci%C3%B3n/atenci%C3%B3n-al-ciudadano/datos-abiertos</t>
  </si>
  <si>
    <t>Se realiza la publicación de los conjuntos de datos abiertos correspondientes a "Entidades Acreditadas" en el portal de datos abiertos del estado colombiano.
https://www.datos.gov.co/browse?q=unidad%20administrativa%20especial%20de%20organizaciones%20solidarias&amp;sortBy=relevance 
Se presenta un reporte con la imagen de carga del archivo</t>
  </si>
  <si>
    <t>La Oficina Asesora Juridica hasta el 30 de abril, adelantó la contratación de 151 procesos Contrato prestación de servicio: 135. Convenios de asociación:  +  Mínima cuantía: 3. Subasta inversa: 1 Selección abreviada - subasta inversa: 1. Contrato de interadministrativo 2 Que se pueden verificar en el siguiente link https://community.secop.gov.co/Public/Tendering/ContractNoticeManagement/Index?currentLanguage=es-CO&amp;Page=login&amp;Country=CO&amp;SkinName=CCE</t>
  </si>
  <si>
    <t>Se realizará el primer reporte en el segundo corte del 2023</t>
  </si>
  <si>
    <t>Se realiza el primer  reporte en el segundo cuatrimestre del 2023
Z:\ARCHIVO GTI_TRD_2023\124.03 PLANES\Planes institucionales\1 Plan anticorrupcion y atención al ciudadano\Transparencia y acceso a la información\Informe Transparencia trimestre 2 2023.docx
Se puede verificar en el link https://institucional.unidadsolidaria.gov.co/intranet/en/node/3383
Se diligencio y envio la matriz ITA</t>
  </si>
  <si>
    <t>Desde el área de la oficina jurídica envía los reportes de las contrataciones que se suscribieron del periodo indicado. Página de SECOP II. se delantó la contratación de 151 procesos Contrato prestación de servicio: 135. Convenios de asociación:  +  Mínima cuantía: 3. Subasta inversa: 1 Selección abreviada - subasta inversa: 1. Contrato de interadministrativo 2 Que se pueden verificar en el siguiente link https://community.secop.gov.co/Public/Tendering/ContractNoticeManagement/Index?currentLanguage=es-CO&amp;Page=login&amp;Country=CO&amp;SkinName=CCE</t>
  </si>
  <si>
    <t>los primeros (5) cinco días de cada mes se reporta, el Normograma al área de comunicaciones de la entidad para que sea reportada en la página Web. https://www.unidadsolidaria.gov.co/index.php/la-entidad/normatividad/normograma</t>
  </si>
  <si>
    <t xml:space="preserve">De acuerdo al seguimiento del plan de mejoramiento furag 2021 se tiene un avance del 93%, se realizará el primer avance del seguimiento a los planes de Mejoramientos FURAG Y MIPG en el segundo corte del 2023 </t>
  </si>
  <si>
    <t>En la página de la entidad esta actualizada la información de la ejecución de proyectos de inversión con corte a 31 de marzo de 2023 así como la información de presupuesto Programas-y-proyectos se publicó la ejecución en el siguiente link https://www.unidadsolidaria.gov.co/Planeaci%C3%B3n-gesti%C3%B3n-y-control/planeaci%C3%B3n/Programas-y-proyectos/ejecucion-2023</t>
  </si>
  <si>
    <t>De acuerdo con el cronogrma establecido se presentará avance el segundo corte del 2023</t>
  </si>
  <si>
    <t>Se realiza medición e informe del avance de la política de gobierno digital en la entidad, se relacionan los informes presentados por el contratista Albeiro Gómez 
Z:\ARCHIVO GTI_TRD_2023\124.02 INFORMES\Políticas gobierno en línea\Informe avance de la politica de Gobierno digital.docx</t>
  </si>
  <si>
    <t xml:space="preserve">Se realizará la actualización en el corte final del 2023
</t>
  </si>
  <si>
    <t>Se esta realizando la actualizacion de los dos catalogos</t>
  </si>
  <si>
    <t>A corte del 30 de abril, se formulo y aprobó el Plan de adquisiciones de la Unidad el día 05 de enero de 2023, el cual fue publicado en la página web de la Unidad y Secoop II y adoptado mediante la resolución 05 del 5 de enero del 2023 , respectivamente. Se ha actualizado, teniendo en cuenta las solicitudes por parte de las diferentes dependencias de la UAEOS (versión 40)</t>
  </si>
  <si>
    <t>A corte del 31 de Agosto, se formulo y aprobó el Plan de adquisiciones de la Unidad el día 15/08/2023 , el cual fue publicado en la página web de la Unidad y Secoop II y adoptado mediante la resolución 05 del 5 de enero del 2023 , respectivamente. Se ha actualizado, teniendo en cuenta las solicitudes por parte de las diferentes dependencias de la UAEOS (versión 54)</t>
  </si>
  <si>
    <t>17/04/2023: se realizó la revisión de los enlaces publicados en la página web
18/04/2023: se envió matriz y propuesta de documentos con mejoras identificadas a la coordinación de grupo de educación
25/04/2023: la coordinación de grupo de educación e investigación envió matriz con revisión de enlaces web y documentos con mejoras identificadas a las coordinaciones de los grupos TIC y Conectividad Solidaria y Prensa</t>
  </si>
  <si>
    <t>Se realizará el seguimiento en el corte final del 2023</t>
  </si>
  <si>
    <t>Se realizó informe de botón de transparencia y acceso a la información de acuerdo con la resolución 1519 de 2020, se encuentra en la carpeta compartida de la entidad Z:\ARCHIVO GTI_TRD_2023\124.03 PLANES\Planes institucionales\Plan anticorrupción\Transparencia y acceso a la información</t>
  </si>
  <si>
    <t>Se realizó segundo informe de botón de transparencia y acceso a la información de acuerdo con la resolución 1519 de 2020, se encuentra en la carpeta compartida de la entidad Z:\ARCHIVO GTI_TRD_2023\124.03 PLANES\Planes institucionales\Plan anticorrupción\Transparencia y acceso a la información
 En el diligenciamiento de la matriz ITA se evidencia esta actividad</t>
  </si>
  <si>
    <t xml:space="preserve">Se diseñaron y publicaron dos piezas para las redes sociales
En relación con Trámite de acreditación:
26/04/2023: Se publicó en redes sociales pieza gráfica relacionada con la gratuidad del trámite de acreditación. El Link es el siguiente: https://www.facebook.com/photo/?fbid=537004361952881&amp;set=a.332591262394193
En relación con Peticiones:
26/04/2023: Se publicó en redes sociales pieza gráfica relacionada con los canales de atención al ciudadano. El Link es el siguiente; https://www.facebook.com/photo/?fbid=536932168626767&amp;set=a.332591262394193
</t>
  </si>
  <si>
    <t xml:space="preserve">Se diseñaron y publicaron en redes sociales varias piezas publicitarias de información de la gratuitad de trámites y servicios
Instagram: https://www.instagram.com/p/CwXxv4drVeH/
Facebook: https://www.facebook.com/photo/?fbid=603986101921373&amp;set=pb.100069299645756.-2207520000
Twitter: https://twitter.com/UsolidariaCo/status/1695085468130439223?s=20
</t>
  </si>
  <si>
    <t>Se realiza actualizacion de las  registros de bases de datos en el portal de la SIC para el 2 cuatrimestre de 2023 https://rnbd.sic.gov.co/sisi/rnbd/baseDatos/ 
Z:\ARCHIVO GTI_TRD_2023\124.03 PLANES\Planes institucionales\1 Plan anticorrupcion y atención al ciudadano\Reporte 2 cuatrimestre\Evidencia</t>
  </si>
  <si>
    <t>Se elaboro pieza informativa sobre la secretaría de transparencia, sobre la iniciativa RITA (Red interstitucional de Transparencia y Anticorrupción), el tip fue enviado por correo electrónico a los funcionarios.
Evidencia: Correo electrónico tip secretaría de transparencia. Con el siguiente enlace Secretaría de Transparencia: http://www.secretariatransparencia.gov.co/revision-peticiones-corrupcion/rita</t>
  </si>
  <si>
    <t>Conforme al cronograma establecido para la actual vigencia de la entrega de las transferencias documentales primarias, de las diferentes áreas que hacen parte de la estructura organizacional de la Entidad, se establecerá un plan de contingencia para la entrega de la documentación que se genera de forma digital debido a la pandemia (2020 -2021), donde las Tablas de Retención Documental, que están publicadas actualmente, establece que toda la documentación debe reposar de forma física. Por lo anterior, se ajustará dando cumplimiento al protocolo que se realizó en pandemia. con la Subdirección nacional, encargado por funciones del Archivo central y manejo del mismo, para la entrega de documentación de forma digital y física.</t>
  </si>
  <si>
    <t>Se realizará el primer avance de la actividad en el segundo corte del 2023</t>
  </si>
  <si>
    <t>Estan publicados en sitio Web los instumentos archivisticos estrategicos, Diagnostico Integral Archivistico,  Plan Institucional de Archivo - PINAR, Programa de Gestión Documental -PGD y Sistema Integrado de Conservación - SIC, en el siguiente link: https://www.unidadsolidaria.gov.co/Planeaci%C3%B3n-gesti%C3%B3n-y-control/Gesti%C3%B3n/gestion-de-informacion/Programa-de-gesti%C3%B3n-documental</t>
  </si>
  <si>
    <t>Se publica en la página web el esquema de publicación web y el registro de publicaciones para consulta de la ciudadanía. La actividad se cumplió el 27 de abril de 2023 y se puede evidenciar en el link: https://www.unidadsolidaria.gov.co/Planeaci%C3%B3n-gesti%C3%B3n-y-control/Gesti%C3%B3n/gestion-de-informacion/Administraci%C3%B3n-Web</t>
  </si>
  <si>
    <t>Se realizará la capacitación en el segundo corte del 2023</t>
  </si>
  <si>
    <t>Buscando lo mecanismos para llegar a los funcionario de una forma amena e interactiva se creó un video animado, con el fin de dar a conocer la ley 1712 y como la entidad da cumplimiento a esta ley, dicho video se estará difundiendo con la colaboración del área de comunicaciones Z:\ARCHIVO GTI_TRD_2023\124.03 PLANES\Planes institucionales\1 Plan anticorrupcion y atención al ciudadano\Reporte 2 cuatrimestre\Evidencia\Ley1712_Transparencia.mp4</t>
  </si>
  <si>
    <t>Se realizará el avance de 3 tips en el segundo corte del 2023</t>
  </si>
  <si>
    <t>29/04/2023 Se realizó la actualización del registro SUIT, el Link es: http://tramites1.suit.gov.co/racionalizacion-web/faces/gestionoperacion/ver_fi_datos_operacion.jsf?_adf.ctrl-state=1bvapbyqt_3</t>
  </si>
  <si>
    <t>En relación con Trámite de acreditación:
26/04/2023: Se publicó en redes sociales pieza gráfica relacionada con la gratuidad del trámite de acreditación. El Link es el siguiente: https://www.facebook.com/photo/?fbid=537004361952881&amp;set=a.332591262394193
En relación con Peticiones:
26/04/2023: Se publicó en redes sociales pieza gráfica relacionada con los canales de atención al ciudadano. El Link es el siguiente; https://www.facebook.com/photo/?fbid=536932168626767&amp;set=a.332591262394193
En relacion con RITA:se tiene un correo interno para la denunciar hechos relacionados con corrupción soytransparente@unidadsolidaria.gov.co</t>
  </si>
  <si>
    <t xml:space="preserve">Se promueven los canales de contacto a traves del sitio Web y redes sociales con los que cuentan los ciudadanos de la Entidad para imponer sus peticiones a traves de: 
Carrera 10 No 15-22, Bogotá, D.C
PBX:  +(57) 601 327 52 52
Línea celular:  322 844 45 59
Línea gratuita: 018000122020
Horario de atención: Lunes a viernes de 8:00 a.m. - 5:00 p.m.
Correo electrónico: atencionalciudadano@unidadsolidaria.gov.co
Correo electrónico notificaciones judiciales: notificacionesjudiciales@unidadsolidaria.gov.co
Formulario PQRSD
En Twitter: @USolidariaCo
En Facebook: USolidariaCo
En Youtube: Colombia Sí Es Solidaria 
Línea WhatsApp
https://www.unidadsolidaria.gov.co/Servicios-a-la-ciudadania/Mecanismos-de-participaci%C3%B3n/Mecanismos-para-la-atenci%C3%B3n-al-ciudadano
http://sitios.unidadsolidaria.gov.co/PQRS/
http://sitios.unidadsolidaria.gov.co/pqrs/consulta.aspx
 </t>
  </si>
  <si>
    <t>En la página de la entidad esta actualizada el sitio Web accesible para personas con discapacidad, de tal forma, que el usuario ajuste el tamaño del texto (aumentar o disminuir) según sus necesidades, además de modificar el contraste, y centro de relevo, en el cual, se visualiza en la parte derecha en la página web. https://www.unidadsolidaria.gov.co/</t>
  </si>
  <si>
    <t>La Oficina Asesora Juridica hasta el 31 de agostol, adelantó la contratación de  procesos Contrato prestación de servicio profesionales, Convenios de asociación, Mínima cuantía
Que se pueden verificar en el siguiente link: https://www.unidadsolidaria.gov.co/la-entidad/contrataci%C3%B3n/vista-contratacion-2023</t>
  </si>
  <si>
    <t>Desde el área de la oficina jurídica envía los reportes de las contrataciones que se suscribieron del periodo indicado para su publicación en el portal web  y   en el portal del SECOP II.  
Que se pueden verificar en el siguiente link: https://www.unidadsolidaria.gov.co/la-entidad/contrataci%C3%B3n/vista-contratacion-2023 y https://community.secop.gov.co/Public/App/AnnualPurchasingPlanEditPublic/View?id=177890</t>
  </si>
  <si>
    <t>Los primeros (5) cinco días de cada mes del periodo que se reporta, se remitió el Normograma al área de comunicaciones de la entidad para su publicación en la página Web. https://www.unidadsolidaria.gov.co/index.php/la-entidad/normatividad/normograma</t>
  </si>
  <si>
    <t>1/08/2023: se realizó la revisión de los enlaces publicados en la página web y se remitió a la coordinación de grupo de educación
15/08/2023: se remitió matriz  con revisión de enlaces web y documentos con mejoras identificadas a las coordinaciones de los grupos TIC y Conectividad Solidaria y Prensa</t>
  </si>
  <si>
    <t>Se elaboraron 3 piezas informativas sobre la secretaría de transparencia, sobre la iniciativa RITA (Red interstitucional de Transparencia y Anticorrupción), el tip fue enviado por correo electrónico a los funcionarios.</t>
  </si>
  <si>
    <t>Se publica en la página web el esquema de publicación web y el registro de publicaciones para consulta de la ciudadanía. La actividad se cumplió el 27 de abril de 2023 y se puede evidenciar en el link: https://www.unidadsolidaria.gov.co/Planeaci%C3%B3n-gesti%C3%B3n-y-control/Gesti%C3%B3n/</t>
  </si>
  <si>
    <t>Se elaboraron 3 piezas  informativas  sobre la secretaría de transparencia,  fue enviado por correo electrónico a los funcionarios.
Evidencia: dos Correo electrónico 16 y 31 de agosto y una en la intranet con el siguiente link: 
https://institucional.unidadsolidaria.gov.co/intranet/en/node/3383</t>
  </si>
  <si>
    <t>El profesional a cargo del trámite, remitió soporte de la actualización del registro SUIT correspondiente</t>
  </si>
  <si>
    <t>En la página de la entidad esta actualizada en proceso de actualizacion con el objitiovo para birndar a la ciudadania un mejor servicio.</t>
  </si>
  <si>
    <t>Actualmente La Entidad implementó los subtítulos en todas las piezas audiovisuales publicadas en los diferentes medios de comunicación.</t>
  </si>
  <si>
    <t>Se incluyó dentro del Plan Institucional 2023, publicado antes del 30 de enero de 2023, adoptado mediante la resolución No 030 del 27 de enero de 2023.  Meta cumplida.</t>
  </si>
  <si>
    <t xml:space="preserve">La Oficina Asesora Juridica y Grupo de -Gestión Humana continuan el seguimiento de conformidad con  la medtodología de Función Pública, durante  la vigenia.  </t>
  </si>
  <si>
    <t>Durante la vigencia se realizaron las publicaciones en la página web de conformidad con la normatividad vigente.</t>
  </si>
  <si>
    <t>Durante la vigencia con el apoyo estratégico del Grupo de Conectividad y Prensa, se ha publicado en las carteleras digitales de los pisos 1,2,3, los Valores y Principios en el marco del Código de Integridad.</t>
  </si>
  <si>
    <t>Durante el I Semestre se realizó capacitación en el marco del Formar para Servir 1 y 2 e igualmente la Oficina Jurídica, realizó capacitación sobre conflicto de interés.</t>
  </si>
  <si>
    <t>En el marco del  proceso de inducción a la entidad se inscribe a Servidores Públicos de Planta de Personal y Contratistas en el Curso de " Integridad, Transparencia y Lucha Contra la Corrupción".</t>
  </si>
  <si>
    <t xml:space="preserve">De conformidad con la Ley 190 de 1995 (Artículos 13 al 16) y los obligados por la Ley 2013 de 2019 a publicar la declaración de bienes, rentas y el registro de conflicto de intereses en el aplicativo establecido por Función Pública:
Dos (02) Director Nacional y Subdirector Nacional y el 100% de la Planta de Personal (64 Servidores  Públicos) cumplimieron lo establecido en la Ley 190 de 1995 (Artículos 13 al 16) y los obligados por la Ley 2013 de 2019 a publicar la declaración de bienes, rentas, a 31 de mayo de 2023. </t>
  </si>
  <si>
    <t>Si bien esta actividad se tenía programada para el segundo cuatrimestre, esta se cumplió en el primero, mediante la resolución 030 de 2023 donde se evidencia la incorporacion de la estrategia en los planes de accion del Grupo de Planeacion y Estadistica y Gestion Humana</t>
  </si>
  <si>
    <t xml:space="preserve">De acuerdo con el cronogrma establecido se presentará avance e de la actividad en el segundo corte de la vigencia 2023  </t>
  </si>
  <si>
    <t xml:space="preserve">En el marco del seguimiento a la implementación de la estrategia de conflicto de intereses se revisó el procedimiento y se verificó su socialización. Está en proceso la programación de una capacitación a todos los servidores públicos. </t>
  </si>
  <si>
    <t xml:space="preserve">De acuerdo con el cronogrma establecido se presentará avance e de la actividad en el ultimo corte de la vigencia 2023  </t>
  </si>
  <si>
    <t>De acuerdo con el cronogrma establecido se presentará avance e de la actividad en el segundo corte de la vigencia 2029</t>
  </si>
  <si>
    <t xml:space="preserve">Subdirector Nacional 
Directora Tecnica de Investigación y Planeación </t>
  </si>
  <si>
    <t xml:space="preserve">En el Desarrollo del tercer Comité Institucional de Gestión y Desempeño se realizo el seguimiento de la implementación de la estrategia de gestión de conflicto de intereses, en los cuales se revisaron los avances relacionados con las actividades del componente </t>
  </si>
  <si>
    <t>De acuerdo con el cronogrma establecido se presentará avance e de la actividad en el ultimo corte de la vigencia 2023</t>
  </si>
  <si>
    <t>En la página de la entidad esta actualizada la información de la ejecución de proyectos de inversión con corte a 30 de junio de 2023 así como la información de presupuesto Programas-y-proyectos se publicó la ejecución en el siguiente link https://www.unidadsolidaria.gov.co/Planeaci%C3%B3n-gesti%C3%B3n-y-control/planeaci%C3%B3n/Programas-y-proyectos/ejecucion-2023</t>
  </si>
  <si>
    <t>Se revisará desde la Dirección de Planeación la necesidad de  actualizar la Política de Administración de riesgos en el segundo corte del 2023</t>
  </si>
  <si>
    <t xml:space="preserve">El 27 de enero se adoptó y publicó el mapa de riesgo Institucional bajo   la resolución 030 del 27 de enero de 2023 https://www.unidadsolidaria.gov.co/Planeacion-gestion-y-control/Planeacion/Planes/Planes-integrados-2023Se </t>
  </si>
  <si>
    <t xml:space="preserve">Durante el primer cuatrimestre de 2023 se realizó seguimiento a los mapas de riesgos de los procesos, verificando el cierre de los planes de acción y tratamientos con corte a 31 de diciembre de 2022. Adicionalmente en el marco de la auditoría de evaluación independiente se realizó seguimiento al mapa de riesgos de Comunicación y prensa. Por otra parte, se asesoró en la revisión y ajuste del mapa de riesgos del proceso Fomento de las organizaciones solidarias. </t>
  </si>
  <si>
    <r>
      <rPr>
        <sz val="10"/>
        <rFont val="Arial Narrow"/>
        <family val="2"/>
      </rPr>
      <t>El 27 de enero se adoptó y publicó el mapa de riesgo Institucional bajo   la resolución 030 del 27 de enero de 2023.</t>
    </r>
    <r>
      <rPr>
        <u/>
        <sz val="10"/>
        <color theme="10"/>
        <rFont val="Arial Narrow"/>
        <family val="2"/>
      </rPr>
      <t xml:space="preserve">
  https://www.unidadsolidaria.gov.co/Planeaci%C3%B3n-gesti%C3%B3n-y-control/Planeaci%C3%B3n/Planes/Planes-de-Acci%C3%B3n-anuales-vigencia-2023 </t>
    </r>
  </si>
  <si>
    <t>Durante el segundo cuatrimestre de 2023 la oficina de control interno realizó seguimiento a los mapas de riesgos de los procesos, verificando el cierre de los planes de acción y tratamientos de los procesos:
- Comunicación y prensa
- Gestión de programas y proyectos. 
- Gestión del seguimiento y la medición
- Gestión del Mejoramiento
- Gestión informática
- Gestión Humana</t>
  </si>
  <si>
    <t xml:space="preserve">Durante el segundo cuatrimestre de 2023 se realizó la auditoría de evaluación independiente al proceso gestión informáttica, en la cual se incuyó la verificación la publicación de la información mínima obligatoria de la Entidad en las secciones de la Web Institucional que determina la Ley 1712 de 2014 y la Resolución 1519 de 2020 del Ministerio de la información y las comunicaciones. los resultados de la auditoría se encuentran publicados en la página web en el link https://www.unidadsolidaria.gov.co/sites/default/files/archivos/Gesti%C3%B3n%20Inform%C3%A1tica_3.pdf </t>
  </si>
  <si>
    <t>La oficina de control interno realizó seguimiento y control a la implementación de las estrategias de gestión preventiva del conflicto de intereses. Así mismo a la publicación de la declaración de bienes, rentas  para la cual se tiene como fecha máxima el 31 de mayo de 2023, en el marco de la auditoría al proceso de gestión humana, los resultados de la auditoría se encuentran publicados en la página web de la Unidad en el link https://www.unidadsolidaria.gov.co/sites/default/files/archivos/Gesti%C3%B3n%20Humana_3.pdf</t>
  </si>
  <si>
    <t>Evidencia: dos Correo electrónico 16 y 31 de agosto y una en la intranet con el siguiente link:
 https://www.unidadsolidaria.gov.co/Planeaci%C3%B3n-gesti%C3%B3n-y-control/Gesti%C3%B3n/gestion-de-informacion/Registro-de-Activos-de-informaci%C3%B3n</t>
  </si>
  <si>
    <t>Se encuentra publicado el instrumento archivistico para administrar la información las Tablas de Reteción Documental - TRD y las Tablas de Valoración Documantal - TVD. Junto con los inventarios documentales y las elmininaciones realizadas segun TRD, en el siguiente link: https://www.unidadsolidaria.gov.co/Planeaci%C3%B3n-gesti%C3%B3n-y-control/Gesti%C3%B3n/gestion-de-informacion/Programa-de-gesti%C3%B3n-documental</t>
  </si>
  <si>
    <t xml:space="preserve">De acuerdo con la Circular externa No. 100-003 del 2023, el aplicativo FURAG dio apertura en junio de 2023 y la publicación de resultados se dará en el meses de agosto-septiembre de 2023 según programación. </t>
  </si>
  <si>
    <t xml:space="preserve">Se realizan dos encuestas de participación ciudadana a través de la página web de la entidad: Cuéntanos ¿Cómo desde la asociatividad solidaria se puede contribuir a disminuir la brecha de
acceso a los derechos sociales? en los siguientes links:
https://docs.google.com/forms/d/e/1FAIpQLSe1bKlTeGVe9tw1FSrPWWfAb9Ck4yfphmJG-RX9OMAn8eHIXw/viewform
https://www.unidadsolidaria.gov.co/Prensa/Noticias-Conoce-las-estadisticas-sobre-el-sector-solidario-que-publicamos
</t>
  </si>
  <si>
    <t xml:space="preserve">Acompañamiento y asesoría en la construcción de  mapa de riesgos de corrupción : revisar, actualizar y validar los riesgos de corrupción identificados </t>
  </si>
  <si>
    <t xml:space="preserve">Desde el Grupo de Planeación y Estadística se asesoró a cada líder  en la   construcción  del Mapa de Riesgo  y  se socializó la propuesta  con la  ciudadanía del 7 de enero a 20 e enero de 2023, no llego ninguna observación .
</t>
  </si>
  <si>
    <t>La actividad se adelanto en el primer cuatrimestre realizando asesoría, acompañamiento y capacitación a los líderes de proceso para la construcción de los mapas de riesgos, consolidar y socializar la propuesta a la ciudadanía entre el 7 y el 20 de enero de 2.023</t>
  </si>
  <si>
    <t xml:space="preserve">Publicación en firme del mapa de riesgos de corrupción página Web de la Entidad  teniendo en cuenta las observaciones o  recomendaciones realizadas por la ciudadanía </t>
  </si>
  <si>
    <t>Se realizaron jornadas de socializaron en materia de riesgos los siguientes procesos:
Pensamiento y Direccionamiento estratégico
Programas Y Proyectos
Servicio al Ciudadano
Seguimiento y Medición
Educación Solidaria
Fomento
Humana
Financiera
Informática 
Contractual
Jurídica
Documental
Administrativa
Prensa
Control de la Evaluación 
Gestión del Mejoramiento</t>
  </si>
  <si>
    <t>Se presentó en el mes de marzo la  materialización de un riesgo no identificado, en el proceso de Gestión Financiera, siendo necesario asesorar en la forma y procedimiento a seguir por parte del líder de Proceso y su equipo de trabajo; referente al tratamiento que se debe dar cuando un riesgo materializa, tratamiento y plan de contingencia a seguir. Y Solicitud de acompañamiento para generar tratamiento al riesgo materializado.</t>
  </si>
  <si>
    <t>Durante el primer cuatrimestre de 2023 se realizó el ultimo seguimiento  a los mapas de riesgos de los procesos y de corrupción a corte a 31 de diciembre de 2022</t>
  </si>
  <si>
    <t>Durante el segundo cuatrimestre de 2023 se realizó el ultimo seguimiento  a los mapas de riesgos de los procesos y de corrupción a corte a 31 de diciembre de 2022</t>
  </si>
  <si>
    <t xml:space="preserve">Durante el segundo cuatrimestre se realizaron jornadas de socialización en materia de riesgos los siguientes procesos:
Documental
Administrativa
Se apoyó la actualización del mapa de riesgo del Grupo de Gestión Financiera y Gestión documental </t>
  </si>
  <si>
    <t>Se abrió el 23 de mayo la acción de mejora No. 143: Dada la revisión , análisis y evaluación a todos los procesos del SIGOS, se evidenció la necesidad de actualizar, modificar y ajustar la matriz de riesgos de la Entidad, teniendo en cuenta los nuevos lineamiento dados por el gobierno Nacional, Plan Nacional de Desarrollo, Plan Estratégico Sectorial y de la Entidad, como también de un mejoramiento continuo y del cuidado de los recursos.
Se realiza acompañamiento y asesoría en materia de Gestión y Administración de Riesgos al proceso de gestión financiero para la actualización del la matriz de riesgo por la materialización de un riesgo no identificado. Cabe aclarar que no se presentó incidencia económica ni reputacional.</t>
  </si>
  <si>
    <t>Socializar a la ciudadanía los resultados trimestrales de las peticiones y trámite gestionados, como parte de la estrategia de rendición de cuentas</t>
  </si>
  <si>
    <t xml:space="preserve">100% estrategia de Comunicaciones implementada </t>
  </si>
  <si>
    <t>Se realizará el primer avance en el último corte</t>
  </si>
  <si>
    <t>Participar en actividades que cualifiquen las competencias  de atención y orientación al ciudadano.</t>
  </si>
  <si>
    <t>En articulación con el Item 2.2 del Grupo de Gestión Humana, fue modificado de acuerdo a la política de integridad, por lo tanto el reporte será informado para el tercer cuatrimestre de 2023.</t>
  </si>
  <si>
    <t xml:space="preserve">A corte 31 de agosto, se diseñaron piezas que fueron divulgadas en la pagina web y las redes sociales de la entidad  correspondientes al segundo cuatrimestre 
link: https://www.instagram.com/p/CwQEnpqrDZ8/      redes sociales
Link :https://www.unidadsolidaria.gov.co/Prensa/Noticias-Canales-de-atencion-Unidad-Solidaria      pagina web
</t>
  </si>
  <si>
    <t xml:space="preserve">A corte 31 de julio, se han registrado las peticiones allegadas a la Oficina de Servicio al Ciudadano en la matriz  "REPORTE DE SOLICITUDES DE ATENCIÓN AL CIUDADANO"  correspondientes al segundo cuatrimestre </t>
  </si>
  <si>
    <t>Promover al interior de la UAEOS el uso del documento de caracterización de ciudadanos,  usuarios y grupos de interés.</t>
  </si>
  <si>
    <t>MATRIZ MAPA DE RIESGOS</t>
  </si>
  <si>
    <t>AÑO_2.023____</t>
  </si>
  <si>
    <t>VERSIÓN 09</t>
  </si>
  <si>
    <t>CÓDIGO-FO-PDE-04</t>
  </si>
  <si>
    <t>FECHA EDICIÓN 12/04/2023</t>
  </si>
  <si>
    <t>Mecanismo exporadico de control  en la publicación de contenidos y piezas, en los canales establecidos para tal fin.</t>
  </si>
  <si>
    <t>Control intermitente en la recolección de la información que se produce en la UAEOS</t>
  </si>
  <si>
    <t>GFI 06</t>
  </si>
  <si>
    <t>Inadecuada programación de pagos para el periodo, el consolidado  de solicitudes de PAC (fondos disponibles para realizar pagos de obligaciones de la Entidad) no se cumplió por parte de los solicitantes.</t>
  </si>
  <si>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</si>
  <si>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   de acuerdo a los parámetros establecidos por el Ministerio de Hacienda Crédito Público en  SIIF Nación</t>
    </r>
  </si>
  <si>
    <t>Expedir circular 2023, que establezca fechas para radicar pagos de proveedores y contratistas y los lineamientos para el trámite de los pagos y verificar su cumplimiento.</t>
  </si>
  <si>
    <t>Radicar documentos para pagos de proveedores y contratistas antes de los días 15 de cada mes de coformidad con la circular 006 de 15 de mayo de 2023. 
Enviar correos a los supervisores informadoles del PAC disponible de cada mes y la fecha maxima de pago a proveedores y contratistas.</t>
  </si>
  <si>
    <t>Coordinador Grupo de Gestión Financiera
Profesional Especializado Grado 13</t>
  </si>
  <si>
    <t>Solicitar a los futuros contratistas y/o supervisores de contratos y/o convenios de la UAEOS, declaración de estar incurso o no en causal de Conflicto de Interéses, frente al futuro contratista o cooperante.</t>
  </si>
  <si>
    <t>Componente</t>
  </si>
  <si>
    <t>Componente 1 Riesgos</t>
  </si>
  <si>
    <t>Ejecutado</t>
  </si>
  <si>
    <t>Componente 2 Racionalizac</t>
  </si>
  <si>
    <t>Componente 3  Rendición de Cuentas</t>
  </si>
  <si>
    <t>Componente 4  Atención al Ciudadano</t>
  </si>
  <si>
    <t xml:space="preserve">Componente 5  Transparencia </t>
  </si>
  <si>
    <t>Integridad- Gestión de Conflict</t>
  </si>
  <si>
    <t>Se revisó la Política  de administración de riesgos de la Entidad y se determinó que se encuentra actualizada  se actualizo la versión ante un cambio de logo institucional versión 4 -12 de abril de 2023</t>
  </si>
  <si>
    <t>La audiencia se realizó el 10 de agosto de 2023, Links:
Pagina Web:
https://www.unidadsolidaria.gov.co/index.php/Prensa/Noticias-Unidad-Solidaria-y-sector-Trabajo-rindieron-cuentas-a-la-ciudadania . 
YouTube: https://www.youtube.com/watch?v=AZ21XU3QpoY</t>
  </si>
  <si>
    <t>PORCENTAJE DE CUMPLIMIENTO</t>
  </si>
  <si>
    <t xml:space="preserve">% de avance de cumplimiento por componente </t>
  </si>
  <si>
    <t xml:space="preserve">% de Avance de cumplimiento </t>
  </si>
  <si>
    <t>SEGUIMIENTO</t>
  </si>
  <si>
    <t>Seguimiento a abril 30</t>
  </si>
  <si>
    <t>OBSERVACIONES PLANEACIÓN A ABRIL 30</t>
  </si>
  <si>
    <t>Seguimiento a junio 30</t>
  </si>
  <si>
    <t>OBSERVACIONES PLANEACIÓN A JUNIO 30</t>
  </si>
  <si>
    <t>SEGUIMIENTO A AGOSTO 31</t>
  </si>
  <si>
    <t>OBSERVACIONES PLANEACIÓN A AGOSTO 31</t>
  </si>
  <si>
    <t>SEGUIMIENTO A DICIEMBRE 31</t>
  </si>
  <si>
    <t>OBSERVACIONES PLANEACIÓN A DICIEMBRE 31</t>
  </si>
  <si>
    <t xml:space="preserve">Para elaborar la planeación 2023 desde el Grupo de Planeación se diseñó una propuesta de ruta que definió las actividades que permitieran una óptima planeación institucional, dicha ruta fue  aprobada por la Dirección Nacional, Para consulta interna y externa se abrió un foro y se publicaron los planes. mapas de riesgos. Quedaron en firme y se adoptó el plan de acción institucional y los planes integrados a este., resolución 030 del 27 de enero del 2023, socializaron a nivel interno por correo electrónico e intranet y en la página web para consulta de la ciudadanía.
En las  Bases Plan Nacional de Desarrollo (PND) 2022-2026 ‘Colombia, Potencia Mundial de la Vida’, el documento más importante del Gobierno nacional, donde se definen las metas que deberá cumplir a corto, mediano y largo plazo en los próximos cuatro años,  la Entidad identificó los objetivos nacionales, sectoriales, institucionales y metas a mediano y largo plazo, para la definición del Plan de Acción Institucional, al cual se integraron los planes Institucional y Estratégicos.
De cara a la construcción colectiva y vincluante del Plan Nacional de Desarrollo y  a los propósitos del Gobierno, la Unidad Administrativa Especial de Organziaciones Solidarias (Unidad Solidaria) en el último trimestre de la vigencia 2022  inció la estructuración de la planeación estrategica 2023-2026 para, posteriormente  presentar una propuesta al Ministerio del Trabajo y al Departamento Nacional de Planeación: la Agenda de Asociatividad para la Paz (AASPP).
Se presentó en el Comite de Gestión Institucional y Desempeño Institucional el seguimiento a los indicadores de la UAEOS en el PND. sectorial e institucional 
Asi mismo se realiza retroaliemntacion mensual a los indicadores de gestión por procesos.
</t>
  </si>
  <si>
    <t xml:space="preserve">1. Desarrollan y ejecutan la formulación de la Planeación Estratégica Institucional conforme lineamientos, los cuales se pueden ven en el Plan Sectorial, Estratégico, Plan de Acción Institucional.
</t>
  </si>
  <si>
    <t>Para elaborar la planeación 2023 desde el Grupo de Planeación se diseñó una propuesta de ruta que definió las actividades que permitieran una óptima planeación institucional, dicha ruta fue  aprobada por la Dirección Nacional, Para consulta interna y externa se abrió un foro y se publicaron los planes. mapas de riesgos. Quedaron en firme y se adoptó el plan de acción institucional y los planes integrados a este., resolución 030 del 27 de enero del 2023, socializaron a nivel interno por correo electrónico e intranet y en la página web para consulta de la ciudadanía.
1. Por la Ley 2294 de 2023 mediante la cual se aprueba el Plan Nacional de Desarrollo (PND) 2022-2026 ‘Colombia, Potencia Mundial de la Vida’, el documento más importante del Gobierno nacional, donde se definen las metas que deberá cumplir a corto, mediano y largo plazo en los próximos cuatro años,  la Entidad identificó los objetivos nacionales, sectoriales, institucionales y metas a mediano y largo plazo, para la definición del Plan de Acción Institucional, al cual se integraron los planes Institucional y Estratégicos.
De cara a la construcción colectiva y vincluante del Plan Nacional de Desarrollo y  a los propósitos del Gobierno, la Unidad Administrativa Especial de Organziaciones Solidarias (Unidad Solidaria) en el último trimestre de la vigencia 2022  inició la estructuración de la planeación estrategica 2023-2026 para, posteriormente  presentar una propuesta al Ministerio del Trabajo y al Departamento Nacional de Planeación: la Agenda de Asociatividad para la Paz (AASPP).
2, Se presentó el 28 de abril en el Segundo el Comite de Gestión Institucional y Desempeño Institucional el seguimiento a los indicadores de la Unidad Solidaria en el PND. sectorial e institucional Asi mismo se realiza retroaliemntacion mensual a los indicadores de gestión por procesos.</t>
  </si>
  <si>
    <t>Desarrollan y ejecutan la formulación de la Planeación Estratégica Institucional conforme lineamientos, los cuales se pueden ven en el Plan Sectorial, Estratégico, Plan de Acción Institucional.
Realizan las mediciones de indicadores y su retroalimentación.</t>
  </si>
  <si>
    <t>Para elaborar la planeación 2023 desde el Grupo de Planeación se diseñó una propuesta de ruta que definió las actividades que permitieran una óptima planeación institucional, dicha ruta fue  aprobada por la Dirección Nacional, Para consulta interna y externa se abrió un foro y se publicaron los planes. mapas de riesgos. Quedaron en firme y se adoptó el plan de acción institucional y los planes integrados a este., resolución 030 del 27 de enero del 2023, socializaron a nivel interno por correo electrónico e intranet y en la página web para consulta de la ciudadanía.
1. Por la Ley 2294 de 2023 mediante la cual se aprueba el Plan Nacional de Desarrollo (PND) 2022-2026 ‘Colombia, Potencia Mundial de la Vida’, el documento más importante del Gobierno nacional, donde se definen las metas que deberá cumplir a corto, mediano y largo plazo en los próximos cuatro años,  la Entidad identificó los objetivos nacionales, sectoriales, institucionales y metas a mediano y largo plazo, para la definición del Plan de Acción Institucional, al cual se integraron los planes Institucional y Estratégicos.
De cara a la construcción colectiva y vincluante del Plan Nacional de Desarrollo y  a los propósitos del Gobierno, la Unidad Administrativa Especial de Organziaciones Solidarias (Unidad Solidaria) en el último trimestre de la vigencia 2022  inició la estructuración de la planeación estrategica 2023-2026 para, posteriormente  presentar una propuesta al Ministerio del Trabajo y al Departamento Nacional de Planeación: la Agenda de Asociatividad para la Paz (AASPP).
2, Se presentó el 28 de abril en el Segundo el Comite de Gestión Institucional y Desempeño Institucional el seguimiento a los indicadores de la Unidad Solidaria en el PND. sectorial e institucional Asi mismo se realiza retroaliemntacion mensual a los indicadores de gestión por procesos.
3, Mediante la resolución 168 del 8 de junio del 2023 se adopta el Plan Estrategico Institucional  2023-2026 "Con la Economia Solidaria , Popular y Comunitaria El cambio es desde los territorios" 
4. Se realizó el 30 de julio el 3er Comite de Gestión Institucional y Desempeño Institucional el seguimiento a los indicadores de la Unidad Solidaria en el PND. sectorial e institucional Asi mismo se realiza retroaliemntacion mensual a los indicadores de gestión por procesos.</t>
  </si>
  <si>
    <t xml:space="preserve">En desarrollo y ejecución de los controles y sus actividades de Control, a partir de mayo se realizará actualización documental de Administración de Riesgos, como acto seguido a la sensibilización realizada a los diferentes procesos de la Entidad. Entrando en materia en la revisión , ajustes y modificaciones documentales en Administración de Riesgos.
Durante el mes de enero se realizó compilación y retrolaimentación al seguimeinto al mapa de riesgos institucioanl con corte a 31 de diciembre 2022, Desde el Grupo de Planeaicón y Estadistica se asesoró a cada lider  en la   construcción  del Mapa de Riesgo  y  se socializó la propuesta  con la  ciudadanía del 7 de enero a 20 e enero de 2023, no llego ninguna observación .
El 27 de enero se adoptó y publicó el mapa de riesgo Institucional bajo   la resolución 030 del 27 de enero de 2023 https://www.unidadsolidaria.gov.co/Planeacion-gestion-y-control/Planeacion/Planes/Planes-integrados-2023Se 
Se realizaron jornadas de ssocializaron en materia de riesgos los siguientes procesos:
Pensamiento y Dieccionamiento estratégico
Programas Y Proyectos
Servicio al Ciudadano
Seguimiento y Medición
Educación Solidaria
Fomento
Humana
Financiera
Informatica 
Contractual
Jurídica
Documental
Administrativa
Prensa
Control de la Evaluación 
Gestión del Mejoramiento
</t>
  </si>
  <si>
    <t>Se tiene programada ejecutar las acciones con base en sensibilización realizada a los grupos de Gestión de procesos con la revisión documental.</t>
  </si>
  <si>
    <t xml:space="preserve">Continuando con el desarrollo y ejecución de los controles y sus actividades de Control, se han venidon realizando ajustes y modificaciones a los riesgos en abril y mayo se realizó la actualización documental de Administración de Riesgos, como acto seguido a la sensibilización realizada a los diferentes procesos de la Entidad. Entrando en materia en la revisión , ajustes y modificaciones documentales en Administración de Riesgos.
Durante el mes de mayo se realizó compilación y retrolaimentación al seguimeinto al mapa de riesgos institucioanl con corte a 30 de abril de 2023; desde el Grupo de Planeaicón y Estadistica se asesoró a cada lider  en la revisión, ajustes, modificaciones al Mapa de Riesgos de la  Entidad consolidadose la versión 2 en la actual vigencia 2023.
El 27 de enero se adoptó y publicó el mapa de riesgo Institucional bajo   la resolución 030 del 27 de enero de 2023 https://www.unidadsolidaria.gov.co/Planeacion-gestion-y-control/Planeacion/Planes/Planes-integrados-2023
Se realizaron jornadas de sensibilización por y para cada uno de los procesos MIPG - SIGOS en diferentes temas incluyendo los riesgos de proceso,  los siguientes procesos:
Pensamiento y Dieccionamiento estratégico
Programas Y Proyectos
Servicio al Ciudadano
Seguimiento y Medición
Educación Solidaria
Fomento
Humana
Financiera
Informatica 
Contractual
Jurídica
Documental
Administrativa
Prensa
Control de la Evaluación 
Gestión del Mejoramiento
</t>
  </si>
  <si>
    <t>Se mantiene actualizada los documentos para la Gestión de Riesgos.
Se adelantaron las sensibilizaciones para todos los procesos en materia de Gestión del Riesgos.</t>
  </si>
  <si>
    <t>Se viene trabajando en la revisión de los riesgos en los Procesos en general, iniciando con los procesos de gestión Documental, Administrativa y de Servicio al Ciudadano. Fruto de las anteriores jornadas de sensibilización se va a revisar los riesgos de los procesos en general de todos los procesos, los controles y demás actividades de gestión y Administración del Riesgo. 
Se revisó y actualizaron los riesgos del proceso de gestión Financiera, generando a nivel general la versión número dos (2) del consolidado de la Matriz de Riesgos de la Entidad.
se tiene programado revisión de la Política de Administración de Riesgos para el mes de noviembre de la presente vigencisa.</t>
  </si>
  <si>
    <t xml:space="preserve">En el primer trimestre del año 2023 y de acuerdo a las nuevas dinámicas institucionales, se trabaja en la construcción de términos de referencia que permitan cumplir con el Programa Integral de Asociatividad solidaria a través del desarrollo de la Agenda de Asociatividad Solidaria para la Paz. </t>
  </si>
  <si>
    <t>No reportan seguimiento. En los primeros días de mayo de 2023.
No desarrollany ejecutan la implementación del Programa Integral de Intervención - PII, como tampoco ejecutan el plan de acción que es el acompañamiento técnico a las organizaciones solidarias.</t>
  </si>
  <si>
    <t>En el segundo trimestre, se da inicio a los procesos contractuales que permitan dar cumplimiento a la  implementación del Programa Integral de Asociatividad solidaria a través de la desarrollo de la Agenda de Asociatividad Solidaria para la Paz.
Los aliados estratégicos en estos procesos son: 
ASOCIACIÓN DE COOPERATIVAS Y EMPRESAS SOLIDARIAS DEL HUILA “ASOCOOPH” Supervisión: Inéride Álvarez Suescún 
 UNIVERSIDAD NACIONAL ABIERTA Y A DISTANCIA “UNAD”. Supervisión: Mariela Flórez
 UNIVERSIDAD DISTRITAL FRANCISCO JOSE DE CALDAS. Supervisor. Rolfi Serrano Camelo
Los convenios cuentan con comités operativos los cuales están conformados por el ordenador del gasto, el jefe de la oficina jurídica, y la directora técnica de desarrollo.</t>
  </si>
  <si>
    <t>No desarrollany ejecutan la implementación del Programa Integral de Intervención - PII, como tampoco ejecutan el plan de acción que es el acompañamiento técnico a las organizaciones solidarias; diferente al Programa Integral de Asociatividad.</t>
  </si>
  <si>
    <t>La dirección de desarrollo, realiza análisis de las acciones a ejecutar en la vigencia 2023, de acuerdo a los nuevos lineamientos del Plan Nacional de Desarrollo, el Plan sectorial y el plan de acción institucional</t>
  </si>
  <si>
    <t xml:space="preserve">No reportan seguimiento. En los primeros días de mayo de 2023.
No hacen referencia a la ejecución del control prevista en el Plan de Acción y no mencionan ninguna gestión ante el Ministerio de Hacienda y Crédito Público para los recursos para la atención al fomento de las organizaciones. </t>
  </si>
  <si>
    <t>De acuerdo al anteproyecto de presupuesto y a lo asignado a la entidad, la dirección de desarrollo a través del Plan de acción establece el número de organizaciones a atender.</t>
  </si>
  <si>
    <t>No hacen referencia a la necesidad de recursos del presupuesto conforme a necesidades y desarrollo del control y su Plan de Acción.</t>
  </si>
  <si>
    <t>De acuerdo con la normatividad vigente (Circular para el supervisor.  resolución de funciones de supervisión, informes de supervisión. circular 225 /15). En el primer trimestre del año 2023, los supervisores asignados a las órdenes de Prestación de Servicios (Contratos), realizaron los informes técnicos mensuales de supervisión, los cuales son subidos a Secop como parte del proceso de pago.</t>
  </si>
  <si>
    <t>No reportan seguimiento. En los primeros días de mayo de 2023.
Ejecutan los controles establecidos y desarrollan el Plan de Acción.</t>
  </si>
  <si>
    <t>En el segundo trimestre 2023, se encuentran asignados 92 órdenes de Prestación de Servicios (Contratos),los supervisores realizan los respectivos informes técnicos y financieros mensualmente los cuales se encuentran en Secop y se ajustan a la normatividad vigente.</t>
  </si>
  <si>
    <t>Ejecutan el control y su plan de acción concebido, con base en los informes de supervisión.</t>
  </si>
  <si>
    <t xml:space="preserve">A 30 de abril se actualizaron tres (3)  proyectos de inversión con programaicó 2024, así;  1) Fortalecimiento de la infraestructura tecnológica de la Unidad Administrativa Especial de Organizaciones Solidarias a nivel nacional; 2) Implementación de un sistema integral de gestión documental para la unidad administrativa especial de organizaciones solidarias a nivel nacional y 3)  Fortalecimiento de la infraestructura para el funcionamiento de la entidad a nivel nacional. Asi mismo se formuló un proyecto nuevo denominado "Asociatividad Solidaria para la Paz" en cual se encuentra en revisión por parte de Mintrabajo y DNP.
Lo anterior en cumplimiento de la circular externa 010 del 23 de febrero del 2023.  </t>
  </si>
  <si>
    <t>Desarrollan y ejecutan las actividades de control del riesgo identificado.</t>
  </si>
  <si>
    <t xml:space="preserve">
A 31 de mayo fueron aprobado  y registrados  por el DNP cuatro proyectos de inversión con programación 2024 y viabilizado con recursos el proyecto nuevo denominado “Desarrollo de Asociatividad Solidaria para la Paz a nivel nacional” con un horizonte de (2024-2027).</t>
  </si>
  <si>
    <t xml:space="preserve">A 31 de agosto se realizó la actualización del proyecto de Desarrollo Socio-empresarial y se  apoyó la distribución de cuota  2024 en la PIIP. Se han atendido los requerimientos de Mintrabajo y DNP frente a los ajustes y registro en la PIIP de los trazadores presupuestales.
De acuerdo a los seguimientos de ejecución presupuestal, se han generado las alertas en los diferentes Comité a los directores de proyecto para que revisen la ejecución de sus actividades y hagan los ajustes que consideren necesarios.
</t>
  </si>
  <si>
    <t>Mensualmente se realiza una verificación de la información registrada por cada uno de los gestores de proyectos  en la nueva Plataforma Integrada de Inversión Pública PIIP-DNP.
Asi mismo, se está realizando  acompañamiento y brindnado la asesoría  a los gestores, para el registro en la nueva plataforma de la PIIP.</t>
  </si>
  <si>
    <t xml:space="preserve">Mensualmente se realiza una verificación de la información registrada por cada uno de los gestores de proyectos  en la PIIP. Asi mismo se esta brindando el acompañamiento y asesoría.
</t>
  </si>
  <si>
    <t>Se hizo una revisión genera de la información rerportada en  la plataforma de la PIIP y se realizaron algunos ajustes de meses anteriores En aras de proporcionar un seguimiento más efectio, se diseño una matriz en excel  para registrar el seguimiento mensual y se compartió a cada uno de los gestores.
Desde Planeación se brinda constantemente asesoría y acompañamiento tanto a los gestores como a los directores de Proyecto en los diferentes procesos que deben adelantar frente a los Proyectos de Inversión.</t>
  </si>
  <si>
    <t>Se realizan y se tienen actualizados los reportes de las operaciones estadísticas internas (contratos y convenios, PQRSD, Entidades Acreditadas, Cooperantes y Proveedores) y externas (RUES, Supersolidaria, otras). Adiconalmente, se actualizaron las herramientas de recolección.
Se revisaron y actualizaron las siguientes fichas estadísticas:Registro de cooperantes y proveedores.Registro de Entidades fomentadas. Registro de Población beneficiada. Personas capacitadas por entidades acreditadas.
Se actualizó en el aplicativo SEN (Sistema Estadístico Nacional) del DANE las operaciones estadísticas de Entidades y Población Beneficiada de los Procesos de Fomento, Estadísticas de las Entidades Sin Ánimo de Lucro (ESALES) y Estadísticas de Personas Capacitadas en Economía Solidaria.
En cuanto al Plan Estadístico Institucional, en el mes de mayo se empezarán a  incluir las actualizaciones que se han trabajado en esta vigencia, teniendo en cuenta que a este constantemente se le realizan ajustes.</t>
  </si>
  <si>
    <t>Con corte a 30 de junio, se generan los reportes de las operaciones estadísticas internas (contratos y convenios, PQRSD, Entidades Acreditadas, Cooperantes y Proveedores) y externas (RUES, Supersolidaria, otras).
Las fichas de las operaciones estadísticas se tienen actualizadas. Se realizó ajuste solo a la de Registro ESALES en el nombre de sus variblaes y la periodiciada de difusión.
En cuanto al Plan Estadístico Institucional, en el mes de junio se realiza la actualización en el documento Word y en Isolucion. En este se actualizó y agregó informaicón normativa (CONPES 4051, Norma Técnica de la Calidad del Proceso Estadístico, etc) se ajustó la información que se tiene de las fichas de cada una de las operaciones estadístcas internas y externas, entre otros.</t>
  </si>
  <si>
    <t>A 31 de agosto se realizó la actualización en Isolución del procedimiento de recolección y procesamiento de información estadística externa, en que se ajustaron las actividades, registros y responsables de dicho proceso. Adicionalmente, se actualizó el flujograma del proceso.
Adicionalmente, se generó el segundo informe trimestral del 2023, en el que se incluyó información estadística tanto  interna (Contratos y convenios, Entidades acreditadas, PQRSD, Registro de cooperantes y proveedores) como  externa (Registro ESALES, Entidades vigiladas por la  Supersolidaria, Entidades intervenidas por la  Supersolidaria)</t>
  </si>
  <si>
    <t xml:space="preserve">Se mantienen actualizados los reportes de las operaciones estadísticas internas y externas de acuerdo a su periodicidad; Contratos y convenios, Entidades acreditadas, PQRSD, Registro de cooperantes y proveedores, Registro ESALES, Entidades vigiladas por la Supersolidaria.
Se realizó el acopio, revisión y validación de las bases de datos que llegaron de cada responsable de las operaciones estadísticas mencionadas. Posterior a esto se les enviaron sus respectivos reportes y recomendaciones </t>
  </si>
  <si>
    <t>Se realizó el acopio, revisión y validación de las bases de datos que llegaron de cada uno de los grupos responsables de las operaciones estadísticas internas y externas. En el caso del Registro de Entidades Sin Ánimo de Lucreo -ESALES- se realizó reunión virtual con Confecámaras para socializar el aumento significativo de inconsistencias halladas en la base de datos del mes de mayo con el propósito de subsanarlas. Se realizará seguimiento a este tema y se validará en el mes de julio si la cantidad de inconsistencias disminuye. 
Posterior a la generación de las operaciones estadísticas se les envió sus respectivos reportes y recomendaciones a cada área responsable</t>
  </si>
  <si>
    <t>A 31 de agosto se procesaron las siguientes operaciones  estadísticas:
-Contratos y convenios. -Entidades acreditadas. -PQRSD. -Registro de cooperantes y proveedores. Se realizó el acopio, revisión y validación de las bases de  datos que llegaron de cada uno de los grupos responsables  de las operaciones estadísticas mencionadas. Posterior a  esto se les enviaron sus respectivos reportes y  recomendaciones.
Adicionalmente, se generaron los reportes de operaciones estadísticas externa: Serie histórica,- Tablas de salida (matriculas activas, nuevas y renovadas). - Compilado de inconsistencias. - Informes web para publicación en página web.
Para generar dichos informes se tomaron los datos enviados  por Confecámaras en estre trimestre, con los cuales se realizó  proceso de validación, depuración y organización de la  información con el aplicativo SPSS.</t>
  </si>
  <si>
    <t>Las bases de datos y estadísticas que contienen información sensible se encuentran guardadas con contraseñas y usuarios restringidos para garantizar su seguridad. De igual manera se realizan backups para garantizar el acceso a estas en caso de tener pérdidas de información.</t>
  </si>
  <si>
    <t>Las bases de datos y estadísticas que contienen información sensible se encuentran guardadas con contraseñas y usuarios restringidos para garantizar su seguridad. De igual manera se realizan backups para garantizar el acceso a estas en caso de tener pérdidas de información. Adicionalmente, se generó un documento de acuerdo de confidencialidad para garantizar que la información sensible de las bases de datos de las operaciones estadísticas se mantengan seguros.</t>
  </si>
  <si>
    <t>A 31 de agosto de cuenta con el apoyo del grupo de Tecnologías de la Información con un procedimiento de respaldo de la información en donde el sistema de información "Portal Web" que contiene la sección y el tipo de contenido "Registro de Entidades sin ánimo de Lucro - ESALES, a través de la herramienta Cobian cuenta con una tarea programada la cual se ejecuta diariamente en donde realiza la copia de todos los datos y adjuntos que se encuentran dentro del portal, estos datos se resguardan en más de un medio de almacenamiento con el fin de garantizar la seguridad de la información, a su vez a estas copias se le realiza un proceso de pruebas de recuperación para comprobar su integridad.</t>
  </si>
  <si>
    <t>GEAS 01</t>
  </si>
  <si>
    <r>
      <rPr>
        <u/>
        <sz val="11"/>
        <color theme="1"/>
        <rFont val="Arial Narrow"/>
        <family val="2"/>
      </rPr>
      <t>A corte de abril 30 de 2023</t>
    </r>
    <r>
      <rPr>
        <sz val="11"/>
        <color theme="1"/>
        <rFont val="Arial Narrow"/>
        <family val="2"/>
      </rPr>
      <t>: se tiene conocimiento de proceso de investigación adelantado por el mismo grupo de educación e investigación; es este ejericicio se socializaron las líneas de investigación y el procedimiento vigente a la compañera contratiasta Angoe Torres (Cto 027-2023) quien lidera el equipo de profesionales investigadores; se recibieron propuestas de mejora y en mayo se hara la actulización al procedimiento.</t>
    </r>
  </si>
  <si>
    <t>Ejecutan las actividades de control, descritas en el Plan de Acción.</t>
  </si>
  <si>
    <r>
      <rPr>
        <b/>
        <u/>
        <sz val="11"/>
        <color rgb="FF0070C0"/>
        <rFont val="Arial Narrow"/>
        <family val="2"/>
      </rPr>
      <t>A corte junio 30 de 2023:</t>
    </r>
    <r>
      <rPr>
        <sz val="11"/>
        <color theme="1"/>
        <rFont val="Arial Narrow"/>
        <family val="2"/>
      </rPr>
      <t xml:space="preserve"> En el marco de la armonización MIPG y SIGOS con la línea estratégica del proceso Gestión de la Educación Solidaria, se envió propuesta de actualización para retroalimentación al grupo de planeación; y se constató que dentro del procedimiento de investigación en el acápite de definiciones se establece que "PROPUESTA INVESTIGATIVA: Documento presentado al grupo de educación e investigación donde se realiza la descripción del tema a investigar y la justificación del mismo para ser evaluada por la Unidad Administrativa Especial de Organizaciones Solidarias. Se entiende también como propuesta la directriz emanada por la alta dirección de la entidad."</t>
    </r>
  </si>
  <si>
    <t>Ejecutan las actividades de control, descritas en el Plan de Acción, no se determina o hacen referencia de cual es el mejoramiento del procedimiento, como también no hacen referencia a la socialización del procedimiento cuando fue realizada.</t>
  </si>
  <si>
    <r>
      <t xml:space="preserve">
</t>
    </r>
    <r>
      <rPr>
        <b/>
        <u/>
        <sz val="11"/>
        <color rgb="FF0070C0"/>
        <rFont val="Arial Narrow"/>
        <family val="2"/>
      </rPr>
      <t>A corte agosto 31 de 2023:</t>
    </r>
    <r>
      <rPr>
        <sz val="11"/>
        <color theme="1"/>
        <rFont val="Arial Narrow"/>
        <family val="2"/>
      </rPr>
      <t xml:space="preserve"> Se presentó la actualización general del proceso de gestión de la educación solidaria a educación asociativa solidaria, con sus procedimientos entre ellos el de investigación; esto se aprobó en el Comité de  Institucional de Gestión y Desempeño de 18/08/2023; se harán los cambios en la paltaforma del SIGOS y se socializará con la Unidad en el útlimo trimeste del año</t>
    </r>
  </si>
  <si>
    <t>Ejecutan las actividades de control, descritas en el Plan de Acción, no se determina o hacen referencia de cual es el mejoramiento del procedimiento, como también no hacen referencia a la socialización del procedimiento cuando fue realizada. No obstante es importante que hagan referencia a la ejecución de la actividad de control:"Mejorar el procedimiento de investigación incluyendo el visto bueno del grupo de educación e investigación en el anteproyecto de investigación, y socializarlo".</t>
  </si>
  <si>
    <t>GEAS 02</t>
  </si>
  <si>
    <r>
      <rPr>
        <u/>
        <sz val="11"/>
        <color theme="1"/>
        <rFont val="Arial Narrow"/>
        <family val="2"/>
      </rPr>
      <t>A corte de abril 30 de 2023</t>
    </r>
    <r>
      <rPr>
        <sz val="11"/>
        <color theme="1"/>
        <rFont val="Arial Narrow"/>
        <family val="2"/>
      </rPr>
      <t>: se tiene que a este corte se han emitido:
Certificaciones procesos realizados en 2022: 44
Certificaciones procesos realizados en 2023: 0
% de revisión de datos de los participantes certificados: 
Solicitud 1 - certificados 44 - Datos validados 11 - % muetsra 25%
Solicitud 2 - certificados 1 - Datos validados 1 - % muetsra 100%
Solicitud 3 - certificados 1 - Datos validados 1 - % muetsra 100%
Solicitud 4 - certificados 1 - Datos validados 1 - % muetsra 100%
Solicitud 5 - certificados 1 - Datos validados 1 - % muetsra 100%
Solicitud 6 - certificados 1 - Datos validados 1 - % muetsra 100%
Solicitud 7 - certificados 1 - Datos validados 1 - % muetsra 100%
Solicitud 8 - certificados 1 - Datos validados 1 - % muetsra 100%
En todos los casos hemos superado la muestra detemrinada en la acción que mitiga el riesgo del 10%</t>
    </r>
  </si>
  <si>
    <r>
      <rPr>
        <b/>
        <u/>
        <sz val="11"/>
        <color rgb="FF0070C0"/>
        <rFont val="Arial Narrow"/>
        <family val="2"/>
      </rPr>
      <t>A corte de junio 30 de 2023:</t>
    </r>
    <r>
      <rPr>
        <sz val="11"/>
        <color theme="1"/>
        <rFont val="Arial Narrow"/>
        <family val="2"/>
      </rPr>
      <t xml:space="preserve"> 
Certificaciones procesos realizados en 2023: 35
</t>
    </r>
    <r>
      <rPr>
        <sz val="10"/>
        <color theme="1"/>
        <rFont val="Arial Narrow"/>
        <family val="2"/>
      </rPr>
      <t xml:space="preserve">Solicitud 8 - certificados 35 - Datos validados 35 - % muestra 100%
</t>
    </r>
    <r>
      <rPr>
        <sz val="11"/>
        <color theme="1"/>
        <rFont val="Arial Narrow"/>
        <family val="2"/>
      </rPr>
      <t>En todos los casos hemos superado la muestra determinada en la acción que mitiga el riesgo del 10%</t>
    </r>
  </si>
  <si>
    <t>Se recomienda revisar el control y el plan de acción que desarrolla el control, toda vez que en los seguimientos no refieren la verificación de la información del funcionario que realizó la formación, relación de personas y registro de participación y listado de asistencia.</t>
  </si>
  <si>
    <r>
      <t xml:space="preserve">
</t>
    </r>
    <r>
      <rPr>
        <b/>
        <u/>
        <sz val="11"/>
        <color rgb="FF0070C0"/>
        <rFont val="Arial Narrow"/>
        <family val="2"/>
      </rPr>
      <t xml:space="preserve">A corte 31 de agosto de 2023:
</t>
    </r>
    <r>
      <rPr>
        <sz val="11"/>
        <color theme="1"/>
        <rFont val="Arial Narrow"/>
        <family val="2"/>
      </rPr>
      <t>No se presentaron solicitudes de certificaciones en los meses julio y agosto; la gestión sigue como se reportó en el corte a 30 de junio</t>
    </r>
  </si>
  <si>
    <t>Se recomienda nuevamente que hagan referencia a la aplicación y ejecución del control y la actividad del Plan de Acción: "Verificar que los ante proyectos de investigación  se articulen  a las líneas de investigación aprobadas por la UAEOS".</t>
  </si>
  <si>
    <t>GEAS 03</t>
  </si>
  <si>
    <r>
      <rPr>
        <u/>
        <sz val="11"/>
        <color theme="1"/>
        <rFont val="Arial Narrow"/>
        <family val="2"/>
      </rPr>
      <t>A corte de abril 30 de 2023</t>
    </r>
    <r>
      <rPr>
        <sz val="11"/>
        <color theme="1"/>
        <rFont val="Arial Narrow"/>
        <family val="2"/>
      </rPr>
      <t>: se realizó campaña interna para todos los servidores públicos de la Unidad recordando la importancia de comunicar a la coordinación del grupo de educación los procesos formativos a adelantar, de manera previa a su realización.  (correo enviado el 28 de abril de 2023); en junio se hara la actulización al procedimiento.</t>
    </r>
  </si>
  <si>
    <t>Tienen previsto la ejecución del Plan de Acción para el mes de mayo.</t>
  </si>
  <si>
    <r>
      <rPr>
        <b/>
        <u/>
        <sz val="11"/>
        <color rgb="FF0070C0"/>
        <rFont val="Arial Narrow"/>
        <family val="2"/>
      </rPr>
      <t>A corte junio 30 de 2023</t>
    </r>
    <r>
      <rPr>
        <sz val="11"/>
        <color theme="1"/>
        <rFont val="Arial Narrow"/>
        <family val="2"/>
      </rPr>
      <t>: En el marco de la armonización MIPG y SIGOS con la línea estratégica del proceso Gestión de la Educación Solidaria, se envió propuesta de actualización para retroalimentación al grupo de planeación; y se incluyó en el ajuste al procedimiento de diseño de programas en acápite CONDICIONES GENERALES: (...) Todo diseño curricular de programas educativos que se realicen a nombre de la Unidad Administrativa Especial de Organizaciones Solidarias, sean realizados por el grupo de educación e investigación o por otros grupos de gestión, deben contar con el visto bueno de la coordinación de educación e investigación de manera previa a su implementación.(...)</t>
    </r>
  </si>
  <si>
    <t>Desarrollan el plan de acción y previa revisión del área de planeación y en armonización de MIPG - SIGOS, y tienen en cuenta la revisión y el visto bueno del Grupo de educación.</t>
  </si>
  <si>
    <r>
      <t xml:space="preserve">
</t>
    </r>
    <r>
      <rPr>
        <b/>
        <u/>
        <sz val="11"/>
        <color rgb="FF0070C0"/>
        <rFont val="Arial Narrow"/>
        <family val="2"/>
      </rPr>
      <t>A corte agosto 31 de 2023:</t>
    </r>
    <r>
      <rPr>
        <sz val="11"/>
        <color theme="1"/>
        <rFont val="Arial Narrow"/>
        <family val="2"/>
      </rPr>
      <t xml:space="preserve"> Se presentó la actualización general del proceso de gestión de la educación solidaria a educación asociativa solidaria, con sus procedimientos entre ellos el de programas; esto se aprobó en el Comité de  Institucional de Gestión y Desempeño de 18/08/2023; se harán los cambios en la paltaforma del SIGOS y se socializará con la Unidad en el útlimo trimeste del año</t>
    </r>
  </si>
  <si>
    <t>Revisado el seguimiento a 31 de agosto, no hace referencia a la ejecución y desarrollo de la actividad descrita en el Plan de acción dentro del control de los riesgos: "Incluir dentro del procedimiento  de programas de formación y/o capacitación el visto bueno del grupo de educación e investigación en el diseño curricular"; por favor hacer referencia concretamente, en consecuencia con la ejecución de los controles.</t>
  </si>
  <si>
    <t>No reportan seguimiento</t>
  </si>
  <si>
    <t>Se remite semanalmente relacion de PQRSD pendientes a los jefes de áreas para hacer seguimiento al proceso.</t>
  </si>
  <si>
    <t>Desarrollan y ejecutan las actividades de control y la definida en el plan de acción, una vez por semana.</t>
  </si>
  <si>
    <r>
      <t xml:space="preserve">Este riesgo es considerado un riesgo de proceso por lo tanto tiene un reporte de seguimiento semestral, y un seguimiento semanal.
El control se aplicó semanalmente alertando a los jefes de área del estado de las peticiones pendientes de los grupos de trabajo a su cargo. A corte de 31 agosto, desde la oficina de servicio al ciudadano se remitieron los correos de alerta en las siguientes fechas: 
</t>
    </r>
    <r>
      <rPr>
        <b/>
        <sz val="11"/>
        <color theme="1"/>
        <rFont val="Arial Narrow"/>
        <family val="2"/>
      </rPr>
      <t>Mayo:</t>
    </r>
    <r>
      <rPr>
        <sz val="11"/>
        <color theme="1"/>
        <rFont val="Arial Narrow"/>
        <family val="2"/>
      </rPr>
      <t xml:space="preserve"> 15, 24  
</t>
    </r>
    <r>
      <rPr>
        <b/>
        <sz val="11"/>
        <color theme="1"/>
        <rFont val="Arial Narrow"/>
        <family val="2"/>
      </rPr>
      <t xml:space="preserve">Junio </t>
    </r>
    <r>
      <rPr>
        <sz val="11"/>
        <color theme="1"/>
        <rFont val="Arial Narrow"/>
        <family val="2"/>
      </rPr>
      <t xml:space="preserve">6, 13, 20, 26 
</t>
    </r>
    <r>
      <rPr>
        <b/>
        <sz val="11"/>
        <color theme="1"/>
        <rFont val="Arial Narrow"/>
        <family val="2"/>
      </rPr>
      <t>Julio:</t>
    </r>
    <r>
      <rPr>
        <sz val="11"/>
        <color theme="1"/>
        <rFont val="Arial Narrow"/>
        <family val="2"/>
      </rPr>
      <t xml:space="preserve"> 4, 10, 17, 24, 31 
</t>
    </r>
    <r>
      <rPr>
        <b/>
        <sz val="11"/>
        <color theme="1"/>
        <rFont val="Arial Narrow"/>
        <family val="2"/>
      </rPr>
      <t>Agosto:</t>
    </r>
    <r>
      <rPr>
        <sz val="11"/>
        <color theme="1"/>
        <rFont val="Arial Narrow"/>
        <family val="2"/>
      </rPr>
      <t xml:space="preserve"> 8, 14, 22, 28  
</t>
    </r>
  </si>
  <si>
    <t>No reportan.</t>
  </si>
  <si>
    <t>Debe reportar el seguimiento y monitoreo el Grupo de Educación.</t>
  </si>
  <si>
    <t>A 30 de Abril el Profesional y Coordinador del Grupo de Gestión Humana, han validado, cargue de la información en el aplicativo SIGEP de ingresos y egresos de la planta de personal de la entidad.</t>
  </si>
  <si>
    <t>A 30 de Junio el Profesional y Coordinador del Grupo de Gestión Humana, han validado, cargue de la información en el aplicativo SIGEP de ingresos y egresos de la planta de personal de la entidad.</t>
  </si>
  <si>
    <t>Desarrollan y ejecutan las actividades de control del riesgo identificado, como también el plan de acción..</t>
  </si>
  <si>
    <t>A 31 de agosto el Profesional y Coordinador del Grupo de Gestión Humana, han validado, cargue de la información en el aplicativo SIGEP de ingresos y egresos de la planta de personal de la entidad.</t>
  </si>
  <si>
    <t>A 30 de Abril se suscribio Contrato con la firma NOVASOFT, se han revisado, validado, tramitado:  Cuatro (04), incluida la actualización del aplicativo correspondiente para la vigencia 2023.</t>
  </si>
  <si>
    <t>No es claro el seguimiento con referencia a lo revisado, validado, tramitado: Cuatro (4), incluida la actualización. Es importante precisar lo mencionado en el seguimiento.</t>
  </si>
  <si>
    <t>A 30 de Junio se han revisado, validado, tramitado:  Siete (07),  nóminas, incluido el Retroactivo de 2023, con la actualización del aplicativo correspondiente para la vigencia 2023.</t>
  </si>
  <si>
    <t>A 31 de agosto se han revisado, validado, tramitado:  Nueve (09),  nóminas, incluido el Retroactivo de 2023, con la actualización del aplicativo correspondiente para la vigencia 2023.</t>
  </si>
  <si>
    <t>Ejecutan periodicamente las actividades de control, descritas en el Plan de Acción.</t>
  </si>
  <si>
    <t>Al 30 de abril la entidad ha reportado a la ARL:
Accidentes de Trabajo: Cero (00)
Casos Positivos de COVID-19:  Cero (00)</t>
  </si>
  <si>
    <t>Observamos en el seguimiento que no hacen referencia a los items de los estandares mínimos en seguridad y salud en el trabajo, al igual como se realiza la evaluación de los standares mínimos. Hacen referencia a accidentes de trabajo y casos de COVID-19</t>
  </si>
  <si>
    <t>Al 30 de Junio la entidad ha reportado a la ARL:
Accidentes de Trabajo: Cero (00)
Casos Positivos de COVID-19:  Cero (00)</t>
  </si>
  <si>
    <t>Al 31 de agosto la entidad ha reportado a la ARL:
Accidentes de Trabajo: Dos (02)
Casos Positivos de COVID-19:  Cero (00)</t>
  </si>
  <si>
    <t>A 30 de abril el Grupo de Gestión Humana, han revisado, cargado en el Aplicativo CETIL - Ministerio de Hacienda:
Certificaciones Electrónicas de Tiempos Laborados - CETIL :  Cincuenta y dos  (52)
Confirmaciones Oficina Bonos Pensionales  del Ministerio de Hacienda y Crédito Público:  Veintiuno (21)</t>
  </si>
  <si>
    <t>Desarrollan las actividades de control descritas en el Plan de Acción de la Matriz de Riesgos del  Proceso.</t>
  </si>
  <si>
    <t>A 30 de Junio el Grupo de Gestión Humana, han revisado, cargado en el Aplicativo CETIL - Ministerio de Hacienda:
Certificaciones Electrónicas de Tiempos Laborados - CETIL :  Sesenta y siete  (67)
Confirmaciones Oficina Bonos Pensionales  del Ministerio de Hacienda y Crédito Público:  Veintinueve (29)</t>
  </si>
  <si>
    <t>A 31 de Agosto el Grupo de Gestión Humana, han revisado, cargado en el Aplicativo CETIL - Ministerio de Hacienda:
Certificaciones Electrónicas de Tiempos Laborados - CETIL: Ochenta y uno  (81)
Confirmaciones Oficina Bonos Pensionales  del Ministerio de Hacienda y Crédito Público:  Cuarenta y siete (47)</t>
  </si>
  <si>
    <t xml:space="preserve">Al 30 de abril el Grupo de Gestión Humana, ha realizado los roles de gestión administrativa y verificado el procedimiento de Viáticos y Gastos de Viaje  - SIIF - (Rubros de Funcionamiento e Inversión)  Planta y Contratistas: Ciento dos (102)
</t>
  </si>
  <si>
    <t xml:space="preserve">Al 30 de junio el Grupo de Gestión Humana, ha realizado los roles de gestión administrativa y verificado el procedimiento de Viáticos y Gastos de Viaje  - SIIF - (Rubros de Funcionamiento e Inversión)  Planta y Contratistas: Doscientos cincuenta (250)
</t>
  </si>
  <si>
    <t xml:space="preserve">Al 31 de agosto el Grupo de Gestión Humana, ha realizado los roles de gestión administrativa y verificado el procedimiento de Viáticos y Gastos de Viaje  - SIIF - (Rubros de Funcionamiento e Inversión)  Planta y Contratistas: Cuatrocientos treinta y dos (432)
</t>
  </si>
  <si>
    <r>
      <rPr>
        <sz val="10"/>
        <color rgb="FFFF0000"/>
        <rFont val="Arial Narrow"/>
        <family val="2"/>
      </rPr>
      <t>Debido</t>
    </r>
    <r>
      <rPr>
        <sz val="10"/>
        <rFont val="Arial Narrow"/>
        <family val="2"/>
      </rPr>
      <t xml:space="preserve"> aa la no actualización    de los estándares de imagen corporativa,al incumplimiento de su aplicació, a publicaciones   no  autorizadas. y  con contenido inadecuado</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</si>
  <si>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la no actualización    de los estándares de imagen corporativa,al incumplimiento de su aplicació, a publicaciones   no  autorizadas. y  con contenido inadecuado</t>
    </r>
  </si>
  <si>
    <t>Actualizar los estandares de la imagen corporativa en los documentos del proceso de Comunicaciones y Prensa 
Verificar el cumplimiento en la publicación de cada uno de los contenidos autorizados por el líder de proceso.</t>
  </si>
  <si>
    <t>Durante el periodo evaluado cada una de las publicaciones, tanto en la página web como en las diferentes redes sociales tuvieron un punto de control por parte del líder del proceso, que se establece a través del correo electrónico institucional y mensajes vía WhatsApp.</t>
  </si>
  <si>
    <t>Ejecutan las actividades de control conforme al plan de acción.</t>
  </si>
  <si>
    <t>Ejecutan las actividades de control conforme al plan de acción y a los standares definidos y actualizados.</t>
  </si>
  <si>
    <t>Durante el periodo evaluado el líder del proceso convocó a reuniones semanales y una cada mes para verificar la información que se produce para ser difundida. (de la reunión mensual se realiza acta que se guarda en la carpeta compartida de grupo).</t>
  </si>
  <si>
    <t>Se realza toma fisica de inventarios individuales cada vez que sea necesario (cada vez que ingresa o retira un funcionario o contratista a la unidad) y un inventario general para control de bienes.</t>
  </si>
  <si>
    <t>Se realizó toma fisica de inventario general a corte 31 de mayo de 2023.</t>
  </si>
  <si>
    <t>Se realza actualización de inventarios individuales cada vez que es necesario.</t>
  </si>
  <si>
    <t xml:space="preserve">Por favor tener en cuenta la actividad de control que se desarrolla, consistente en: Realizar toma física de inventarios de todos los bienes de la Entidad y presentar informe pormenorizado por funcionario (inventarios individuales) y por dependencia. </t>
  </si>
  <si>
    <t>Teniendo en cuenta el presupuesto de caja menor  se programan compras mensuales para imprevistos de acuerdo  las necesidades de la Unidad Solidaria</t>
  </si>
  <si>
    <t>Teniendo en cuenta el presupuesto de caja menor  se programan compras mensuales para imprevistos de acuerdo  las necesidades de la Unidad Solidaria.</t>
  </si>
  <si>
    <t>Se realizó socialización del Sistema de Gestión Ambiental de la unidad del dia 20 de abril, donde se trataron temas de politica, programas (Ahorro de energia, agua y residuos peligrosos), PIGA - Plan Institucional de Gestión Ambiental, dirigido a funcionarios y contratistas que integran la Unidad solidaria.</t>
  </si>
  <si>
    <t>Se realizó: socialización del Sistema de Gestión Ambiental a funcionarios y contratistas de la Unidad el dia 20 de abril, participación en la primera jornada de Reciclaton de la Secretraia Distrital de Ambiente de Bogotá el día 21 de junio de 2023, Recepción de indicadores ambientales vigencia 2022 donde se calificó a la unidad con un puntaje "Muy Bueno" y  Campañas de sencibilización en el semestre 26 Econsejos publicados en  Intranet y carteleras digitales.</t>
  </si>
  <si>
    <t>Se realizó la segunda capacitación del Sistema de Gestión Ambiental, en la cual se abordaron temas como Politica Ambiental, Plan Institucional de Gestión ambiental, Programas de ahorro y uso eficiente del agua y la energía, Residuos Peligrosos y Clausulas ambientales, alto consumo de energía, mala separación en la fuente y la certificación  obtenida en el Programa ACERCAR 2022.</t>
  </si>
  <si>
    <t>Para realizar control de visitantes en el Edificio Colombiana de Capitalización Seguros Patria donde esta ubicada la Unidad Solidaria,  la empresa de vigilancia FORTOX cuenta con un aplicativo "MITRA",  para registrar visitantes el cual ayuda a minimizar los riesgos, asi mismo en días no laborales cuando hay necesidad deingreso al edificio a funcionarios o contratistas se debe envíar correo electrónico para  autorizacion  en  bitacora se registra elementos ingresados como portatil y demas.</t>
  </si>
  <si>
    <t>Para realizar control de visitantes en el Edificio Colombiana de Capitalización Seguros Patria donde esta ubicada la Unidad Solidaria,  la empresa de vigilancia FORTOX cuenta con un aplicativo "MITRA",  para registrar visitantes el cual ayuda a minimizar los riesgos, asi mismo en días no laborales cuando hay necesidad deingreso al edificio a funcionarios o contratistas se debe envíar correo electrónico para  autorizacion y  en  bitacora se registra elementos ingresados como portatil y demas.</t>
  </si>
  <si>
    <t>Se aplican los instrumentos archivisticos en la transferencias primarias realizada en el pirmer cuatrimestre de 2023, ralizando capacitación y orientación a los funcionarios encargados de llevar a cabo dicho proceso.</t>
  </si>
  <si>
    <t xml:space="preserve"> Teniendo en cuenta el cronógrama de transferencias primarias planteado para la actual vigencia, en donde se establece la entrega de documentación física, se presenta la necesidad de replantear el cronograma de la recepción de documentos a transferir dado que las áreas produjeron información en formato digital de los años 2020 y 2021, por austeridad del gasto de papel se realizarán las transferencias en formato digital.  </t>
  </si>
  <si>
    <t>Para el periodo reportado del 01 al 31 de agosto de 2023 se realizó capacitación a lideres de area, socializacion de cronograma y  transferencias documentales primarias, para la recepción de  documentación producida de forma digital en los años 2020 y 2021 .</t>
  </si>
  <si>
    <t>La Unidad Solidaria  cuenta con un manual y  formato correspondencia publicado en el aplicativo Isolución, asi mismo  la Dirección Nacional cuenta con un consecutivo como control para respuesta de comunicaciones oficiales.  A la fecha se ha realizado recepción de todas las comunicaciones oficiales, tanto de entrada, salida e internas. Se esta realizando revisión del documento "Regamaento de Archivo y Correspondencia",  para ajustar y socializar en cumplimiento al cronograma propuesto.</t>
  </si>
  <si>
    <t>La Unidad Solidaria  cuenta con un manual y  formato de correspondencia publicado en el aplicativo Isolución, asi mismo  la Dirección Nacional cuenta con un consecutivo como control para respuesta de comunicaciones oficiales.  A la fecha se ha realizado recepción de todas las comunicaciones oficiales, tanto de entrada, salida e internas y se les ha dado respuesta de manera oportuna. Asi mismo se está realizando revisión de los  documento "REGLAMENTO INTERNO DE ARCHIVO Y CORRESPONDENCIA" y
"MANUAL DE USUARIO DEL SISTEMA DE GESTIÓN DOCUMENTAL - SGD",  para ajustar y socializar en cumplimiento al cronograma propuesto.</t>
  </si>
  <si>
    <t>La Unidad Solidaria  cuenta con un manual y  formato de correspondencia publicado en el aplicativo Isolución, asi mismo  la Dirección Nacional cuenta con un consecutivo como control para respuesta de comunicaciones oficiales.  A la fecha se ha realizado recepción de todas las comunicaciones oficiales, tanto de entrada, salida e internas. Se esta realizando revisión del documento "Regamaento de Archivo y Correspondencia",  para ajustar y socializar en cumplimiento al cronograma propuesto.</t>
  </si>
  <si>
    <t>El tecnico de presupuesto y la Coordinadora Financiera  reciben los estudios por parte de las areas encargadas y verifican la disponiblidad presupuestal  de acuerdo a los rubros que se deben afectar con base en el objeto contractual.</t>
  </si>
  <si>
    <t>Desarrollan la actividad de control, deben citar el total de casos presentados en desarrollo de las actividades de control.</t>
  </si>
  <si>
    <t>El tecnico de presupuesto y la Coordinadora Financiera  reciben los estudios por parte de las areas encargadas y continuan verificando la disponiblidad presupuestal  de acuerdo a los rubros que se deben afectar con base en el objeto contractual.</t>
  </si>
  <si>
    <t>Desarrollan la actividad de control,  en desarrollo de las actividades definidas en el plan de acción para ejercer el control.</t>
  </si>
  <si>
    <t>El tecnico de presupuesto y la Coordinadora Financiera  continuan recibiendo los estudios por parte de las areas encargadas y verificand la disponiblidad presupuestal  de acuerdo a los rubros que se deben afectar con base en el objeto contractual.</t>
  </si>
  <si>
    <t>Continuan desarrollando la actividad de control,  en consonancia con las actividades definidas en el plan de acción para ejerccución del control del riesgo.</t>
  </si>
  <si>
    <t xml:space="preserve">El tecnico de preuspuesto y la coordinadora finaciera durante el primer cuatrimestres brindaron  asesoría en la definición de los rubros y usos presupuestales para la adquisición de bienes o servicios </t>
  </si>
  <si>
    <t>No reportan seguimiento, pero se puede conceptuar que brindan asesoria. Por favor deben soportar la ejecución y desarrollo de las actividades de control; citando casos de los que se hayan adelantado al respecto.</t>
  </si>
  <si>
    <t xml:space="preserve">El tecnico de preuspuesto y la coordinadora finaiciera durante el primer semestre brindaron  asesoría en la definición de los rubros y usos presupuestales para la adquisición de bienes o servicios </t>
  </si>
  <si>
    <t>Desarrollan la actividad de control, con la ejecución y desarrollo del Plan de Acción.</t>
  </si>
  <si>
    <t xml:space="preserve">El tecnico de preuspuesto y la coordinadora finaiciera durante el segundo semestre vienen brindando  asesoría en la definición de los rubros y usos presupuestales para la adquisición de bienes o servicios </t>
  </si>
  <si>
    <t>Ejecutan y desarrollan la actividad de control, con la ejecución y desarrollo del Plan de Acción.</t>
  </si>
  <si>
    <t>La profesional de apoyo al area contable continua revisando uno a uno de los auxiliares al cierre contable de cada mes para identificar cuentas con saldo contrario o valores que su registro no corresponda y adicionalmente revisa la informacion reportada por los demas grupos encargados de suministrar la informacion para el cierre contable de cada mes y  realiza registros manuales en SIIF Nacion con el fin de revelar la informacion correcta en los estados financieros.</t>
  </si>
  <si>
    <t>Desarrollan y ejecutan las actividades de control.</t>
  </si>
  <si>
    <t>La profesional de apoyo al area contable continua revisando uno a uno de los auxiliares al cierre contable de cada mes para identificar cuentas con saldo contrario o valores que su registro no corresponda.  Igualmente se  revisa la informacion reportada por los demas grupos encargados de suministrar la informacion para el cierre contable de cada mes y de esta manera identificar los  registros manuales a realizar  en SIIF Nacion con el fin de revelar la informacion correcta en los estados financieros.</t>
  </si>
  <si>
    <t>Los profesionales de apoyo al area contable continuan revisando uno a uno los auxiliares al cierre contable de cada mes para identificar cuentas con saldo contrario o valores que su registro no corresponda.  tambien se continua revisando la informacion reportada por los demas grupos encargados de suministrar la informacion para el cierre contable de cada mes y de esta manera identificar los  registros manuales a realizar  en SIIF Nacion con el fin de revelar la informacion fiel y fidedigna en los estados financieros mensuales .</t>
  </si>
  <si>
    <t>Se reviso y concilio la informacion exogena para la presentacion de medios magneticos nacionales ante la DIAN cruzando todos los saldos con contabilidad, y se consolida los impuestos presentados mensualmente y bimensual para no presentar errores.</t>
  </si>
  <si>
    <t>Ejecutan la actividad de control tal y conforme describieron en su oportunidad.</t>
  </si>
  <si>
    <t>Se continua diligenciando en archivo de REGISTRO RETENCIONES y demas archivos que son base para la elaboracion de medios magneticos anuales, y de esta manera lograr que se trasmitan de una manera correcta y en los tiempos estipulados por los entes de control.</t>
  </si>
  <si>
    <t>Se continua diligenciando en archivo de REGISTRO RETENCIONES y demas archivos como NOMINAS 2023, DEDUCCIONES 2023, que son base para la elaboracion de medios magneticos nacionales y distritales, y de esta manera lograr que se trasmitan de una manera correcta y en los tiempos estipulados por los entes de control.</t>
  </si>
  <si>
    <t>La profesional especializada encargada de las funciones de tesoreria continua exportando un listado de OPNP del SIIF Nacion una vez realizadas para verificar que todas queden pago beneficiario final.</t>
  </si>
  <si>
    <t>Se observan que ejecutan la actividad de control conforme el plan de acción del control.</t>
  </si>
  <si>
    <t>La profesional especializada encargada de las funciones de tesoreria continua exportando un listado de OPNP del SIIF Nacion para verificar que todas queden con pago a beneficiario final y autorizadas.</t>
  </si>
  <si>
    <t>La profesional especializada encargada de las funciones de tesoreria continua exportando un listado de OPNP del SIIF Nacion para verificar que todas queden con pago a beneficiario final o traspaso a pagaduria según corresponda y que se encuentren autorizadas.</t>
  </si>
  <si>
    <t>la funcionaria encargada de tesoreria una vez realiza uno a uno los pagos de traspaso a pagaduria , revisa saldo de bancos para que haya sido acreditado correctamente sin generar diferencias en bancos.</t>
  </si>
  <si>
    <t>Por favor revisar el seguimiento, toda vez que no hace referencia al desarrollo y ejecución del control y el plan de acción definido.</t>
  </si>
  <si>
    <t xml:space="preserve">
Junio 30
Agosto 31
Diciembre 31</t>
  </si>
  <si>
    <t>N/A</t>
  </si>
  <si>
    <t xml:space="preserve">De acuerdo con la circular No. 06 de 15 de mayo de 2023, se estableció radicar documentos para pagos de proveedores y contratistas hasta los días 15 de cada mes, la profesional especializada encargada de las funciones de tesorería, envía correos de recordación de PAC Disponible para el cumplimiento de pagos </t>
  </si>
  <si>
    <t>Ejecutan el control y la actividad de control definida mediante el Plna de Acción.</t>
  </si>
  <si>
    <t>Ejecutan el control y la actividad de control definida mediante el Plan de Acción del control del riesgo..</t>
  </si>
  <si>
    <t>No reportan</t>
  </si>
  <si>
    <t>No tenemos contrato de mantenimiento vigente, se esta realizando la elaboración de estudios previos y definiendo caracteristicas tecnicas, se proyecta que el contrato incie en agosto de este año, con vigencias hasta diciembre de 2023</t>
  </si>
  <si>
    <t>No desarrollan ni ejecutan el contro del riesgo y el plan de acción definido.</t>
  </si>
  <si>
    <t xml:space="preserve">No tenemos contrato de mantenimiento vigente, se esta realizando la elaboración de estudios previos y definiendo caracteristicas tecnicas, se proyecta que el contrato incie en agosto de este año, con vigencias hasta diciembre de 2023. Estamos actulizando plan de continuidad de Negocio y recuperación de desastres </t>
  </si>
  <si>
    <t>Si se realiza revisión de software en los equipos de los funcionarios en las solicitudes de soporte. Esta contemplado dentro del plan de mantenimiento la revisión de software no autorizado.</t>
  </si>
  <si>
    <t>Desarrollan las actividades de control y el plan de acción.</t>
  </si>
  <si>
    <t>Se realizó en el mes de febrero, verificación, actualización y configuración de roles de los usuarios administradores, y se realizó actualización de contraseñas, se reemplazó el formato "Dispositivos por IP" y se entrego un informe. Adicionalmente se hizo contraseñas en los diferentes sistemas como directorio activo, servidores físicos y virtuales, dispositivos de almacenamiento, sistemas de videovigilancia.
La gestión de contraseñas es uno de los aspectos más delicados para asegurar el acceso a nuestros sistemas.</t>
  </si>
  <si>
    <t>Desarrollan las actividades de control y el plan de acción. Actividad de ejecución con un muy bajo nivel de ejecución en cuanto a la periodicidad.</t>
  </si>
  <si>
    <t>La Oficina Asesora Juriodica revisó a cortre del 30' de abril de 2023 que lo procesos contractuales aperturados estuviesen desde su objeto, duración y valor registrados como necesidad en plan anual de adquisisciones. En cada expediente reposa el respectivo soporte</t>
  </si>
  <si>
    <t>No reportan seguimiento en cuanto a lo que hace referencia a la revisión en el Plan Anual de Adquiciciones frente a las solicitudes de procesos de contratación.</t>
  </si>
  <si>
    <t>La Oficina Asesora Juriodica revisó a cortre del 30' de junio de 2023 que lo procesos contractuales aperturados estuviesen desde su objeto, duración y valor registrados como necesidad en el plan anual de adquisisciones. En cada expediente reposa el respectivo soporte</t>
  </si>
  <si>
    <t>Desarrollan las actividades de control</t>
  </si>
  <si>
    <t>La Oficina Asesora Juriodica revisó a cortre del 31 de agosto de 2023 que lo procesos contractuales aperturados estuviesen desde su objeto, duración y valor registrados como necesidad en el plan anual de adquisisciones. En cada expediente reposa el respectivo soporte</t>
  </si>
  <si>
    <t>Desarrollan las actividades de control y ejecutan igualmente el Plan de Acción del control</t>
  </si>
  <si>
    <t>La Oficina Asesora Jurídica, revisó en el primer cuatrimetres del año 2023, los estudios de los procesos contractuales, de acuerdo a las necesidaes que establecieron cada dependencia de la unidad teneindo en cuenta la necesidad a suplir con la contratción.</t>
  </si>
  <si>
    <t>Desarrollan y ejecutan el plan de acción que desarrolla las actividades del control.</t>
  </si>
  <si>
    <t>La Oficina Asesora Jurídica, revisó con corte al 30 de junio de 2023,, los estudios de los procesos contractuales, de acuerdo a las necesidaes que establecieron cada dependencia de la unidad teneindo en cuenta la necesidad a suplir con la contratción.</t>
  </si>
  <si>
    <t>La Oficina Asesora Jurídica, revisó con corte al 31 de agosto de 2023,, los estudios de los procesos contractuales, de acuerdo a las necesidaes que establecieron cada dependencia de la unidad teneindo en cuenta la necesidad a suplir con la contratción.</t>
  </si>
  <si>
    <t xml:space="preserve">La Oficina Asesora Jurídica, revisó en el primer cuatrimetres del año 2023,que los contratos suscritos y perfeccionados se encontraran en su ejecución técnica, financiera, administrativa, contable y jurídica conforme a los productos esperados para cada período. Lo anterior, antes de efectuar cada pagos. </t>
  </si>
  <si>
    <t>Ejecutan las actividades  descritas en el Plan de Acción que desarrollan el control establecido.</t>
  </si>
  <si>
    <t xml:space="preserve">La Oficina Asesora Jurídica, revisó con corte al 30 de junio de 2023,que los contratos suscritos y perfeccionados se encontraran en su ejecución técnica, financiera, administrativa, contable y jurídica conforme a los productos esperados para cada período. Lo anterior, antes de efectuar cada pagos. </t>
  </si>
  <si>
    <t xml:space="preserve">La Oficina Asesora Jurídica, revisó con corte al 31 de agosto de 2023,que los contratos suscritos y perfeccionados se encontraran en su ejecución técnica, financiera, administrativa, contable y jurídica conforme a los productos esperados para cada período. Lo anterior, antes de efectuar cada pagos. </t>
  </si>
  <si>
    <t xml:space="preserve">La Oficina Asesora Jurídica, consulta en el aplicativo de la Procuraduria si el contratista se encuentra inmerso en inhabilidades o imcompatibilidades </t>
  </si>
  <si>
    <t>La Oficina Asesora Jurídica, verifica y valida que estre diligenciado la declaración de no estar Incurso en la causal de conflicto de intereses</t>
  </si>
  <si>
    <t xml:space="preserve">La Oficina Asesora Jurídica, valida y verifica las hojas de vida de los apoderados judiciales </t>
  </si>
  <si>
    <t>La Oficina Asesora Jurídica, designa  a los apoderados judicales, para que acompañen a laos procesos judicales en sus diferentes etapas</t>
  </si>
  <si>
    <t>La Oficina Asesora Jurídica, ha venido dandole respuesta a todas las PQRDS, que llegaron a la dependencia en los terminos establecidos por la ley</t>
  </si>
  <si>
    <t>Se verificó el Procedimiento de Producto o Servicio No Conforme, sus caracteristicas y criterios establecidos que determinan la conformidad o no del producto o servicio. De otra parte con el nuevo Plan Nacional de Desarrollo, y los lineamientos que dará el nuevo gobierno, como la nueva Misión y Visión de la Unidad, hace que se replantien nuevos productos o servicios, se ajusten o modifiquen los mismos.</t>
  </si>
  <si>
    <t>Desarrollan y Ejecutan el control a traves de las actividades de control en la forma como fueron concebidas las actividades.</t>
  </si>
  <si>
    <t>Se actualizó el Procedimiento de Producto o Servicio No Conforme, con base en las caracteristicas y criterios establecidos que determinan la conformidad o no del producto o servicio. De otra parte con el nuevo Plan Nacional de Desarrollo, y los lineamientos que dará el nuevo gobierno, como la nueva Misión y Visión de la Unidad, hace que se replantien nuevos productos o servicios, se ajusten o modifiquen los mismos. Una vez se definan los nuevos productos, o se ajusten y modifiquen las caracteristicas y criterios nuevos, se actualizará el procedimiento.</t>
  </si>
  <si>
    <t>A la fecha se encuentra actualizado el Procedimiento de "Producto o Servicio No Conforme; esperamos la actualización, ajuste y modificaciones a la revisión de nuevos productos y servicios, como también a las modificaciones y ajustes de las caracteristicas de los productos o servicios.</t>
  </si>
  <si>
    <t>Revisar y gestionar la identificación de producto o servicio no conforme reportada por los líderes de Proceso, de acuerdo con el Procedimiento de producto o Servicio no Conforme.</t>
  </si>
  <si>
    <t>Actualmente se definiran nuevos productos o servicios que tendra la Unidad Solidaria, sus caracteristicas y criterios que deben tener, lo anterior dentro de la planeación que se viene dando con los cambios y los lineamientos del Gobierno Nacional.</t>
  </si>
  <si>
    <t>Una vez se definan los nuevos productos, o se ajusten y modifiquen las caracteristicas y criterios nuevos, se actualizará el procedimiento de Producto o Servicio no Conforme..</t>
  </si>
  <si>
    <t>Se viene trabajando el los documentos del proceso, teniendo en cuenta la caracterización y demás documentos del Proceso de Fomento de las Organizaciones solidarias. Reiteramos que,  una vez se definan los nuevos productos, o se ajusten y modifiquen las caracteristicas y criterios nuevos, se actualizará el procedimiento de Producto o Servicio no Conforme..</t>
  </si>
  <si>
    <t>Se viene verificando los documentos se encuentren actualizados y con base en las necesidades en cada proceso de la Unidad Solidaria. Dicha verificación se viene realizando mensualmente.</t>
  </si>
  <si>
    <t xml:space="preserve">Se viene realizando la revisión y actualizaciones documentales en los proceso, frente a los cambios y necesidades actuales en los diferentes procesos. En el primer semestre de la actual vigencia se actualizaron 187 documentos. </t>
  </si>
  <si>
    <t xml:space="preserve">En el periodo de análisis, continuamos con el acompañamiento a los líderes de Procesos, en cuanto en lo que se refiera a los documentosde los diferentes Procesos. </t>
  </si>
  <si>
    <t>Con base en el control establecido y las actividades de control establecidas en el Plan de acción, se aperturo la Acción de Mejora No.138 "Se evidencian algunos documentos con versiones que datan de hace dos años o más, otros se encuentran en estado de borrador desde hace más de un año. Igualmente los cambios actuales que se vienen presentando de toda índole, que tienen que ver desde el punto de vista económico, político, nuevo Plan nacional de desarrollo, planes estratégico y sectoriales para la Entidad, como también nuevos lineamientos del gobierno actual, necesariamente se traduce en revisar la parte documental de los procesos en su integralidad que estén articulados con la nueva misionalidad de la Unidad." 
Acción de Mejora No.140: "Se evidencian cambios en los lineamientos , politicas y requisitos para la logro de la integralidad MIPG SIGOS".</t>
  </si>
  <si>
    <t>Se continua con el desarrollo de las dos acciones de mejora generadas en los meses de marzo y abril de la actual vigencia, en concordancia con la ejecución del control a traves de las actividades de control en la forma como fueron concebidas mediante el plan de acción.</t>
  </si>
  <si>
    <t>Continuamos con el acompañamiento y construcción de las acciones de mejora conjuntamente con los lideres de proceso.</t>
  </si>
  <si>
    <t>Durante el primer cuatrimestre de 2023, el 100% de los informes de la oficina de control interno, fueron revisados, y emitidos por parte del Jefe de la Oficina, adicionalemnte en durante el periodo de vacaciones del titular del cargo de jefe de oficina, se encargó de la funciones al profesional especializado grado 17. Adicionalmente los informes de auditoría, informes y seguimientos han sido emitidos con destino al Representante Legal, con copia de los miembros del Comité institucional de Coordinación de control interno.</t>
  </si>
  <si>
    <t>Durante el primer semestre de 2023, el 100% de los informes de la oficina de control interno, fueron revisados, y emitidos por parte del Jefe de la Oficina. A la fecha se han emitido los informes de auditoría de evaluación independientea los procesos procesos Gestión de programas y proyectos, Gestión del seguimiento y la medición, Gestión del mejoramiento y Comunicación y prensa.  Igualmente, se han emitido  informes de  seguimientos con destino al Representante Legal de la unidad y se remite copia de los miembros del Comité institucional de Coordinación de control interno y se socializan en los comite coordinadores de control interno que actualmente se ha celebrado dos comites.</t>
  </si>
  <si>
    <t>Desarrollan y Ejecutan el control a traves de las actividades de control en la forma como fueron concebidas las actividades en el Plan de Acción.</t>
  </si>
  <si>
    <t>Durante el segundo cuatrimestre de 2023, el 100% de los informes de la oficina de control interno, fueron revisados, y emitidos por parte del Jefe de la Oficina, adicionalemnte en durante el periodo de vacaciones del titular del cargo de jefe de oficina, se encargó de la funciones al profesional especializado grado 17. Adicionalmente los informes de auditoría, informes y seguimientos han sido emitidos con destino al Representante Legal, con copia de los miembros del Comité institucional de Coordinación de control interno</t>
  </si>
  <si>
    <t>Desarrollan y Ejecutan el control a traves de las actividades definidas en el Plan de Acción del control en la forma como fueron concebidas las actividades en el dicho Plan de Acción.</t>
  </si>
  <si>
    <t>El programa de auditoría interna para la vigencia 2023 se aprobó el 15 del mes de marzo, con corte a 30 de abril de 2023 se está en proceso la auditoría de evaluación independiente de los procesos Gestión de programas y proyectos, Gestión del seguimiento y la medición, Gestión del mejoramiento y Comunicación y prensa, las cuales cuentan con su respectiva reunión de apertura.</t>
  </si>
  <si>
    <t>Desarrollan y ejecutan la actividad de control con base en la programación realizada para los procesos de evaluación independiente, y mediante el acta de apertura a todos los procesos de evaluación independiente.</t>
  </si>
  <si>
    <t>El programa de auditoría interna para la vigencia 2023 se aprobó el 15 del mes de marzo, con corte a 30 de junio de 2023 se aperturaron y terminaron las audirorías a los procesos Gestión de programas y proyectos, Gestión del seguimiento y la medición, Gestión del mejoramiento y Comunicación y prensa, y a se encuentran aperturadas y en ejecución las auditorías a los procesos Gestión del Talento Humano y Gestión Informatica las cuales cuentan con su respectiva reunión de apertura.</t>
  </si>
  <si>
    <t>Adelantan y ejecutan las actividades de control con base en la programación realizada para los procesos de evaluación independiente, y mediante el acta de apertura a todos los procesos de evaluación independiente.</t>
  </si>
  <si>
    <t xml:space="preserve">El programa de auditoría interna para la vigencia 2023 está en proceso de implementación. Durante el segundo cuatrimestre se auditaron los procesos Gestión de programas y proyectos, Gestión del seguimiento y la medición, Gestión del mejoramiento y Comunicación y prensa, Gestión informática y Gestión Humana. los resultados de dichas auditorías se encuentran publicados en la página web en el link  https://www.unidadsolidaria.gov.co/Planeaci%C3%B3n-gesti%C3%B3n-y-control/Control/informe-de-evaluaci%C3%B3n-y-auditoria/Informe-de-evaluaci%C3%B3n-a-la-gesti%C3%B3n-institucional-por-dependencias/Vigencia-2023 </t>
  </si>
  <si>
    <t>Ejecutan  y desarrollan las actividades de control con base en la programación realizada para los procesos de evaluación independiente, en los procesos de Gestión de programas y proyectos, Gestión del seguimiento y la medición, Gestión del mejoramiento y Comunicación y prensa, Gestión informática y Gestión Humana, los cuales se encuentran publicados en la página Web de la Entidad.</t>
  </si>
  <si>
    <t>El programa de auditoría interna para la vigencia 2023 se aprobó el 15 del mes de marzo, con corte a 30 de abril de 2023 se está en proceso la auditoría de evaluación independiente de los procesos Gestión de programas y proyectos, Gestión del seguimiento y la medición, Gestión del mejoramiento y Comunicación y prensa, así como de la etapa precontractual de los convenios 001 con Cincoop y 002 con Asocooph, las recomendaciones serán verificadas en las auditorías posteriores.</t>
  </si>
  <si>
    <t>Se puede observar que se encuentra en proceso las auditorias independientes, para finalmente la suscripción de las actas de compromiso de las acciones de mejoramiento.</t>
  </si>
  <si>
    <t xml:space="preserve">El programa de auditoría interna para la vigencia 2023 se está en proceso de implementación, se identificó un mejoramiento en el nivel de acogimiento de las recomendaciones de la Oficina de control interno, por parte de la nueva admoinistración. </t>
  </si>
  <si>
    <t>Se puede observar que adelantan los procesos de auditoria, no hacen relación a la suscripción de las actas de compromiso para realizar las acciones de mejoramiento que den respuesta a los hallazgos, observaciones y recomendaciones por parte de la Oficina de Contril Inteerno.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</si>
</sst>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dd/mm/yyyy;@"/>
    <numFmt numFmtId="165" formatCode="_-* #,##0_-;\-* #,##0_-;_-* &quot;-&quot;??_-;_-@_-"/>
    <numFmt numFmtId="166" formatCode="0.000%"/>
    <numFmt numFmtId="167" formatCode="0.0%"/>
    <numFmt numFmtId="168" formatCode="0.0"/>
  </numFmts>
  <fonts count="71" x14ac:knownFonts="1">
    <font>
      <sz val="11"/>
      <color theme="1"/>
      <name val="Calibri"/>
      <family val="2"/>
      <scheme val="minor"/>
    </font>
    <font>
      <sz val="11"/>
      <color theme="1"/>
      <name val="Calibri"/>
      <family val="2"/>
      <scheme val="minor"/>
    </font>
    <font>
      <sz val="11"/>
      <color theme="1"/>
      <name val="Arial"/>
      <family val="2"/>
    </font>
    <font>
      <b/>
      <sz val="14"/>
      <color theme="0"/>
      <name val="Arial"/>
      <family val="2"/>
    </font>
    <font>
      <b/>
      <sz val="14"/>
      <color rgb="FF000000"/>
      <name val="Arial"/>
      <family val="2"/>
    </font>
    <font>
      <b/>
      <sz val="11"/>
      <color theme="1"/>
      <name val="Arial"/>
      <family val="2"/>
    </font>
    <font>
      <b/>
      <sz val="9"/>
      <color theme="1"/>
      <name val="Arial"/>
      <family val="2"/>
    </font>
    <font>
      <sz val="8"/>
      <color theme="1"/>
      <name val="Arial"/>
      <family val="2"/>
    </font>
    <font>
      <b/>
      <i/>
      <sz val="10"/>
      <color rgb="FF000000"/>
      <name val="Arial Narrow"/>
      <family val="2"/>
    </font>
    <font>
      <b/>
      <i/>
      <sz val="10"/>
      <name val="Arial Narrow"/>
      <family val="2"/>
    </font>
    <font>
      <i/>
      <sz val="10"/>
      <name val="Arial Narrow"/>
      <family val="2"/>
    </font>
    <font>
      <sz val="10"/>
      <color theme="1"/>
      <name val="Arial Narrow"/>
      <family val="2"/>
    </font>
    <font>
      <u/>
      <sz val="11"/>
      <color theme="10"/>
      <name val="Calibri"/>
      <family val="2"/>
      <scheme val="minor"/>
    </font>
    <font>
      <sz val="11"/>
      <color theme="1"/>
      <name val="Calibri Light"/>
      <family val="2"/>
      <scheme val="maj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rgb="FF0070C0"/>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28"/>
      <color rgb="FF3366CC"/>
      <name val="Calibri"/>
      <family val="2"/>
      <scheme val="minor"/>
    </font>
    <font>
      <b/>
      <sz val="18"/>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b/>
      <sz val="14"/>
      <color theme="1"/>
      <name val="Arial Narrow"/>
      <family val="2"/>
    </font>
    <font>
      <sz val="10"/>
      <color rgb="FFFF0000"/>
      <name val="Arial Narrow"/>
      <family val="2"/>
    </font>
    <font>
      <sz val="11"/>
      <color rgb="FF000000"/>
      <name val="Arial Narrow"/>
      <family val="2"/>
    </font>
    <font>
      <sz val="11"/>
      <color theme="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4"/>
      <name val="Arial"/>
      <family val="2"/>
    </font>
    <font>
      <b/>
      <sz val="11"/>
      <color theme="1"/>
      <name val="Calibri"/>
      <family val="2"/>
      <scheme val="minor"/>
    </font>
    <font>
      <b/>
      <sz val="10"/>
      <name val="Arial Narrow"/>
      <family val="2"/>
    </font>
    <font>
      <sz val="11"/>
      <color theme="1"/>
      <name val="Arial Narrow"/>
      <family val="2"/>
    </font>
    <font>
      <sz val="11"/>
      <name val="Arial Narrow"/>
      <family val="2"/>
    </font>
    <font>
      <i/>
      <sz val="11"/>
      <color theme="1"/>
      <name val="Arial Narrow"/>
      <family val="2"/>
    </font>
    <font>
      <i/>
      <sz val="11"/>
      <color theme="1"/>
      <name val="Arial"/>
      <family val="2"/>
    </font>
    <font>
      <sz val="11"/>
      <color theme="10"/>
      <name val="Calibri"/>
      <family val="2"/>
      <scheme val="minor"/>
    </font>
    <font>
      <sz val="11"/>
      <color rgb="FF444444"/>
      <name val="Arial Narrow"/>
      <family val="2"/>
    </font>
    <font>
      <sz val="8"/>
      <name val="Calibri"/>
      <family val="2"/>
      <scheme val="minor"/>
    </font>
    <font>
      <u/>
      <sz val="10"/>
      <color theme="10"/>
      <name val="Arial Narrow"/>
      <family val="2"/>
    </font>
    <font>
      <b/>
      <sz val="11"/>
      <color theme="0"/>
      <name val="Calibri"/>
      <family val="2"/>
      <scheme val="minor"/>
    </font>
    <font>
      <sz val="11"/>
      <color theme="0"/>
      <name val="Calibri"/>
      <family val="2"/>
      <scheme val="minor"/>
    </font>
    <font>
      <sz val="11"/>
      <color theme="0"/>
      <name val="Arial"/>
      <family val="2"/>
    </font>
    <font>
      <sz val="14"/>
      <color theme="1"/>
      <name val="Calibri"/>
      <family val="2"/>
      <scheme val="minor"/>
    </font>
    <font>
      <u/>
      <sz val="11"/>
      <color theme="1"/>
      <name val="Arial Narrow"/>
      <family val="2"/>
    </font>
    <font>
      <b/>
      <u/>
      <sz val="11"/>
      <color rgb="FF0070C0"/>
      <name val="Arial Narrow"/>
      <family val="2"/>
    </font>
  </fonts>
  <fills count="25">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B8CCE4"/>
        <bgColor indexed="64"/>
      </patternFill>
    </fill>
    <fill>
      <patternFill patternType="solid">
        <fgColor rgb="FFB4C6E7"/>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bgColor rgb="FF000000"/>
      </patternFill>
    </fill>
    <fill>
      <patternFill patternType="solid">
        <fgColor rgb="FFDDEBF7"/>
        <bgColor rgb="FF000000"/>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FF00"/>
        <bgColor indexed="64"/>
      </patternFill>
    </fill>
    <fill>
      <patternFill patternType="solid">
        <fgColor rgb="FFFFC000"/>
        <bgColor indexed="64"/>
      </patternFill>
    </fill>
    <fill>
      <patternFill patternType="solid">
        <fgColor rgb="FFC00000"/>
        <bgColor indexed="64"/>
      </patternFill>
    </fill>
    <fill>
      <patternFill patternType="solid">
        <fgColor rgb="FF29FF8A"/>
        <bgColor indexed="64"/>
      </patternFill>
    </fill>
    <fill>
      <patternFill patternType="solid">
        <fgColor theme="4" tint="-0.249977111117893"/>
        <bgColor indexed="64"/>
      </patternFill>
    </fill>
    <fill>
      <patternFill patternType="solid">
        <fgColor theme="8" tint="0.79998168889431442"/>
        <bgColor indexed="64"/>
      </patternFill>
    </fill>
  </fills>
  <borders count="95">
    <border>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otted">
        <color rgb="FFF79646"/>
      </top>
      <bottom/>
      <diagonal/>
    </border>
    <border>
      <left/>
      <right style="dashed">
        <color theme="9" tint="-0.24994659260841701"/>
      </right>
      <top style="dashed">
        <color theme="9" tint="-0.24994659260841701"/>
      </top>
      <bottom/>
      <diagonal/>
    </border>
    <border>
      <left/>
      <right style="dashed">
        <color theme="9" tint="-0.24994659260841701"/>
      </right>
      <top/>
      <bottom/>
      <diagonal/>
    </border>
    <border>
      <left style="dashed">
        <color theme="9" tint="-0.24994659260841701"/>
      </left>
      <right/>
      <top/>
      <bottom style="dotted">
        <color rgb="FFF79646"/>
      </bottom>
      <diagonal/>
    </border>
    <border>
      <left/>
      <right style="dashed">
        <color theme="9" tint="-0.24994659260841701"/>
      </right>
      <top/>
      <bottom style="dotted">
        <color rgb="FFF79646"/>
      </bottom>
      <diagonal/>
    </border>
    <border>
      <left style="medium">
        <color indexed="64"/>
      </left>
      <right style="thin">
        <color indexed="64"/>
      </right>
      <top style="thin">
        <color indexed="64"/>
      </top>
      <bottom/>
      <diagonal/>
    </border>
    <border>
      <left style="thin">
        <color indexed="64"/>
      </left>
      <right style="dotted">
        <color theme="9"/>
      </right>
      <top style="thin">
        <color indexed="64"/>
      </top>
      <bottom style="dotted">
        <color theme="9"/>
      </bottom>
      <diagonal/>
    </border>
    <border>
      <left style="dotted">
        <color theme="9"/>
      </left>
      <right style="dotted">
        <color theme="9"/>
      </right>
      <top style="thin">
        <color indexed="64"/>
      </top>
      <bottom style="dotted">
        <color theme="9"/>
      </bottom>
      <diagonal/>
    </border>
    <border>
      <left/>
      <right style="thin">
        <color indexed="64"/>
      </right>
      <top style="thin">
        <color indexed="64"/>
      </top>
      <bottom/>
      <diagonal/>
    </border>
    <border>
      <left/>
      <right style="double">
        <color theme="8" tint="-0.499984740745262"/>
      </right>
      <top/>
      <bottom/>
      <diagonal/>
    </border>
    <border>
      <left style="medium">
        <color theme="0"/>
      </left>
      <right/>
      <top style="double">
        <color theme="8" tint="-0.499984740745262"/>
      </top>
      <bottom/>
      <diagonal/>
    </border>
    <border>
      <left/>
      <right/>
      <top style="double">
        <color theme="8" tint="-0.499984740745262"/>
      </top>
      <bottom/>
      <diagonal/>
    </border>
    <border>
      <left/>
      <right style="double">
        <color theme="8" tint="-0.499984740745262"/>
      </right>
      <top style="double">
        <color theme="8" tint="-0.499984740745262"/>
      </top>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style="dotted">
        <color theme="9" tint="-0.24994659260841701"/>
      </right>
      <top/>
      <bottom style="dotted">
        <color theme="9" tint="-0.24994659260841701"/>
      </bottom>
      <diagonal/>
    </border>
    <border>
      <left style="hair">
        <color theme="9"/>
      </left>
      <right style="hair">
        <color theme="9"/>
      </right>
      <top style="hair">
        <color theme="9"/>
      </top>
      <bottom style="hair">
        <color theme="9"/>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otted">
        <color rgb="FFF79646"/>
      </top>
      <bottom style="dashed">
        <color theme="9" tint="-0.24994659260841701"/>
      </bottom>
      <diagonal/>
    </border>
  </borders>
  <cellStyleXfs count="20">
    <xf numFmtId="0" fontId="0" fillId="0" borderId="0"/>
    <xf numFmtId="9" fontId="1" fillId="0" borderId="0" applyFont="0" applyFill="0" applyBorder="0" applyAlignment="0" applyProtection="0"/>
    <xf numFmtId="0" fontId="12" fillId="0" borderId="0" applyNumberFormat="0" applyFill="0" applyBorder="0" applyAlignment="0" applyProtection="0"/>
    <xf numFmtId="0" fontId="1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777">
    <xf numFmtId="0" fontId="0" fillId="0" borderId="0" xfId="0"/>
    <xf numFmtId="0" fontId="2" fillId="0" borderId="0" xfId="0" applyFont="1"/>
    <xf numFmtId="0" fontId="20" fillId="0" borderId="0" xfId="0" applyFont="1"/>
    <xf numFmtId="0" fontId="10" fillId="0" borderId="10" xfId="0" applyFont="1" applyBorder="1" applyAlignment="1">
      <alignment vertical="center" wrapText="1"/>
    </xf>
    <xf numFmtId="0" fontId="30" fillId="0" borderId="10" xfId="0" applyFont="1" applyBorder="1" applyAlignment="1">
      <alignment horizontal="center" vertical="center" wrapText="1"/>
    </xf>
    <xf numFmtId="0" fontId="30" fillId="0" borderId="10" xfId="0" applyFont="1" applyBorder="1" applyAlignment="1">
      <alignment horizontal="justify" vertical="center" wrapText="1"/>
    </xf>
    <xf numFmtId="0" fontId="10" fillId="0" borderId="10" xfId="0" applyFont="1" applyBorder="1" applyAlignment="1">
      <alignment horizontal="justify" vertical="center" wrapText="1"/>
    </xf>
    <xf numFmtId="0" fontId="10" fillId="0" borderId="10" xfId="0" applyFont="1" applyBorder="1" applyAlignment="1">
      <alignment horizontal="center" vertical="center" wrapText="1"/>
    </xf>
    <xf numFmtId="0" fontId="30" fillId="5" borderId="10" xfId="0" applyFont="1" applyFill="1" applyBorder="1" applyAlignment="1">
      <alignment horizontal="center" vertical="center" wrapText="1"/>
    </xf>
    <xf numFmtId="0" fontId="29" fillId="5" borderId="10"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0" fillId="5" borderId="10" xfId="0" applyFont="1" applyFill="1" applyBorder="1" applyAlignment="1">
      <alignment vertical="center" wrapText="1"/>
    </xf>
    <xf numFmtId="9" fontId="30" fillId="5" borderId="10" xfId="0" applyNumberFormat="1" applyFont="1" applyFill="1" applyBorder="1" applyAlignment="1">
      <alignment horizontal="center" vertical="center" wrapText="1"/>
    </xf>
    <xf numFmtId="0" fontId="30" fillId="5" borderId="10" xfId="0" applyFont="1" applyFill="1" applyBorder="1" applyAlignment="1">
      <alignment vertical="center" wrapText="1"/>
    </xf>
    <xf numFmtId="0" fontId="10" fillId="5" borderId="10" xfId="0" applyFont="1" applyFill="1" applyBorder="1" applyAlignment="1">
      <alignment horizontal="center" vertical="center" wrapText="1"/>
    </xf>
    <xf numFmtId="0" fontId="30" fillId="5" borderId="10" xfId="0" applyFont="1" applyFill="1" applyBorder="1" applyAlignment="1">
      <alignment horizontal="justify" vertical="center" wrapText="1"/>
    </xf>
    <xf numFmtId="0" fontId="30" fillId="0" borderId="10" xfId="0" applyFont="1" applyBorder="1" applyAlignment="1">
      <alignment vertical="center" wrapText="1"/>
    </xf>
    <xf numFmtId="0" fontId="28" fillId="4" borderId="11" xfId="0" applyFont="1" applyFill="1" applyBorder="1" applyAlignment="1">
      <alignment horizontal="center" vertical="center" wrapText="1"/>
    </xf>
    <xf numFmtId="0" fontId="20" fillId="5" borderId="10" xfId="0" applyFont="1" applyFill="1" applyBorder="1" applyAlignment="1">
      <alignment horizontal="center" vertical="center"/>
    </xf>
    <xf numFmtId="0" fontId="20" fillId="0" borderId="10" xfId="0" applyFont="1" applyBorder="1" applyAlignment="1">
      <alignment horizontal="left" vertical="center" wrapText="1"/>
    </xf>
    <xf numFmtId="0" fontId="18" fillId="0" borderId="0" xfId="0" applyFont="1"/>
    <xf numFmtId="0" fontId="28" fillId="6" borderId="10" xfId="0" applyFont="1" applyFill="1" applyBorder="1" applyAlignment="1">
      <alignment horizontal="center" vertical="center"/>
    </xf>
    <xf numFmtId="0" fontId="0" fillId="5" borderId="0" xfId="0" applyFill="1"/>
    <xf numFmtId="0" fontId="0" fillId="7" borderId="10" xfId="0" applyFill="1" applyBorder="1" applyAlignment="1">
      <alignment horizontal="center" vertical="center"/>
    </xf>
    <xf numFmtId="0" fontId="0" fillId="5" borderId="10" xfId="0" applyFill="1" applyBorder="1" applyAlignment="1">
      <alignment horizontal="center" vertical="center"/>
    </xf>
    <xf numFmtId="9" fontId="0" fillId="7" borderId="10" xfId="0" applyNumberFormat="1" applyFill="1" applyBorder="1" applyAlignment="1">
      <alignment horizontal="center" vertical="center"/>
    </xf>
    <xf numFmtId="0" fontId="28" fillId="0" borderId="10" xfId="0" applyFont="1" applyBorder="1" applyAlignment="1">
      <alignment horizontal="center" vertical="center" wrapText="1"/>
    </xf>
    <xf numFmtId="1" fontId="30" fillId="0" borderId="10" xfId="0" applyNumberFormat="1" applyFont="1" applyBorder="1" applyAlignment="1">
      <alignment horizontal="center" vertical="center"/>
    </xf>
    <xf numFmtId="0" fontId="30" fillId="0" borderId="10" xfId="0" applyFont="1" applyBorder="1" applyAlignment="1">
      <alignment horizontal="left" vertical="center" wrapText="1"/>
    </xf>
    <xf numFmtId="1" fontId="30" fillId="0" borderId="10" xfId="0" applyNumberFormat="1" applyFont="1" applyBorder="1" applyAlignment="1">
      <alignment horizontal="center" vertical="center" wrapText="1"/>
    </xf>
    <xf numFmtId="0" fontId="30" fillId="5" borderId="10" xfId="0" applyFont="1" applyFill="1" applyBorder="1" applyAlignment="1">
      <alignment horizontal="left" vertical="center" wrapText="1"/>
    </xf>
    <xf numFmtId="1" fontId="10" fillId="5" borderId="10" xfId="0" applyNumberFormat="1" applyFont="1" applyFill="1" applyBorder="1" applyAlignment="1">
      <alignment horizontal="center" vertical="center" wrapText="1"/>
    </xf>
    <xf numFmtId="14" fontId="0" fillId="0" borderId="0" xfId="0" applyNumberFormat="1"/>
    <xf numFmtId="0" fontId="34" fillId="0" borderId="0" xfId="0" applyFont="1"/>
    <xf numFmtId="9" fontId="0" fillId="0" borderId="0" xfId="0" applyNumberFormat="1" applyAlignment="1">
      <alignment horizontal="center" vertical="center"/>
    </xf>
    <xf numFmtId="1" fontId="0" fillId="7" borderId="10" xfId="1" applyNumberFormat="1" applyFont="1" applyFill="1" applyBorder="1" applyAlignment="1">
      <alignment horizontal="center" vertical="center"/>
    </xf>
    <xf numFmtId="1" fontId="0" fillId="5" borderId="10" xfId="0" applyNumberFormat="1" applyFill="1" applyBorder="1" applyAlignment="1">
      <alignment horizontal="center" vertical="center"/>
    </xf>
    <xf numFmtId="0" fontId="0" fillId="0" borderId="27" xfId="0" applyBorder="1"/>
    <xf numFmtId="0" fontId="0" fillId="0" borderId="28" xfId="0" applyBorder="1"/>
    <xf numFmtId="0" fontId="35" fillId="0" borderId="28" xfId="0" applyFont="1" applyBorder="1"/>
    <xf numFmtId="0" fontId="0" fillId="0" borderId="29" xfId="0" applyBorder="1"/>
    <xf numFmtId="0" fontId="0" fillId="0" borderId="30" xfId="0" applyBorder="1"/>
    <xf numFmtId="0" fontId="35" fillId="0" borderId="30" xfId="0" applyFont="1" applyBorder="1"/>
    <xf numFmtId="41" fontId="35" fillId="0" borderId="30" xfId="4" applyFont="1" applyFill="1" applyBorder="1"/>
    <xf numFmtId="41" fontId="35" fillId="0" borderId="31" xfId="4" applyFont="1" applyFill="1" applyBorder="1"/>
    <xf numFmtId="41" fontId="0" fillId="0" borderId="30" xfId="4" applyFont="1" applyFill="1" applyBorder="1" applyAlignment="1" applyProtection="1">
      <alignment wrapText="1"/>
      <protection hidden="1"/>
    </xf>
    <xf numFmtId="41" fontId="0" fillId="0" borderId="30" xfId="4" applyFont="1" applyFill="1" applyBorder="1" applyProtection="1">
      <protection hidden="1"/>
    </xf>
    <xf numFmtId="41" fontId="0" fillId="0" borderId="31" xfId="4" applyFont="1" applyFill="1" applyBorder="1" applyProtection="1">
      <protection hidden="1"/>
    </xf>
    <xf numFmtId="41" fontId="0" fillId="0" borderId="30" xfId="4" applyFont="1" applyFill="1" applyBorder="1"/>
    <xf numFmtId="0" fontId="0" fillId="0" borderId="0" xfId="0" applyAlignment="1">
      <alignment wrapText="1"/>
    </xf>
    <xf numFmtId="0" fontId="0" fillId="0" borderId="32" xfId="0" applyBorder="1"/>
    <xf numFmtId="0" fontId="0" fillId="0" borderId="33" xfId="0" applyBorder="1"/>
    <xf numFmtId="0" fontId="0" fillId="0" borderId="34" xfId="0" applyBorder="1"/>
    <xf numFmtId="0" fontId="39" fillId="0" borderId="35" xfId="0" applyFont="1" applyBorder="1"/>
    <xf numFmtId="0" fontId="39" fillId="0" borderId="0" xfId="0" applyFont="1"/>
    <xf numFmtId="0" fontId="20" fillId="5" borderId="0" xfId="3" applyFont="1" applyFill="1"/>
    <xf numFmtId="0" fontId="18" fillId="5" borderId="0" xfId="3" applyFont="1" applyFill="1"/>
    <xf numFmtId="0" fontId="18" fillId="5" borderId="4" xfId="3" applyFont="1" applyFill="1" applyBorder="1"/>
    <xf numFmtId="0" fontId="17" fillId="5" borderId="0" xfId="3" applyFont="1" applyFill="1" applyAlignment="1">
      <alignment vertical="center" wrapText="1"/>
    </xf>
    <xf numFmtId="0" fontId="43" fillId="5" borderId="4" xfId="3" applyFont="1" applyFill="1" applyBorder="1" applyAlignment="1">
      <alignment horizontal="justify" vertical="top" wrapText="1"/>
    </xf>
    <xf numFmtId="0" fontId="17" fillId="5" borderId="10" xfId="3" applyFont="1" applyFill="1" applyBorder="1" applyAlignment="1">
      <alignment horizontal="center" vertical="center" wrapText="1"/>
    </xf>
    <xf numFmtId="0" fontId="18" fillId="5" borderId="7" xfId="3" applyFont="1" applyFill="1" applyBorder="1"/>
    <xf numFmtId="0" fontId="17" fillId="5" borderId="4" xfId="3" applyFont="1" applyFill="1" applyBorder="1" applyAlignment="1">
      <alignment horizontal="justify" vertical="top" wrapText="1"/>
    </xf>
    <xf numFmtId="0" fontId="17" fillId="5" borderId="0" xfId="3" applyFont="1" applyFill="1" applyAlignment="1">
      <alignment horizontal="left" vertical="center" wrapText="1"/>
    </xf>
    <xf numFmtId="0" fontId="19" fillId="5" borderId="10" xfId="3" applyFont="1" applyFill="1" applyBorder="1" applyAlignment="1">
      <alignment horizontal="center" vertical="center" wrapText="1"/>
    </xf>
    <xf numFmtId="0" fontId="17" fillId="5" borderId="4" xfId="3" applyFont="1" applyFill="1" applyBorder="1" applyAlignment="1">
      <alignment horizontal="left" vertical="center" wrapText="1"/>
    </xf>
    <xf numFmtId="0" fontId="21" fillId="5" borderId="22" xfId="3" applyFont="1" applyFill="1" applyBorder="1" applyAlignment="1" applyProtection="1">
      <alignment horizontal="center" vertical="center" wrapText="1"/>
      <protection locked="0"/>
    </xf>
    <xf numFmtId="0" fontId="45" fillId="5" borderId="0" xfId="3" applyFont="1" applyFill="1" applyAlignment="1">
      <alignment vertical="center" wrapText="1"/>
    </xf>
    <xf numFmtId="0" fontId="43" fillId="5" borderId="0" xfId="3" applyFont="1" applyFill="1" applyAlignment="1">
      <alignment vertical="top" wrapText="1"/>
    </xf>
    <xf numFmtId="0" fontId="17" fillId="5" borderId="0" xfId="3" applyFont="1" applyFill="1" applyAlignment="1">
      <alignment horizontal="right" vertical="top" wrapText="1"/>
    </xf>
    <xf numFmtId="0" fontId="17" fillId="5" borderId="7" xfId="3" applyFont="1" applyFill="1" applyBorder="1" applyAlignment="1">
      <alignment horizontal="right" vertical="top" wrapText="1"/>
    </xf>
    <xf numFmtId="0" fontId="17" fillId="5" borderId="4" xfId="3" applyFont="1" applyFill="1" applyBorder="1" applyAlignment="1">
      <alignment vertical="center" wrapText="1"/>
    </xf>
    <xf numFmtId="0" fontId="43" fillId="5" borderId="0" xfId="3" applyFont="1" applyFill="1" applyAlignment="1" applyProtection="1">
      <alignment horizontal="center" vertical="top" wrapText="1"/>
      <protection locked="0"/>
    </xf>
    <xf numFmtId="0" fontId="19" fillId="5" borderId="15" xfId="3" applyFont="1" applyFill="1" applyBorder="1" applyAlignment="1">
      <alignment horizontal="left"/>
    </xf>
    <xf numFmtId="0" fontId="19" fillId="5" borderId="16" xfId="3" applyFont="1" applyFill="1" applyBorder="1" applyAlignment="1">
      <alignment horizontal="left"/>
    </xf>
    <xf numFmtId="0" fontId="17" fillId="5" borderId="16" xfId="3" applyFont="1" applyFill="1" applyBorder="1" applyAlignment="1">
      <alignment horizontal="left" vertical="top" wrapText="1"/>
    </xf>
    <xf numFmtId="0" fontId="18" fillId="5" borderId="16" xfId="3" applyFont="1" applyFill="1" applyBorder="1"/>
    <xf numFmtId="0" fontId="18" fillId="5" borderId="17" xfId="3" applyFont="1" applyFill="1" applyBorder="1"/>
    <xf numFmtId="0" fontId="19" fillId="5" borderId="0" xfId="3" applyFont="1" applyFill="1" applyAlignment="1">
      <alignment horizontal="left" vertical="center" wrapText="1"/>
    </xf>
    <xf numFmtId="0" fontId="43" fillId="5" borderId="0" xfId="3" applyFont="1" applyFill="1" applyAlignment="1">
      <alignment horizontal="justify" vertical="top" wrapText="1"/>
    </xf>
    <xf numFmtId="0" fontId="43" fillId="5" borderId="0" xfId="3" applyFont="1" applyFill="1" applyAlignment="1">
      <alignment horizontal="left" vertical="top" wrapText="1"/>
    </xf>
    <xf numFmtId="0" fontId="43" fillId="5" borderId="0" xfId="3" applyFont="1" applyFill="1" applyAlignment="1">
      <alignment horizontal="center" vertical="top" wrapText="1"/>
    </xf>
    <xf numFmtId="0" fontId="43" fillId="5" borderId="7" xfId="3" applyFont="1" applyFill="1" applyBorder="1" applyAlignment="1">
      <alignment horizontal="center" vertical="top" wrapText="1"/>
    </xf>
    <xf numFmtId="0" fontId="19" fillId="5" borderId="0" xfId="3" applyFont="1" applyFill="1"/>
    <xf numFmtId="14" fontId="18" fillId="5" borderId="0" xfId="3" applyNumberFormat="1" applyFont="1" applyFill="1" applyAlignment="1">
      <alignment horizontal="left"/>
    </xf>
    <xf numFmtId="0" fontId="18" fillId="5" borderId="15" xfId="3" applyFont="1" applyFill="1" applyBorder="1"/>
    <xf numFmtId="0" fontId="19" fillId="3" borderId="11" xfId="3" applyFont="1" applyFill="1" applyBorder="1" applyAlignment="1">
      <alignment horizontal="center" vertical="center" wrapText="1"/>
    </xf>
    <xf numFmtId="0" fontId="19" fillId="3" borderId="21" xfId="3" applyFont="1" applyFill="1" applyBorder="1" applyAlignment="1">
      <alignment horizontal="center" vertical="center" wrapText="1"/>
    </xf>
    <xf numFmtId="0" fontId="18" fillId="5" borderId="1" xfId="3" applyFont="1" applyFill="1" applyBorder="1"/>
    <xf numFmtId="0" fontId="17" fillId="5" borderId="14" xfId="3" applyFont="1" applyFill="1" applyBorder="1" applyAlignment="1">
      <alignment vertical="center" wrapText="1"/>
    </xf>
    <xf numFmtId="0" fontId="19" fillId="5" borderId="14" xfId="3" applyFont="1" applyFill="1" applyBorder="1" applyAlignment="1">
      <alignment horizontal="center" vertical="center" wrapText="1"/>
    </xf>
    <xf numFmtId="0" fontId="18" fillId="5" borderId="14" xfId="3" applyFont="1" applyFill="1" applyBorder="1"/>
    <xf numFmtId="0" fontId="17" fillId="5" borderId="16" xfId="3" applyFont="1" applyFill="1" applyBorder="1" applyAlignment="1">
      <alignment horizontal="center" vertical="top" wrapText="1"/>
    </xf>
    <xf numFmtId="0" fontId="17" fillId="5" borderId="16" xfId="3" applyFont="1" applyFill="1" applyBorder="1" applyAlignment="1">
      <alignment horizontal="justify" vertical="top" wrapText="1"/>
    </xf>
    <xf numFmtId="0" fontId="0" fillId="0" borderId="35" xfId="0" applyBorder="1"/>
    <xf numFmtId="41" fontId="35" fillId="0" borderId="37" xfId="4" applyFont="1" applyFill="1" applyBorder="1"/>
    <xf numFmtId="0" fontId="0" fillId="0" borderId="37" xfId="0" applyBorder="1"/>
    <xf numFmtId="0" fontId="35" fillId="0" borderId="0" xfId="0" applyFont="1"/>
    <xf numFmtId="0" fontId="28" fillId="8" borderId="10" xfId="0" applyFont="1" applyFill="1" applyBorder="1" applyAlignment="1">
      <alignment vertical="center" wrapText="1"/>
    </xf>
    <xf numFmtId="0" fontId="30" fillId="0" borderId="10" xfId="0" applyFont="1" applyBorder="1" applyAlignment="1">
      <alignment horizontal="justify" vertical="top" wrapText="1"/>
    </xf>
    <xf numFmtId="0" fontId="30" fillId="5" borderId="10" xfId="0" applyFont="1" applyFill="1" applyBorder="1" applyAlignment="1">
      <alignment horizontal="justify" vertical="top" wrapText="1"/>
    </xf>
    <xf numFmtId="0" fontId="10" fillId="5" borderId="10" xfId="0" applyFont="1" applyFill="1" applyBorder="1" applyAlignment="1">
      <alignment horizontal="justify" vertical="top" wrapText="1"/>
    </xf>
    <xf numFmtId="0" fontId="7" fillId="0" borderId="0" xfId="0" applyFont="1"/>
    <xf numFmtId="0" fontId="9" fillId="0" borderId="10" xfId="0" applyFont="1" applyBorder="1" applyAlignment="1">
      <alignment horizontal="center" vertical="center" wrapText="1"/>
    </xf>
    <xf numFmtId="0" fontId="11" fillId="0" borderId="10" xfId="0" applyFont="1" applyBorder="1" applyAlignment="1">
      <alignment horizontal="center" vertical="center"/>
    </xf>
    <xf numFmtId="9" fontId="11" fillId="7" borderId="10" xfId="0" applyNumberFormat="1" applyFont="1" applyFill="1" applyBorder="1" applyAlignment="1">
      <alignment horizontal="center" vertical="center"/>
    </xf>
    <xf numFmtId="0" fontId="9" fillId="5" borderId="10" xfId="0" applyFont="1" applyFill="1" applyBorder="1" applyAlignment="1">
      <alignment horizontal="center" vertical="center"/>
    </xf>
    <xf numFmtId="0" fontId="9" fillId="5" borderId="10"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10" fillId="5" borderId="10" xfId="0" applyFont="1" applyFill="1" applyBorder="1" applyAlignment="1">
      <alignment horizontal="left" vertical="center" wrapText="1"/>
    </xf>
    <xf numFmtId="0" fontId="20" fillId="0" borderId="10" xfId="0" applyFont="1" applyBorder="1" applyAlignment="1">
      <alignment horizontal="justify" vertical="center" wrapText="1"/>
    </xf>
    <xf numFmtId="1" fontId="18" fillId="0" borderId="10" xfId="0" applyNumberFormat="1" applyFont="1" applyBorder="1" applyAlignment="1">
      <alignment horizontal="center" vertical="center" wrapText="1"/>
    </xf>
    <xf numFmtId="0" fontId="28" fillId="8" borderId="10" xfId="0" applyFont="1" applyFill="1" applyBorder="1" applyAlignment="1">
      <alignment horizontal="left" vertical="center" wrapText="1"/>
    </xf>
    <xf numFmtId="0" fontId="10" fillId="5" borderId="10" xfId="0" applyFont="1" applyFill="1" applyBorder="1" applyAlignment="1">
      <alignment horizontal="justify" vertical="center" wrapText="1"/>
    </xf>
    <xf numFmtId="0" fontId="9" fillId="3" borderId="10" xfId="0" applyFont="1" applyFill="1" applyBorder="1" applyAlignment="1">
      <alignment vertical="center" wrapText="1"/>
    </xf>
    <xf numFmtId="14" fontId="20" fillId="0" borderId="10"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0" fontId="20" fillId="5" borderId="0" xfId="0" applyFont="1" applyFill="1"/>
    <xf numFmtId="0" fontId="26" fillId="12" borderId="23" xfId="0" applyFont="1" applyFill="1" applyBorder="1" applyAlignment="1">
      <alignment horizontal="justify" vertical="center" wrapText="1"/>
    </xf>
    <xf numFmtId="0" fontId="52" fillId="12" borderId="23" xfId="0" applyFont="1" applyFill="1" applyBorder="1" applyAlignment="1">
      <alignment horizontal="justify" vertical="center" wrapText="1"/>
    </xf>
    <xf numFmtId="0" fontId="52" fillId="12" borderId="23" xfId="0" applyFont="1" applyFill="1" applyBorder="1" applyAlignment="1">
      <alignment vertical="center" wrapText="1"/>
    </xf>
    <xf numFmtId="0" fontId="26" fillId="12" borderId="23" xfId="0" applyFont="1" applyFill="1" applyBorder="1" applyAlignment="1">
      <alignment vertical="center" wrapText="1"/>
    </xf>
    <xf numFmtId="14" fontId="52" fillId="12" borderId="23" xfId="0" applyNumberFormat="1" applyFont="1" applyFill="1" applyBorder="1" applyAlignment="1">
      <alignment vertical="center" wrapText="1"/>
    </xf>
    <xf numFmtId="14" fontId="52" fillId="12" borderId="38" xfId="0" applyNumberFormat="1" applyFont="1" applyFill="1" applyBorder="1" applyAlignment="1">
      <alignment vertical="center" wrapText="1"/>
    </xf>
    <xf numFmtId="0" fontId="52" fillId="12" borderId="10" xfId="0" applyFont="1" applyFill="1" applyBorder="1" applyAlignment="1">
      <alignment vertical="center" wrapText="1"/>
    </xf>
    <xf numFmtId="0" fontId="48" fillId="12" borderId="8" xfId="0" applyFont="1" applyFill="1" applyBorder="1" applyAlignment="1">
      <alignment vertical="center"/>
    </xf>
    <xf numFmtId="0" fontId="48" fillId="12" borderId="10" xfId="0" applyFont="1" applyFill="1" applyBorder="1" applyAlignment="1">
      <alignment vertical="center" wrapText="1"/>
    </xf>
    <xf numFmtId="0" fontId="5" fillId="4" borderId="11" xfId="0" applyFont="1" applyFill="1" applyBorder="1" applyAlignment="1">
      <alignment horizontal="center" vertical="center"/>
    </xf>
    <xf numFmtId="0" fontId="6" fillId="4" borderId="11" xfId="0" applyFont="1" applyFill="1" applyBorder="1" applyAlignment="1">
      <alignment horizontal="left" vertical="center" indent="1"/>
    </xf>
    <xf numFmtId="0" fontId="6" fillId="4" borderId="11" xfId="0" applyFont="1" applyFill="1" applyBorder="1" applyAlignment="1">
      <alignment horizontal="center" vertical="center"/>
    </xf>
    <xf numFmtId="0" fontId="6" fillId="4" borderId="11" xfId="0" applyFont="1" applyFill="1" applyBorder="1" applyAlignment="1">
      <alignment horizontal="center" vertical="center" wrapText="1"/>
    </xf>
    <xf numFmtId="0" fontId="55" fillId="3" borderId="10" xfId="0" applyFont="1" applyFill="1" applyBorder="1" applyAlignment="1">
      <alignment vertical="center" wrapText="1"/>
    </xf>
    <xf numFmtId="165" fontId="11" fillId="7" borderId="10" xfId="5" applyNumberFormat="1" applyFont="1" applyFill="1" applyBorder="1" applyAlignment="1">
      <alignment horizontal="center" vertical="center"/>
    </xf>
    <xf numFmtId="0" fontId="18" fillId="0" borderId="10" xfId="0" applyFont="1" applyBorder="1" applyAlignment="1">
      <alignment horizontal="left" vertical="center" wrapText="1"/>
    </xf>
    <xf numFmtId="0" fontId="28" fillId="4" borderId="11" xfId="0" applyFont="1" applyFill="1" applyBorder="1" applyAlignment="1">
      <alignment horizontal="center" vertical="center"/>
    </xf>
    <xf numFmtId="0" fontId="29" fillId="6" borderId="10" xfId="0" applyFont="1" applyFill="1" applyBorder="1" applyAlignment="1">
      <alignment horizontal="center" vertical="center" wrapText="1"/>
    </xf>
    <xf numFmtId="0" fontId="28" fillId="0" borderId="10" xfId="0" applyFont="1" applyBorder="1" applyAlignment="1">
      <alignment horizontal="center" vertical="center"/>
    </xf>
    <xf numFmtId="0" fontId="8" fillId="9" borderId="10" xfId="0" applyFont="1" applyFill="1" applyBorder="1" applyAlignment="1">
      <alignment horizontal="center" vertical="center"/>
    </xf>
    <xf numFmtId="0" fontId="8" fillId="9" borderId="10" xfId="0" applyFont="1" applyFill="1" applyBorder="1" applyAlignment="1">
      <alignment horizontal="center" vertical="center" wrapText="1"/>
    </xf>
    <xf numFmtId="0" fontId="32" fillId="6" borderId="10" xfId="0" applyFont="1" applyFill="1" applyBorder="1" applyAlignment="1">
      <alignment horizontal="center" vertical="center" wrapText="1"/>
    </xf>
    <xf numFmtId="0" fontId="33" fillId="6" borderId="10" xfId="0" applyFont="1" applyFill="1" applyBorder="1" applyAlignment="1">
      <alignment horizontal="justify" vertical="center" wrapText="1"/>
    </xf>
    <xf numFmtId="0" fontId="33" fillId="6" borderId="10" xfId="0" applyFont="1" applyFill="1" applyBorder="1" applyAlignment="1">
      <alignment vertical="center" wrapText="1"/>
    </xf>
    <xf numFmtId="0" fontId="33" fillId="6" borderId="10" xfId="0" applyFont="1" applyFill="1" applyBorder="1" applyAlignment="1">
      <alignment horizontal="center" vertical="center" wrapText="1"/>
    </xf>
    <xf numFmtId="0" fontId="33" fillId="6" borderId="10" xfId="0" applyFont="1" applyFill="1" applyBorder="1" applyAlignment="1">
      <alignment horizontal="center" vertical="center"/>
    </xf>
    <xf numFmtId="0" fontId="8" fillId="9" borderId="10" xfId="0" applyFont="1" applyFill="1" applyBorder="1" applyAlignment="1">
      <alignment vertical="center" wrapText="1"/>
    </xf>
    <xf numFmtId="0" fontId="51" fillId="6" borderId="10" xfId="0" applyFont="1" applyFill="1" applyBorder="1" applyAlignment="1">
      <alignment horizontal="justify" vertical="center" wrapText="1"/>
    </xf>
    <xf numFmtId="9" fontId="0" fillId="7" borderId="10" xfId="1" applyFont="1" applyFill="1" applyBorder="1" applyAlignment="1">
      <alignment horizontal="center" vertical="center"/>
    </xf>
    <xf numFmtId="9" fontId="0" fillId="5" borderId="10" xfId="1" applyFont="1" applyFill="1" applyBorder="1" applyAlignment="1">
      <alignment horizontal="center" vertical="center"/>
    </xf>
    <xf numFmtId="0" fontId="30" fillId="0" borderId="10" xfId="0" applyFont="1" applyBorder="1" applyAlignment="1">
      <alignment wrapText="1"/>
    </xf>
    <xf numFmtId="0" fontId="30" fillId="0" borderId="10" xfId="0" applyFont="1" applyBorder="1" applyAlignment="1">
      <alignment vertical="center"/>
    </xf>
    <xf numFmtId="0" fontId="20" fillId="7" borderId="10" xfId="0" applyFont="1" applyFill="1" applyBorder="1"/>
    <xf numFmtId="0" fontId="20" fillId="0" borderId="10" xfId="0" applyFont="1" applyBorder="1"/>
    <xf numFmtId="9" fontId="11" fillId="7" borderId="10" xfId="1" applyFont="1" applyFill="1" applyBorder="1" applyAlignment="1">
      <alignment horizontal="center" vertical="center"/>
    </xf>
    <xf numFmtId="9" fontId="11" fillId="5" borderId="10" xfId="1" applyFont="1" applyFill="1" applyBorder="1" applyAlignment="1">
      <alignment horizontal="center" vertical="center"/>
    </xf>
    <xf numFmtId="1" fontId="11" fillId="7" borderId="10" xfId="1" applyNumberFormat="1" applyFont="1" applyFill="1" applyBorder="1" applyAlignment="1">
      <alignment horizontal="center" vertical="center"/>
    </xf>
    <xf numFmtId="1" fontId="11" fillId="5" borderId="10" xfId="1" applyNumberFormat="1" applyFont="1" applyFill="1" applyBorder="1" applyAlignment="1">
      <alignment horizontal="center" vertical="center"/>
    </xf>
    <xf numFmtId="0" fontId="11" fillId="7" borderId="10" xfId="0" applyFont="1" applyFill="1" applyBorder="1" applyAlignment="1">
      <alignment horizontal="center" vertical="center"/>
    </xf>
    <xf numFmtId="0" fontId="11" fillId="5" borderId="10" xfId="0" applyFont="1" applyFill="1" applyBorder="1" applyAlignment="1">
      <alignment horizontal="center" vertical="center"/>
    </xf>
    <xf numFmtId="0" fontId="20" fillId="0" borderId="10" xfId="0" applyFont="1" applyBorder="1" applyAlignment="1">
      <alignment vertical="center" wrapText="1"/>
    </xf>
    <xf numFmtId="0" fontId="29" fillId="0" borderId="10" xfId="0" applyFont="1" applyBorder="1" applyAlignment="1">
      <alignment horizontal="center" vertical="center" wrapText="1"/>
    </xf>
    <xf numFmtId="9" fontId="20" fillId="0" borderId="10" xfId="0" applyNumberFormat="1" applyFont="1" applyBorder="1" applyAlignment="1">
      <alignment horizontal="center" vertical="center" wrapText="1"/>
    </xf>
    <xf numFmtId="0" fontId="20" fillId="0" borderId="10" xfId="0" applyFont="1" applyBorder="1" applyAlignment="1">
      <alignment horizontal="center" vertical="center" wrapText="1"/>
    </xf>
    <xf numFmtId="0" fontId="18" fillId="0" borderId="10" xfId="0" applyFont="1" applyBorder="1" applyAlignment="1">
      <alignment horizontal="justify" vertical="center" wrapText="1"/>
    </xf>
    <xf numFmtId="0" fontId="18" fillId="0" borderId="10" xfId="0" applyFont="1" applyBorder="1" applyAlignment="1">
      <alignment horizontal="center" vertical="center" wrapText="1"/>
    </xf>
    <xf numFmtId="9" fontId="20" fillId="5" borderId="10" xfId="0" applyNumberFormat="1" applyFont="1" applyFill="1" applyBorder="1" applyAlignment="1">
      <alignment horizontal="center" vertical="center" wrapText="1"/>
    </xf>
    <xf numFmtId="0" fontId="28" fillId="0" borderId="11" xfId="0" applyFont="1" applyBorder="1" applyAlignment="1">
      <alignment horizontal="center" vertical="center"/>
    </xf>
    <xf numFmtId="0" fontId="28" fillId="0" borderId="11" xfId="0" applyFont="1" applyBorder="1" applyAlignment="1">
      <alignment horizontal="center" vertical="center" wrapText="1"/>
    </xf>
    <xf numFmtId="0" fontId="56" fillId="0" borderId="10" xfId="0" applyFont="1" applyBorder="1" applyAlignment="1">
      <alignment horizontal="center" vertical="center" wrapText="1"/>
    </xf>
    <xf numFmtId="1" fontId="11" fillId="5" borderId="9" xfId="1" applyNumberFormat="1" applyFont="1" applyFill="1" applyBorder="1" applyAlignment="1">
      <alignment horizontal="center" vertical="center"/>
    </xf>
    <xf numFmtId="0" fontId="11" fillId="0" borderId="9" xfId="0" applyFont="1" applyBorder="1" applyAlignment="1">
      <alignment horizontal="center" vertical="center"/>
    </xf>
    <xf numFmtId="9" fontId="11" fillId="0" borderId="10" xfId="1" applyFont="1" applyFill="1" applyBorder="1" applyAlignment="1">
      <alignment horizontal="center" vertical="center"/>
    </xf>
    <xf numFmtId="9" fontId="11" fillId="5" borderId="9" xfId="1" applyFont="1" applyFill="1" applyBorder="1" applyAlignment="1">
      <alignment horizontal="center" vertical="center"/>
    </xf>
    <xf numFmtId="0" fontId="11" fillId="5" borderId="9" xfId="0" applyFont="1" applyFill="1" applyBorder="1" applyAlignment="1">
      <alignment horizontal="center" vertical="center"/>
    </xf>
    <xf numFmtId="0" fontId="18" fillId="0" borderId="10" xfId="0" applyFont="1" applyBorder="1" applyAlignment="1">
      <alignment vertical="center" wrapText="1"/>
    </xf>
    <xf numFmtId="0" fontId="57" fillId="0" borderId="10" xfId="0" applyFont="1" applyBorder="1" applyAlignment="1">
      <alignment vertical="center" wrapText="1"/>
    </xf>
    <xf numFmtId="0" fontId="58" fillId="0" borderId="10" xfId="0" applyFont="1" applyBorder="1" applyAlignment="1">
      <alignment horizontal="center" vertical="center" wrapText="1"/>
    </xf>
    <xf numFmtId="0" fontId="57" fillId="0" borderId="10" xfId="0" applyFont="1" applyBorder="1" applyAlignment="1">
      <alignment horizontal="center" vertical="center" wrapText="1"/>
    </xf>
    <xf numFmtId="0" fontId="28" fillId="8" borderId="10" xfId="0" applyFont="1" applyFill="1" applyBorder="1" applyAlignment="1">
      <alignment horizontal="center" vertical="center" wrapText="1"/>
    </xf>
    <xf numFmtId="9" fontId="20" fillId="0" borderId="10" xfId="0" applyNumberFormat="1" applyFont="1" applyBorder="1" applyAlignment="1">
      <alignment horizontal="center" vertical="center"/>
    </xf>
    <xf numFmtId="14" fontId="57" fillId="0" borderId="10" xfId="0" applyNumberFormat="1" applyFont="1" applyBorder="1" applyAlignment="1">
      <alignment horizontal="center" vertical="center" wrapText="1"/>
    </xf>
    <xf numFmtId="0" fontId="55" fillId="0" borderId="10" xfId="0" applyFont="1" applyBorder="1" applyAlignment="1">
      <alignment horizontal="center" vertical="center"/>
    </xf>
    <xf numFmtId="0" fontId="0" fillId="0" borderId="9" xfId="0" applyBorder="1" applyAlignment="1">
      <alignment horizontal="center" vertical="center"/>
    </xf>
    <xf numFmtId="0" fontId="0" fillId="0" borderId="0" xfId="0" applyAlignment="1">
      <alignment horizontal="center"/>
    </xf>
    <xf numFmtId="14" fontId="30" fillId="0" borderId="18" xfId="0" applyNumberFormat="1" applyFont="1" applyBorder="1" applyAlignment="1">
      <alignment horizontal="center" vertical="center"/>
    </xf>
    <xf numFmtId="9" fontId="11" fillId="7" borderId="23" xfId="1" applyFont="1" applyFill="1" applyBorder="1" applyAlignment="1">
      <alignment horizontal="center" vertical="center"/>
    </xf>
    <xf numFmtId="9" fontId="11" fillId="5" borderId="23" xfId="1" applyFont="1" applyFill="1" applyBorder="1" applyAlignment="1">
      <alignment horizontal="center" vertical="center"/>
    </xf>
    <xf numFmtId="1" fontId="11" fillId="7" borderId="23" xfId="1" applyNumberFormat="1" applyFont="1" applyFill="1" applyBorder="1" applyAlignment="1">
      <alignment horizontal="center" vertical="center"/>
    </xf>
    <xf numFmtId="1" fontId="11" fillId="5" borderId="23" xfId="1" applyNumberFormat="1" applyFont="1" applyFill="1" applyBorder="1" applyAlignment="1">
      <alignment horizontal="center" vertical="center"/>
    </xf>
    <xf numFmtId="14" fontId="30" fillId="5" borderId="18" xfId="0" applyNumberFormat="1" applyFont="1" applyFill="1" applyBorder="1" applyAlignment="1">
      <alignment horizontal="center" vertical="center" wrapText="1"/>
    </xf>
    <xf numFmtId="9" fontId="11" fillId="5" borderId="8" xfId="1" applyFont="1" applyFill="1" applyBorder="1" applyAlignment="1">
      <alignment horizontal="center" vertical="center"/>
    </xf>
    <xf numFmtId="14" fontId="30" fillId="0" borderId="18" xfId="0" applyNumberFormat="1" applyFont="1" applyBorder="1" applyAlignment="1">
      <alignment horizontal="center" vertical="center" wrapText="1"/>
    </xf>
    <xf numFmtId="1" fontId="11" fillId="5" borderId="8" xfId="1" applyNumberFormat="1" applyFont="1" applyFill="1" applyBorder="1" applyAlignment="1">
      <alignment horizontal="center" vertical="center"/>
    </xf>
    <xf numFmtId="0" fontId="0" fillId="0" borderId="8" xfId="0" applyBorder="1"/>
    <xf numFmtId="0" fontId="30" fillId="5" borderId="18" xfId="0" applyFont="1" applyFill="1" applyBorder="1" applyAlignment="1">
      <alignment horizontal="center" vertical="center" wrapText="1"/>
    </xf>
    <xf numFmtId="1" fontId="11" fillId="5" borderId="40" xfId="1" applyNumberFormat="1" applyFont="1" applyFill="1" applyBorder="1" applyAlignment="1">
      <alignment horizontal="center" vertical="center"/>
    </xf>
    <xf numFmtId="1" fontId="11" fillId="7" borderId="41" xfId="1" applyNumberFormat="1" applyFont="1" applyFill="1" applyBorder="1" applyAlignment="1">
      <alignment horizontal="center" vertical="center"/>
    </xf>
    <xf numFmtId="1" fontId="11" fillId="5" borderId="41" xfId="1" applyNumberFormat="1" applyFont="1" applyFill="1" applyBorder="1" applyAlignment="1">
      <alignment horizontal="center" vertical="center"/>
    </xf>
    <xf numFmtId="9" fontId="11" fillId="7" borderId="41" xfId="1" applyFont="1" applyFill="1" applyBorder="1" applyAlignment="1">
      <alignment horizontal="center" vertical="center"/>
    </xf>
    <xf numFmtId="0" fontId="28" fillId="11" borderId="10" xfId="0" applyFont="1" applyFill="1" applyBorder="1" applyAlignment="1">
      <alignment horizontal="center" vertical="center"/>
    </xf>
    <xf numFmtId="0" fontId="44" fillId="5" borderId="0" xfId="3" applyFont="1" applyFill="1" applyAlignment="1">
      <alignment horizontal="center" vertical="center" wrapText="1"/>
    </xf>
    <xf numFmtId="0" fontId="17" fillId="5" borderId="0" xfId="3" applyFont="1" applyFill="1" applyAlignment="1">
      <alignment horizontal="right" vertical="center" wrapText="1"/>
    </xf>
    <xf numFmtId="0" fontId="17" fillId="5" borderId="0" xfId="3" applyFont="1" applyFill="1" applyAlignment="1">
      <alignment horizontal="left" vertical="top" wrapText="1"/>
    </xf>
    <xf numFmtId="0" fontId="17" fillId="5" borderId="0" xfId="3" applyFont="1" applyFill="1" applyAlignment="1">
      <alignment horizontal="center" vertical="center" wrapText="1"/>
    </xf>
    <xf numFmtId="0" fontId="28" fillId="4" borderId="21" xfId="0" applyFont="1" applyFill="1" applyBorder="1" applyAlignment="1">
      <alignment horizontal="center" vertical="center" wrapText="1"/>
    </xf>
    <xf numFmtId="0" fontId="20" fillId="5" borderId="39" xfId="0" applyFont="1" applyFill="1" applyBorder="1" applyAlignment="1">
      <alignment horizontal="center" vertical="center"/>
    </xf>
    <xf numFmtId="9" fontId="48" fillId="13" borderId="10" xfId="0" applyNumberFormat="1" applyFont="1" applyFill="1" applyBorder="1" applyAlignment="1">
      <alignment horizontal="center" vertical="center"/>
    </xf>
    <xf numFmtId="0" fontId="48" fillId="12" borderId="10" xfId="0" applyFont="1" applyFill="1" applyBorder="1" applyAlignment="1">
      <alignment horizontal="center" vertical="center"/>
    </xf>
    <xf numFmtId="0" fontId="8" fillId="9" borderId="18" xfId="0" applyFont="1" applyFill="1" applyBorder="1" applyAlignment="1">
      <alignment horizontal="center" vertical="center" wrapText="1"/>
    </xf>
    <xf numFmtId="0" fontId="28" fillId="11" borderId="8" xfId="0" applyFont="1" applyFill="1" applyBorder="1" applyAlignment="1">
      <alignment horizontal="center" vertical="center"/>
    </xf>
    <xf numFmtId="0" fontId="28" fillId="11" borderId="45" xfId="0" applyFont="1" applyFill="1" applyBorder="1" applyAlignment="1">
      <alignment horizontal="center" vertical="center"/>
    </xf>
    <xf numFmtId="0" fontId="0" fillId="5" borderId="45" xfId="0" applyFill="1" applyBorder="1"/>
    <xf numFmtId="0" fontId="0" fillId="5" borderId="47" xfId="0" applyFill="1" applyBorder="1"/>
    <xf numFmtId="0" fontId="42" fillId="11" borderId="40" xfId="0" applyFont="1" applyFill="1" applyBorder="1" applyAlignment="1">
      <alignment horizontal="center"/>
    </xf>
    <xf numFmtId="0" fontId="42" fillId="11" borderId="41" xfId="0" applyFont="1" applyFill="1" applyBorder="1" applyAlignment="1">
      <alignment horizontal="center"/>
    </xf>
    <xf numFmtId="0" fontId="20" fillId="11" borderId="2" xfId="0" applyFont="1" applyFill="1" applyBorder="1"/>
    <xf numFmtId="0" fontId="20" fillId="11" borderId="2" xfId="0" applyFont="1" applyFill="1" applyBorder="1" applyAlignment="1">
      <alignment horizontal="center"/>
    </xf>
    <xf numFmtId="0" fontId="20" fillId="11" borderId="2" xfId="0" applyFont="1" applyFill="1" applyBorder="1" applyAlignment="1">
      <alignment horizontal="center" wrapText="1"/>
    </xf>
    <xf numFmtId="0" fontId="20" fillId="11" borderId="2" xfId="0" applyFont="1" applyFill="1" applyBorder="1" applyAlignment="1">
      <alignment horizontal="center" vertical="center" wrapText="1"/>
    </xf>
    <xf numFmtId="0" fontId="20" fillId="11" borderId="3" xfId="0" applyFont="1" applyFill="1" applyBorder="1" applyAlignment="1">
      <alignment horizontal="center" vertical="center" wrapText="1"/>
    </xf>
    <xf numFmtId="9" fontId="20" fillId="5" borderId="8" xfId="1" applyFont="1" applyFill="1" applyBorder="1" applyAlignment="1">
      <alignment horizontal="center" vertical="center"/>
    </xf>
    <xf numFmtId="1" fontId="20" fillId="5" borderId="8" xfId="1" applyNumberFormat="1" applyFont="1" applyFill="1" applyBorder="1" applyAlignment="1">
      <alignment horizontal="center" vertical="center"/>
    </xf>
    <xf numFmtId="0" fontId="20" fillId="0" borderId="8" xfId="0" applyFont="1" applyBorder="1"/>
    <xf numFmtId="0" fontId="20" fillId="5" borderId="8" xfId="0" applyFont="1" applyFill="1" applyBorder="1" applyAlignment="1">
      <alignment horizontal="center" vertical="center"/>
    </xf>
    <xf numFmtId="0" fontId="20" fillId="5" borderId="40" xfId="0" applyFont="1" applyFill="1" applyBorder="1" applyAlignment="1">
      <alignment horizontal="center" vertical="center"/>
    </xf>
    <xf numFmtId="0" fontId="20" fillId="7" borderId="41" xfId="0" applyFont="1" applyFill="1" applyBorder="1" applyAlignment="1">
      <alignment horizontal="center" vertical="center"/>
    </xf>
    <xf numFmtId="0" fontId="18" fillId="5" borderId="41" xfId="0" applyFont="1" applyFill="1" applyBorder="1" applyAlignment="1">
      <alignment horizontal="center" vertical="center"/>
    </xf>
    <xf numFmtId="0" fontId="18" fillId="7" borderId="41" xfId="0" applyFont="1" applyFill="1" applyBorder="1" applyAlignment="1">
      <alignment horizontal="center" vertical="center"/>
    </xf>
    <xf numFmtId="1" fontId="18" fillId="7" borderId="45" xfId="0" applyNumberFormat="1" applyFont="1" applyFill="1" applyBorder="1" applyAlignment="1">
      <alignment horizontal="center" vertical="center"/>
    </xf>
    <xf numFmtId="9" fontId="18" fillId="7" borderId="45" xfId="0" applyNumberFormat="1" applyFont="1" applyFill="1" applyBorder="1" applyAlignment="1">
      <alignment horizontal="center" vertical="center"/>
    </xf>
    <xf numFmtId="0" fontId="20" fillId="7" borderId="45" xfId="0" applyFont="1" applyFill="1" applyBorder="1" applyAlignment="1">
      <alignment horizontal="center" vertical="center"/>
    </xf>
    <xf numFmtId="0" fontId="20" fillId="7" borderId="47" xfId="0" applyFont="1" applyFill="1" applyBorder="1" applyAlignment="1">
      <alignment horizontal="center" vertical="center"/>
    </xf>
    <xf numFmtId="0" fontId="56" fillId="11" borderId="40" xfId="0" applyFont="1" applyFill="1" applyBorder="1" applyAlignment="1">
      <alignment vertical="center"/>
    </xf>
    <xf numFmtId="0" fontId="56" fillId="11" borderId="41" xfId="0" applyFont="1" applyFill="1" applyBorder="1" applyAlignment="1">
      <alignment vertical="center"/>
    </xf>
    <xf numFmtId="0" fontId="56" fillId="11" borderId="40" xfId="0" applyFont="1" applyFill="1" applyBorder="1" applyAlignment="1">
      <alignment horizontal="center" vertical="center"/>
    </xf>
    <xf numFmtId="0" fontId="56" fillId="11" borderId="41" xfId="0" applyFont="1" applyFill="1" applyBorder="1" applyAlignment="1">
      <alignment horizontal="center" vertical="center"/>
    </xf>
    <xf numFmtId="0" fontId="29" fillId="11" borderId="47" xfId="0" applyFont="1" applyFill="1" applyBorder="1" applyAlignment="1">
      <alignment horizontal="center" vertical="center"/>
    </xf>
    <xf numFmtId="9" fontId="20" fillId="5" borderId="38" xfId="1" applyFont="1" applyFill="1" applyBorder="1" applyAlignment="1">
      <alignment horizontal="left" vertical="center" wrapText="1"/>
    </xf>
    <xf numFmtId="0" fontId="20" fillId="5" borderId="56" xfId="0" applyFont="1" applyFill="1" applyBorder="1" applyAlignment="1">
      <alignment horizontal="center" vertical="center"/>
    </xf>
    <xf numFmtId="9" fontId="20" fillId="5" borderId="45" xfId="1" applyFont="1" applyFill="1" applyBorder="1" applyAlignment="1">
      <alignment horizontal="left" vertical="center" wrapText="1"/>
    </xf>
    <xf numFmtId="9" fontId="20" fillId="5" borderId="45" xfId="1" applyFont="1" applyFill="1" applyBorder="1" applyAlignment="1">
      <alignment horizontal="center" vertical="center" wrapText="1"/>
    </xf>
    <xf numFmtId="0" fontId="20" fillId="0" borderId="56" xfId="0" applyFont="1" applyBorder="1" applyAlignment="1">
      <alignment horizontal="center" vertical="center"/>
    </xf>
    <xf numFmtId="0" fontId="20" fillId="5" borderId="57" xfId="0" applyFont="1" applyFill="1" applyBorder="1" applyAlignment="1">
      <alignment horizontal="center" vertical="center"/>
    </xf>
    <xf numFmtId="9" fontId="20" fillId="5" borderId="47" xfId="1" applyFont="1" applyFill="1" applyBorder="1" applyAlignment="1">
      <alignment horizontal="center" vertical="center" wrapText="1"/>
    </xf>
    <xf numFmtId="0" fontId="6" fillId="4" borderId="21" xfId="0" applyFont="1" applyFill="1" applyBorder="1" applyAlignment="1">
      <alignment horizontal="center" vertical="center" wrapText="1"/>
    </xf>
    <xf numFmtId="14" fontId="10" fillId="0" borderId="18" xfId="0" applyNumberFormat="1" applyFont="1" applyBorder="1" applyAlignment="1">
      <alignment horizontal="center" vertical="center" wrapText="1"/>
    </xf>
    <xf numFmtId="0" fontId="10" fillId="5" borderId="18" xfId="0" applyFont="1" applyFill="1" applyBorder="1" applyAlignment="1">
      <alignment horizontal="center" vertical="center" wrapText="1"/>
    </xf>
    <xf numFmtId="14" fontId="10" fillId="5" borderId="18" xfId="0" applyNumberFormat="1" applyFont="1" applyFill="1" applyBorder="1" applyAlignment="1">
      <alignment horizontal="center" vertical="center" wrapText="1"/>
    </xf>
    <xf numFmtId="0" fontId="11" fillId="0" borderId="8" xfId="0" applyFont="1" applyBorder="1" applyAlignment="1">
      <alignment horizontal="center" vertical="center"/>
    </xf>
    <xf numFmtId="0" fontId="11" fillId="7" borderId="41" xfId="0" applyFont="1" applyFill="1" applyBorder="1" applyAlignment="1">
      <alignment horizontal="center" vertical="center"/>
    </xf>
    <xf numFmtId="0" fontId="11" fillId="0" borderId="41" xfId="0" applyFont="1" applyBorder="1" applyAlignment="1">
      <alignment horizontal="center" vertical="center"/>
    </xf>
    <xf numFmtId="9" fontId="11" fillId="0" borderId="8" xfId="1" applyFont="1" applyBorder="1" applyAlignment="1">
      <alignment horizontal="center" vertical="center"/>
    </xf>
    <xf numFmtId="0" fontId="2" fillId="0" borderId="45" xfId="0" applyFont="1" applyBorder="1"/>
    <xf numFmtId="0" fontId="2" fillId="0" borderId="47" xfId="0" applyFont="1" applyBorder="1"/>
    <xf numFmtId="0" fontId="11" fillId="7" borderId="18" xfId="0" applyFont="1" applyFill="1" applyBorder="1" applyAlignment="1">
      <alignment horizontal="center" vertical="center"/>
    </xf>
    <xf numFmtId="9" fontId="11" fillId="7" borderId="18" xfId="0" applyNumberFormat="1" applyFont="1" applyFill="1" applyBorder="1" applyAlignment="1">
      <alignment horizontal="center" vertical="center"/>
    </xf>
    <xf numFmtId="0" fontId="11" fillId="7" borderId="58" xfId="0" applyFont="1" applyFill="1" applyBorder="1" applyAlignment="1">
      <alignment horizontal="center" vertical="center"/>
    </xf>
    <xf numFmtId="1" fontId="11" fillId="7" borderId="18" xfId="1" applyNumberFormat="1" applyFont="1" applyFill="1" applyBorder="1" applyAlignment="1">
      <alignment horizontal="center" vertical="center"/>
    </xf>
    <xf numFmtId="9" fontId="11" fillId="7" borderId="18" xfId="1" applyFont="1" applyFill="1" applyBorder="1" applyAlignment="1">
      <alignment horizontal="center" vertical="center"/>
    </xf>
    <xf numFmtId="0" fontId="13" fillId="0" borderId="45" xfId="0" applyFont="1" applyBorder="1"/>
    <xf numFmtId="0" fontId="0" fillId="0" borderId="45" xfId="0" applyBorder="1"/>
    <xf numFmtId="0" fontId="0" fillId="0" borderId="47" xfId="0" applyBorder="1"/>
    <xf numFmtId="0" fontId="28" fillId="0" borderId="21" xfId="0" applyFont="1" applyBorder="1" applyAlignment="1">
      <alignment horizontal="center" vertical="center" wrapText="1"/>
    </xf>
    <xf numFmtId="165" fontId="11" fillId="5" borderId="39" xfId="5" applyNumberFormat="1" applyFont="1" applyFill="1" applyBorder="1" applyAlignment="1">
      <alignment horizontal="center" vertical="center"/>
    </xf>
    <xf numFmtId="165" fontId="11" fillId="7" borderId="23" xfId="5" applyNumberFormat="1" applyFont="1" applyFill="1" applyBorder="1" applyAlignment="1">
      <alignment horizontal="center" vertical="center"/>
    </xf>
    <xf numFmtId="165" fontId="11" fillId="5" borderId="23" xfId="5" applyNumberFormat="1" applyFont="1" applyFill="1" applyBorder="1" applyAlignment="1">
      <alignment horizontal="center" vertical="center"/>
    </xf>
    <xf numFmtId="165" fontId="11" fillId="7" borderId="26" xfId="5" applyNumberFormat="1" applyFont="1" applyFill="1" applyBorder="1" applyAlignment="1">
      <alignment horizontal="center" vertical="center"/>
    </xf>
    <xf numFmtId="0" fontId="13" fillId="0" borderId="38" xfId="0" applyFont="1" applyBorder="1"/>
    <xf numFmtId="0" fontId="29" fillId="11" borderId="40" xfId="0" applyFont="1" applyFill="1" applyBorder="1" applyAlignment="1">
      <alignment vertical="center"/>
    </xf>
    <xf numFmtId="0" fontId="29" fillId="11" borderId="41" xfId="0" applyFont="1" applyFill="1" applyBorder="1" applyAlignment="1">
      <alignment vertical="center"/>
    </xf>
    <xf numFmtId="0" fontId="29" fillId="11" borderId="58" xfId="0" applyFont="1" applyFill="1" applyBorder="1" applyAlignment="1">
      <alignment vertical="center"/>
    </xf>
    <xf numFmtId="0" fontId="11" fillId="0" borderId="23" xfId="0" applyFont="1" applyBorder="1" applyAlignment="1">
      <alignment horizontal="center" vertical="center"/>
    </xf>
    <xf numFmtId="0" fontId="11" fillId="7" borderId="26" xfId="0" applyFont="1" applyFill="1" applyBorder="1" applyAlignment="1">
      <alignment horizontal="center" vertical="center"/>
    </xf>
    <xf numFmtId="0" fontId="2" fillId="0" borderId="38" xfId="0" applyFont="1" applyBorder="1"/>
    <xf numFmtId="0" fontId="28" fillId="0" borderId="18" xfId="0" applyFont="1" applyBorder="1" applyAlignment="1">
      <alignment horizontal="center" vertical="center" wrapText="1"/>
    </xf>
    <xf numFmtId="0" fontId="29" fillId="11" borderId="40" xfId="0" applyFont="1" applyFill="1" applyBorder="1"/>
    <xf numFmtId="0" fontId="29" fillId="11" borderId="41" xfId="0" applyFont="1" applyFill="1" applyBorder="1"/>
    <xf numFmtId="0" fontId="29" fillId="11" borderId="47" xfId="0" applyFont="1" applyFill="1" applyBorder="1"/>
    <xf numFmtId="1" fontId="11" fillId="5" borderId="42" xfId="1" applyNumberFormat="1" applyFont="1" applyFill="1" applyBorder="1" applyAlignment="1">
      <alignment horizontal="center" vertical="center"/>
    </xf>
    <xf numFmtId="1" fontId="11" fillId="5" borderId="43" xfId="1" applyNumberFormat="1" applyFont="1" applyFill="1" applyBorder="1" applyAlignment="1">
      <alignment horizontal="center" vertical="center"/>
    </xf>
    <xf numFmtId="0" fontId="60" fillId="0" borderId="44" xfId="0" applyFont="1" applyBorder="1" applyAlignment="1">
      <alignment horizontal="center" vertical="center" wrapText="1"/>
    </xf>
    <xf numFmtId="0" fontId="59" fillId="0" borderId="54" xfId="0" applyFont="1" applyBorder="1" applyAlignment="1">
      <alignment horizontal="center" vertical="center" wrapText="1"/>
    </xf>
    <xf numFmtId="0" fontId="59" fillId="0" borderId="17" xfId="0" applyFont="1" applyBorder="1" applyAlignment="1">
      <alignment horizontal="center" vertical="center" wrapText="1"/>
    </xf>
    <xf numFmtId="0" fontId="20" fillId="7" borderId="43" xfId="0" applyFont="1" applyFill="1" applyBorder="1" applyAlignment="1">
      <alignment horizontal="center" vertical="center"/>
    </xf>
    <xf numFmtId="0" fontId="18" fillId="5" borderId="43" xfId="0" applyFont="1" applyFill="1" applyBorder="1" applyAlignment="1">
      <alignment horizontal="center" vertical="center"/>
    </xf>
    <xf numFmtId="0" fontId="20" fillId="5" borderId="42" xfId="0" applyFont="1" applyFill="1" applyBorder="1" applyAlignment="1">
      <alignment horizontal="center" vertical="center"/>
    </xf>
    <xf numFmtId="0" fontId="20" fillId="7" borderId="10" xfId="0" applyFont="1" applyFill="1" applyBorder="1" applyAlignment="1">
      <alignment horizontal="center" vertical="center"/>
    </xf>
    <xf numFmtId="0" fontId="18" fillId="5" borderId="10" xfId="0" applyFont="1" applyFill="1" applyBorder="1" applyAlignment="1">
      <alignment horizontal="center" vertical="center"/>
    </xf>
    <xf numFmtId="0" fontId="18" fillId="7" borderId="10" xfId="0" applyFont="1" applyFill="1" applyBorder="1" applyAlignment="1">
      <alignment horizontal="center" vertical="center"/>
    </xf>
    <xf numFmtId="1" fontId="20" fillId="7" borderId="10" xfId="1" applyNumberFormat="1" applyFont="1" applyFill="1" applyBorder="1" applyAlignment="1">
      <alignment horizontal="center" vertical="center"/>
    </xf>
    <xf numFmtId="9" fontId="18" fillId="5" borderId="10" xfId="1" applyFont="1" applyFill="1" applyBorder="1" applyAlignment="1">
      <alignment horizontal="center" vertical="center"/>
    </xf>
    <xf numFmtId="9" fontId="18" fillId="7" borderId="10" xfId="1" applyFont="1" applyFill="1" applyBorder="1" applyAlignment="1">
      <alignment horizontal="center" vertical="center"/>
    </xf>
    <xf numFmtId="9" fontId="20" fillId="7" borderId="10" xfId="1" applyFont="1" applyFill="1" applyBorder="1" applyAlignment="1">
      <alignment horizontal="center" vertical="center"/>
    </xf>
    <xf numFmtId="1" fontId="18" fillId="5" borderId="10" xfId="1" applyNumberFormat="1" applyFont="1" applyFill="1" applyBorder="1" applyAlignment="1">
      <alignment horizontal="center" vertical="center"/>
    </xf>
    <xf numFmtId="1" fontId="18" fillId="7" borderId="10" xfId="1" applyNumberFormat="1" applyFont="1" applyFill="1" applyBorder="1" applyAlignment="1">
      <alignment horizontal="center" vertical="center"/>
    </xf>
    <xf numFmtId="1" fontId="20" fillId="5" borderId="10" xfId="0" applyNumberFormat="1" applyFont="1" applyFill="1" applyBorder="1" applyAlignment="1">
      <alignment horizontal="center" vertical="center"/>
    </xf>
    <xf numFmtId="0" fontId="18" fillId="7" borderId="43" xfId="0" applyFont="1" applyFill="1" applyBorder="1" applyAlignment="1">
      <alignment horizontal="center" vertical="center"/>
    </xf>
    <xf numFmtId="0" fontId="20" fillId="7" borderId="44" xfId="0" applyFont="1" applyFill="1" applyBorder="1" applyAlignment="1">
      <alignment horizontal="center" vertical="center"/>
    </xf>
    <xf numFmtId="0" fontId="20" fillId="5" borderId="55" xfId="0" applyFont="1" applyFill="1" applyBorder="1" applyAlignment="1">
      <alignment horizontal="center" vertical="center"/>
    </xf>
    <xf numFmtId="0" fontId="20" fillId="5" borderId="0" xfId="0" applyFont="1" applyFill="1" applyAlignment="1">
      <alignment horizontal="center"/>
    </xf>
    <xf numFmtId="9" fontId="20" fillId="5" borderId="0" xfId="1" applyFont="1" applyFill="1" applyBorder="1" applyAlignment="1">
      <alignment horizontal="center" vertical="center" wrapText="1"/>
    </xf>
    <xf numFmtId="9" fontId="20" fillId="5" borderId="0" xfId="0" applyNumberFormat="1" applyFont="1" applyFill="1" applyAlignment="1">
      <alignment horizontal="center" vertical="center" wrapText="1"/>
    </xf>
    <xf numFmtId="0" fontId="20" fillId="0" borderId="0" xfId="0" applyFont="1" applyAlignment="1">
      <alignment horizontal="center" vertical="center"/>
    </xf>
    <xf numFmtId="0" fontId="20" fillId="0" borderId="0" xfId="0" applyFont="1" applyAlignment="1">
      <alignment horizontal="center"/>
    </xf>
    <xf numFmtId="0" fontId="20" fillId="5" borderId="61" xfId="0" applyFont="1" applyFill="1" applyBorder="1" applyAlignment="1">
      <alignment horizontal="left" vertical="center"/>
    </xf>
    <xf numFmtId="0" fontId="20" fillId="5" borderId="62" xfId="0" applyFont="1" applyFill="1" applyBorder="1" applyAlignment="1">
      <alignment horizontal="center" vertical="center"/>
    </xf>
    <xf numFmtId="0" fontId="20" fillId="5" borderId="62" xfId="0" applyFont="1" applyFill="1" applyBorder="1"/>
    <xf numFmtId="0" fontId="20" fillId="5" borderId="63" xfId="0" applyFont="1" applyFill="1" applyBorder="1"/>
    <xf numFmtId="0" fontId="42" fillId="14" borderId="68" xfId="0" applyFont="1" applyFill="1" applyBorder="1" applyAlignment="1">
      <alignment horizontal="center" vertical="center" textRotation="90" wrapText="1"/>
    </xf>
    <xf numFmtId="0" fontId="42" fillId="14" borderId="68" xfId="0" applyFont="1" applyFill="1" applyBorder="1" applyAlignment="1">
      <alignment horizontal="center" vertical="center" textRotation="90"/>
    </xf>
    <xf numFmtId="0" fontId="42" fillId="0" borderId="0" xfId="0" applyFont="1" applyAlignment="1">
      <alignment horizontal="center" vertical="center"/>
    </xf>
    <xf numFmtId="0" fontId="42" fillId="14" borderId="0" xfId="0" applyFont="1" applyFill="1" applyAlignment="1">
      <alignment horizontal="center" vertical="center"/>
    </xf>
    <xf numFmtId="0" fontId="20" fillId="0" borderId="67" xfId="0" applyFont="1" applyBorder="1" applyAlignment="1">
      <alignment horizontal="center" vertical="center"/>
    </xf>
    <xf numFmtId="0" fontId="11" fillId="0" borderId="67" xfId="0" applyFont="1" applyBorder="1" applyAlignment="1">
      <alignment horizontal="justify" vertical="center" wrapText="1"/>
    </xf>
    <xf numFmtId="0" fontId="11" fillId="0" borderId="67" xfId="0" applyFont="1" applyBorder="1" applyAlignment="1">
      <alignment horizontal="center" vertical="center" wrapText="1"/>
    </xf>
    <xf numFmtId="0" fontId="20" fillId="0" borderId="67" xfId="0" applyFont="1" applyBorder="1" applyAlignment="1">
      <alignment horizontal="center" vertical="center" wrapText="1"/>
    </xf>
    <xf numFmtId="0" fontId="48" fillId="5" borderId="73" xfId="0" applyFont="1" applyFill="1" applyBorder="1" applyAlignment="1">
      <alignment horizontal="center" vertical="center" wrapText="1" readingOrder="1"/>
    </xf>
    <xf numFmtId="9" fontId="20" fillId="5" borderId="68" xfId="1" applyFont="1" applyFill="1" applyBorder="1" applyAlignment="1">
      <alignment horizontal="center" vertical="center" wrapText="1"/>
    </xf>
    <xf numFmtId="0" fontId="26" fillId="5" borderId="74" xfId="0" applyFont="1" applyFill="1" applyBorder="1" applyAlignment="1">
      <alignment horizontal="center" vertical="center" wrapText="1" readingOrder="1"/>
    </xf>
    <xf numFmtId="0" fontId="18" fillId="5" borderId="67" xfId="0" applyFont="1" applyFill="1" applyBorder="1" applyAlignment="1">
      <alignment horizontal="center" vertical="center" wrapText="1"/>
    </xf>
    <xf numFmtId="0" fontId="20" fillId="0" borderId="68" xfId="0" applyFont="1" applyBorder="1" applyAlignment="1">
      <alignment horizontal="center" vertical="center"/>
    </xf>
    <xf numFmtId="0" fontId="11" fillId="0" borderId="68" xfId="0" applyFont="1" applyBorder="1" applyAlignment="1">
      <alignment horizontal="justify" vertical="center" wrapText="1"/>
    </xf>
    <xf numFmtId="9" fontId="20" fillId="0" borderId="68" xfId="1" applyFont="1" applyBorder="1" applyAlignment="1">
      <alignment horizontal="center" vertical="center"/>
    </xf>
    <xf numFmtId="0" fontId="20" fillId="0" borderId="68" xfId="0" applyFont="1" applyBorder="1" applyAlignment="1">
      <alignment horizontal="center" vertical="center" textRotation="90"/>
    </xf>
    <xf numFmtId="10" fontId="20" fillId="5" borderId="68" xfId="1" applyNumberFormat="1" applyFont="1" applyFill="1" applyBorder="1" applyAlignment="1">
      <alignment horizontal="center" vertical="center" wrapText="1"/>
    </xf>
    <xf numFmtId="9" fontId="20" fillId="5" borderId="68" xfId="1" applyFont="1" applyFill="1" applyBorder="1" applyAlignment="1">
      <alignment horizontal="center" vertical="center"/>
    </xf>
    <xf numFmtId="0" fontId="20" fillId="0" borderId="67" xfId="0" applyFont="1" applyBorder="1" applyAlignment="1">
      <alignment horizontal="center" vertical="center" textRotation="90"/>
    </xf>
    <xf numFmtId="0" fontId="40" fillId="0" borderId="68" xfId="0" applyFont="1" applyBorder="1" applyAlignment="1">
      <alignment horizontal="justify" vertical="center" wrapText="1"/>
    </xf>
    <xf numFmtId="0" fontId="11" fillId="0" borderId="68" xfId="0" applyFont="1" applyBorder="1" applyAlignment="1">
      <alignment horizontal="center" vertical="center" wrapText="1"/>
    </xf>
    <xf numFmtId="14" fontId="11" fillId="0" borderId="68" xfId="0" applyNumberFormat="1" applyFont="1" applyBorder="1" applyAlignment="1">
      <alignment horizontal="left" vertical="center" wrapText="1"/>
    </xf>
    <xf numFmtId="0" fontId="20" fillId="0" borderId="68" xfId="0" applyFont="1" applyBorder="1" applyAlignment="1">
      <alignment horizontal="center" vertical="center" wrapText="1"/>
    </xf>
    <xf numFmtId="0" fontId="20" fillId="0" borderId="0" xfId="0" applyFont="1" applyAlignment="1">
      <alignment vertical="center"/>
    </xf>
    <xf numFmtId="9" fontId="20" fillId="5" borderId="68" xfId="0" applyNumberFormat="1" applyFont="1" applyFill="1" applyBorder="1" applyAlignment="1">
      <alignment horizontal="center" vertical="center"/>
    </xf>
    <xf numFmtId="0" fontId="11" fillId="0" borderId="67" xfId="0" applyFont="1" applyBorder="1" applyAlignment="1">
      <alignment horizontal="center" vertical="center" textRotation="90"/>
    </xf>
    <xf numFmtId="0" fontId="40" fillId="0" borderId="68" xfId="0" applyFont="1" applyBorder="1" applyAlignment="1">
      <alignment horizontal="center" vertical="center" wrapText="1"/>
    </xf>
    <xf numFmtId="0" fontId="20" fillId="5" borderId="68" xfId="0" applyFont="1" applyFill="1" applyBorder="1" applyAlignment="1">
      <alignment horizontal="center" vertical="center"/>
    </xf>
    <xf numFmtId="0" fontId="20" fillId="0" borderId="68" xfId="0" applyFont="1" applyBorder="1" applyAlignment="1" applyProtection="1">
      <alignment horizontal="justify" vertical="center" wrapText="1"/>
      <protection locked="0"/>
    </xf>
    <xf numFmtId="0" fontId="47" fillId="5" borderId="67" xfId="0" applyFont="1" applyFill="1" applyBorder="1" applyAlignment="1" applyProtection="1">
      <alignment horizontal="justify" vertical="center" wrapText="1"/>
      <protection locked="0"/>
    </xf>
    <xf numFmtId="0" fontId="11" fillId="5" borderId="67" xfId="0" applyFont="1" applyFill="1" applyBorder="1" applyAlignment="1" applyProtection="1">
      <alignment horizontal="justify" vertical="center" wrapText="1"/>
      <protection locked="0"/>
    </xf>
    <xf numFmtId="0" fontId="20" fillId="0" borderId="68" xfId="0" applyFont="1" applyBorder="1" applyAlignment="1" applyProtection="1">
      <alignment horizontal="center" vertical="center" wrapText="1"/>
      <protection locked="0"/>
    </xf>
    <xf numFmtId="9" fontId="20" fillId="5" borderId="68" xfId="1" applyFont="1" applyFill="1" applyBorder="1" applyAlignment="1" applyProtection="1">
      <alignment horizontal="center" vertical="center" wrapText="1"/>
      <protection locked="0"/>
    </xf>
    <xf numFmtId="0" fontId="11" fillId="0" borderId="68" xfId="0" applyFont="1" applyBorder="1" applyAlignment="1" applyProtection="1">
      <alignment horizontal="justify" vertical="center" wrapText="1"/>
      <protection locked="0"/>
    </xf>
    <xf numFmtId="9" fontId="20" fillId="5" borderId="68" xfId="0" applyNumberFormat="1" applyFont="1" applyFill="1" applyBorder="1" applyAlignment="1">
      <alignment horizontal="center" vertical="center" wrapText="1"/>
    </xf>
    <xf numFmtId="14" fontId="20" fillId="0" borderId="68" xfId="0" applyNumberFormat="1" applyFont="1" applyBorder="1" applyAlignment="1">
      <alignment horizontal="left" vertical="center" wrapText="1"/>
    </xf>
    <xf numFmtId="0" fontId="20" fillId="5" borderId="68" xfId="0" applyFont="1" applyFill="1" applyBorder="1" applyAlignment="1" applyProtection="1">
      <alignment horizontal="justify" vertical="center" wrapText="1"/>
      <protection locked="0"/>
    </xf>
    <xf numFmtId="0" fontId="40" fillId="0" borderId="68" xfId="0" applyFont="1" applyBorder="1" applyAlignment="1" applyProtection="1">
      <alignment horizontal="justify" vertical="center" wrapText="1"/>
      <protection locked="0"/>
    </xf>
    <xf numFmtId="0" fontId="20" fillId="0" borderId="68" xfId="0" applyFont="1" applyBorder="1" applyAlignment="1">
      <alignment horizontal="justify" vertical="center" wrapText="1"/>
    </xf>
    <xf numFmtId="0" fontId="20" fillId="5" borderId="68" xfId="0" applyFont="1" applyFill="1" applyBorder="1" applyAlignment="1" applyProtection="1">
      <alignment horizontal="center" vertical="center" wrapText="1"/>
      <protection locked="0"/>
    </xf>
    <xf numFmtId="0" fontId="48" fillId="5" borderId="67" xfId="0" applyFont="1" applyFill="1" applyBorder="1" applyAlignment="1">
      <alignment horizontal="center" vertical="center" wrapText="1" readingOrder="1"/>
    </xf>
    <xf numFmtId="0" fontId="18" fillId="0" borderId="68" xfId="0" applyFont="1" applyBorder="1" applyAlignment="1">
      <alignment horizontal="center" vertical="center" wrapText="1"/>
    </xf>
    <xf numFmtId="0" fontId="49" fillId="15" borderId="68" xfId="0" applyFont="1" applyFill="1" applyBorder="1" applyAlignment="1">
      <alignment horizontal="center" vertical="center" wrapText="1"/>
    </xf>
    <xf numFmtId="0" fontId="18" fillId="0" borderId="68" xfId="0" applyFont="1" applyBorder="1" applyAlignment="1">
      <alignment horizontal="justify" vertical="center" wrapText="1"/>
    </xf>
    <xf numFmtId="0" fontId="11" fillId="5" borderId="68" xfId="0" applyFont="1" applyFill="1" applyBorder="1" applyAlignment="1">
      <alignment horizontal="justify" vertical="center" wrapText="1"/>
    </xf>
    <xf numFmtId="0" fontId="47" fillId="5" borderId="68" xfId="0" applyFont="1" applyFill="1" applyBorder="1" applyAlignment="1">
      <alignment horizontal="justify" vertical="center" wrapText="1"/>
    </xf>
    <xf numFmtId="9" fontId="20" fillId="0" borderId="68" xfId="0" applyNumberFormat="1" applyFont="1" applyBorder="1" applyAlignment="1">
      <alignment horizontal="center" vertical="center" wrapText="1"/>
    </xf>
    <xf numFmtId="9" fontId="18" fillId="5" borderId="74" xfId="1" applyFont="1" applyFill="1" applyBorder="1" applyAlignment="1">
      <alignment horizontal="center" vertical="center" wrapText="1" readingOrder="1"/>
    </xf>
    <xf numFmtId="0" fontId="20" fillId="0" borderId="0" xfId="0" applyFont="1" applyAlignment="1">
      <alignment horizontal="justify" vertical="center" wrapText="1"/>
    </xf>
    <xf numFmtId="14" fontId="20" fillId="0" borderId="68" xfId="0" applyNumberFormat="1" applyFont="1" applyBorder="1" applyAlignment="1">
      <alignment horizontal="center" vertical="center" wrapText="1"/>
    </xf>
    <xf numFmtId="0" fontId="48" fillId="5" borderId="70" xfId="0" applyFont="1" applyFill="1" applyBorder="1" applyAlignment="1">
      <alignment horizontal="center" vertical="center" wrapText="1" readingOrder="1"/>
    </xf>
    <xf numFmtId="0" fontId="47" fillId="0" borderId="68" xfId="0" applyFont="1" applyBorder="1" applyAlignment="1">
      <alignment horizontal="justify" vertical="center" wrapText="1"/>
    </xf>
    <xf numFmtId="0" fontId="11" fillId="0" borderId="68" xfId="0" applyFont="1" applyBorder="1" applyAlignment="1">
      <alignment horizontal="justify" vertical="top" wrapText="1"/>
    </xf>
    <xf numFmtId="9" fontId="20" fillId="0" borderId="68" xfId="1" applyFont="1" applyBorder="1" applyAlignment="1">
      <alignment horizontal="center" vertical="center" wrapText="1"/>
    </xf>
    <xf numFmtId="10" fontId="11" fillId="5" borderId="68" xfId="1" applyNumberFormat="1" applyFont="1" applyFill="1" applyBorder="1" applyAlignment="1">
      <alignment horizontal="center" vertical="center" wrapText="1"/>
    </xf>
    <xf numFmtId="9" fontId="11" fillId="5" borderId="68" xfId="1" applyFont="1" applyFill="1" applyBorder="1" applyAlignment="1">
      <alignment horizontal="center" vertical="center" wrapText="1"/>
    </xf>
    <xf numFmtId="0" fontId="20" fillId="5" borderId="68" xfId="0" applyFont="1" applyFill="1" applyBorder="1" applyAlignment="1">
      <alignment horizontal="center" vertical="center" wrapText="1"/>
    </xf>
    <xf numFmtId="0" fontId="20" fillId="0" borderId="69" xfId="0" applyFont="1" applyBorder="1" applyAlignment="1">
      <alignment horizontal="center" vertical="center"/>
    </xf>
    <xf numFmtId="0" fontId="47" fillId="0" borderId="68" xfId="0" applyFont="1" applyBorder="1" applyAlignment="1">
      <alignment horizontal="justify" vertical="top" wrapText="1"/>
    </xf>
    <xf numFmtId="0" fontId="20" fillId="0" borderId="67" xfId="0" applyFont="1" applyBorder="1" applyAlignment="1">
      <alignment horizontal="justify" vertical="center" wrapText="1"/>
    </xf>
    <xf numFmtId="0" fontId="11" fillId="5" borderId="67" xfId="0" applyFont="1" applyFill="1" applyBorder="1" applyAlignment="1">
      <alignment horizontal="justify" vertical="center" wrapText="1"/>
    </xf>
    <xf numFmtId="0" fontId="47" fillId="5" borderId="67" xfId="0" applyFont="1" applyFill="1" applyBorder="1" applyAlignment="1">
      <alignment horizontal="justify" vertical="center" wrapText="1"/>
    </xf>
    <xf numFmtId="9" fontId="20" fillId="5" borderId="67" xfId="1" applyFont="1" applyFill="1" applyBorder="1" applyAlignment="1">
      <alignment horizontal="center" vertical="center" wrapText="1"/>
    </xf>
    <xf numFmtId="9" fontId="20" fillId="0" borderId="68" xfId="1" applyFont="1" applyBorder="1" applyAlignment="1">
      <alignment horizontal="center" vertical="center" textRotation="90"/>
    </xf>
    <xf numFmtId="0" fontId="61" fillId="0" borderId="68" xfId="2" quotePrefix="1" applyFont="1" applyBorder="1" applyAlignment="1">
      <alignment horizontal="justify" vertical="center" wrapText="1"/>
    </xf>
    <xf numFmtId="0" fontId="20" fillId="0" borderId="0" xfId="0" applyFont="1" applyAlignment="1">
      <alignment wrapText="1"/>
    </xf>
    <xf numFmtId="0" fontId="18" fillId="0" borderId="67" xfId="0" applyFont="1" applyBorder="1" applyAlignment="1">
      <alignment horizontal="justify" vertical="center" wrapText="1"/>
    </xf>
    <xf numFmtId="0" fontId="20" fillId="0" borderId="68" xfId="0" applyFont="1" applyBorder="1" applyAlignment="1">
      <alignment horizontal="justify" vertical="top" wrapText="1"/>
    </xf>
    <xf numFmtId="0" fontId="18" fillId="0" borderId="67" xfId="0" applyFont="1" applyBorder="1" applyAlignment="1">
      <alignment horizontal="center" vertical="center" wrapText="1"/>
    </xf>
    <xf numFmtId="10" fontId="18" fillId="5" borderId="64" xfId="1" applyNumberFormat="1" applyFont="1" applyFill="1" applyBorder="1" applyAlignment="1">
      <alignment horizontal="center" vertical="center" wrapText="1" readingOrder="1"/>
    </xf>
    <xf numFmtId="9" fontId="11" fillId="5" borderId="68" xfId="1" applyFont="1" applyFill="1" applyBorder="1" applyAlignment="1">
      <alignment horizontal="center" vertical="center"/>
    </xf>
    <xf numFmtId="9" fontId="11" fillId="5" borderId="68" xfId="0" applyNumberFormat="1" applyFont="1" applyFill="1" applyBorder="1" applyAlignment="1">
      <alignment horizontal="center" vertical="center"/>
    </xf>
    <xf numFmtId="9" fontId="40" fillId="5" borderId="74" xfId="1" applyFont="1" applyFill="1" applyBorder="1" applyAlignment="1">
      <alignment horizontal="center" vertical="center" wrapText="1" readingOrder="1"/>
    </xf>
    <xf numFmtId="0" fontId="12" fillId="0" borderId="0" xfId="2" applyBorder="1" applyAlignment="1">
      <alignment vertical="center"/>
    </xf>
    <xf numFmtId="0" fontId="12" fillId="0" borderId="71" xfId="2" applyBorder="1" applyAlignment="1">
      <alignment vertical="center"/>
    </xf>
    <xf numFmtId="0" fontId="12" fillId="0" borderId="79" xfId="2" applyBorder="1" applyAlignment="1">
      <alignment vertical="center"/>
    </xf>
    <xf numFmtId="0" fontId="20" fillId="16" borderId="68" xfId="0" applyFont="1" applyFill="1" applyBorder="1" applyAlignment="1">
      <alignment horizontal="center" vertical="center"/>
    </xf>
    <xf numFmtId="0" fontId="20" fillId="16" borderId="0" xfId="0" applyFont="1" applyFill="1" applyAlignment="1">
      <alignment horizontal="center" vertical="center"/>
    </xf>
    <xf numFmtId="0" fontId="42" fillId="0" borderId="10" xfId="0" applyFont="1" applyBorder="1" applyAlignment="1">
      <alignment horizontal="center" vertical="center" wrapText="1"/>
    </xf>
    <xf numFmtId="0" fontId="42" fillId="0" borderId="10" xfId="0" applyFont="1" applyBorder="1"/>
    <xf numFmtId="0" fontId="48" fillId="17" borderId="10" xfId="0" applyFont="1" applyFill="1" applyBorder="1" applyAlignment="1">
      <alignment horizontal="center" vertical="center" wrapText="1" readingOrder="1"/>
    </xf>
    <xf numFmtId="9" fontId="20" fillId="0" borderId="10" xfId="1" applyFont="1" applyBorder="1"/>
    <xf numFmtId="0" fontId="48" fillId="17" borderId="73" xfId="0" applyFont="1" applyFill="1" applyBorder="1" applyAlignment="1">
      <alignment horizontal="center" vertical="center" wrapText="1" readingOrder="1"/>
    </xf>
    <xf numFmtId="0" fontId="20" fillId="17" borderId="10" xfId="0" applyFont="1" applyFill="1" applyBorder="1"/>
    <xf numFmtId="0" fontId="48" fillId="18" borderId="10" xfId="0" applyFont="1" applyFill="1" applyBorder="1" applyAlignment="1">
      <alignment horizontal="center" vertical="center" wrapText="1" readingOrder="1"/>
    </xf>
    <xf numFmtId="0" fontId="48" fillId="19" borderId="74" xfId="0" applyFont="1" applyFill="1" applyBorder="1" applyAlignment="1">
      <alignment horizontal="center" vertical="center" wrapText="1" readingOrder="1"/>
    </xf>
    <xf numFmtId="0" fontId="20" fillId="16" borderId="10" xfId="0" applyFont="1" applyFill="1" applyBorder="1"/>
    <xf numFmtId="0" fontId="20" fillId="0" borderId="10" xfId="0" applyFont="1" applyBorder="1" applyAlignment="1">
      <alignment vertical="center"/>
    </xf>
    <xf numFmtId="0" fontId="48" fillId="16" borderId="10" xfId="0" applyFont="1" applyFill="1" applyBorder="1" applyAlignment="1">
      <alignment horizontal="center" vertical="center" wrapText="1" readingOrder="1"/>
    </xf>
    <xf numFmtId="0" fontId="48" fillId="16" borderId="74" xfId="0" applyFont="1" applyFill="1" applyBorder="1" applyAlignment="1">
      <alignment horizontal="center" vertical="center" wrapText="1" readingOrder="1"/>
    </xf>
    <xf numFmtId="0" fontId="20" fillId="20" borderId="10" xfId="0" applyFont="1" applyFill="1" applyBorder="1"/>
    <xf numFmtId="0" fontId="48" fillId="20" borderId="10" xfId="0" applyFont="1" applyFill="1" applyBorder="1" applyAlignment="1">
      <alignment horizontal="center" vertical="center" wrapText="1" readingOrder="1"/>
    </xf>
    <xf numFmtId="0" fontId="48" fillId="20" borderId="74" xfId="0" applyFont="1" applyFill="1" applyBorder="1" applyAlignment="1">
      <alignment horizontal="center" vertical="center" wrapText="1" readingOrder="1"/>
    </xf>
    <xf numFmtId="0" fontId="20" fillId="15" borderId="10" xfId="0" applyFont="1" applyFill="1" applyBorder="1"/>
    <xf numFmtId="0" fontId="53" fillId="15" borderId="10" xfId="0" applyFont="1" applyFill="1" applyBorder="1" applyAlignment="1">
      <alignment horizontal="center" vertical="center" wrapText="1" readingOrder="1"/>
    </xf>
    <xf numFmtId="0" fontId="53" fillId="15" borderId="74" xfId="0" applyFont="1" applyFill="1" applyBorder="1" applyAlignment="1">
      <alignment horizontal="center" vertical="center" wrapText="1" readingOrder="1"/>
    </xf>
    <xf numFmtId="15" fontId="11" fillId="0" borderId="68" xfId="0" applyNumberFormat="1" applyFont="1" applyBorder="1" applyAlignment="1">
      <alignment horizontal="center" vertical="center" wrapText="1"/>
    </xf>
    <xf numFmtId="14" fontId="11" fillId="0" borderId="68" xfId="0" applyNumberFormat="1" applyFont="1" applyBorder="1" applyAlignment="1">
      <alignment horizontal="center" vertical="center" wrapText="1"/>
    </xf>
    <xf numFmtId="0" fontId="11" fillId="5" borderId="68" xfId="0" applyFont="1" applyFill="1" applyBorder="1" applyAlignment="1">
      <alignment horizontal="center" vertical="center" wrapText="1"/>
    </xf>
    <xf numFmtId="0" fontId="20" fillId="0" borderId="68" xfId="0" applyFont="1" applyBorder="1" applyAlignment="1">
      <alignment horizontal="center" wrapText="1"/>
    </xf>
    <xf numFmtId="166" fontId="20" fillId="0" borderId="68" xfId="1" applyNumberFormat="1" applyFont="1" applyBorder="1" applyAlignment="1">
      <alignment horizontal="center" vertical="center" wrapText="1"/>
    </xf>
    <xf numFmtId="167" fontId="20" fillId="0" borderId="68" xfId="1" applyNumberFormat="1" applyFont="1" applyBorder="1" applyAlignment="1">
      <alignment horizontal="center" vertical="center" wrapText="1"/>
    </xf>
    <xf numFmtId="0" fontId="52" fillId="5" borderId="74" xfId="0" applyFont="1" applyFill="1" applyBorder="1" applyAlignment="1">
      <alignment horizontal="center" vertical="center" wrapText="1" readingOrder="1"/>
    </xf>
    <xf numFmtId="9" fontId="20" fillId="0" borderId="0" xfId="1" applyFont="1"/>
    <xf numFmtId="0" fontId="42" fillId="0" borderId="10" xfId="0" applyFont="1" applyBorder="1" applyAlignment="1">
      <alignment horizontal="center" vertical="center"/>
    </xf>
    <xf numFmtId="9" fontId="11" fillId="5" borderId="23" xfId="1" applyFont="1" applyFill="1" applyBorder="1" applyAlignment="1">
      <alignment vertical="center" wrapText="1"/>
    </xf>
    <xf numFmtId="0" fontId="11" fillId="5" borderId="23" xfId="0" applyFont="1" applyFill="1" applyBorder="1" applyAlignment="1">
      <alignment horizontal="left" vertical="center" wrapText="1"/>
    </xf>
    <xf numFmtId="9" fontId="11" fillId="5" borderId="10" xfId="1" applyFont="1" applyFill="1" applyBorder="1" applyAlignment="1">
      <alignment vertical="center" wrapText="1"/>
    </xf>
    <xf numFmtId="9" fontId="11" fillId="5" borderId="10" xfId="1" applyFont="1" applyFill="1" applyBorder="1" applyAlignment="1">
      <alignment horizontal="left" vertical="center" wrapText="1"/>
    </xf>
    <xf numFmtId="0" fontId="11" fillId="0" borderId="10" xfId="0" applyFont="1" applyBorder="1" applyAlignment="1">
      <alignment vertical="center" wrapText="1"/>
    </xf>
    <xf numFmtId="0" fontId="11" fillId="5" borderId="10" xfId="0" applyFont="1" applyFill="1" applyBorder="1" applyAlignment="1">
      <alignment vertical="center" wrapText="1"/>
    </xf>
    <xf numFmtId="9" fontId="11" fillId="5" borderId="41" xfId="1" applyFont="1" applyFill="1" applyBorder="1" applyAlignment="1">
      <alignment vertical="center" wrapText="1"/>
    </xf>
    <xf numFmtId="0" fontId="11" fillId="0" borderId="42" xfId="0" applyFont="1" applyBorder="1" applyAlignment="1">
      <alignment horizontal="center" vertical="center"/>
    </xf>
    <xf numFmtId="0" fontId="11" fillId="7" borderId="43" xfId="0" applyFont="1" applyFill="1" applyBorder="1" applyAlignment="1">
      <alignment horizontal="center" vertical="center"/>
    </xf>
    <xf numFmtId="0" fontId="11" fillId="0" borderId="43" xfId="0" applyFont="1" applyBorder="1" applyAlignment="1">
      <alignment horizontal="center" vertical="center"/>
    </xf>
    <xf numFmtId="0" fontId="11" fillId="5" borderId="8" xfId="0" applyFont="1" applyFill="1" applyBorder="1" applyAlignment="1">
      <alignment horizontal="center" vertical="center"/>
    </xf>
    <xf numFmtId="0" fontId="40" fillId="0" borderId="8" xfId="0" applyFont="1" applyBorder="1" applyAlignment="1">
      <alignment horizontal="center" vertical="center"/>
    </xf>
    <xf numFmtId="0" fontId="40" fillId="0" borderId="10" xfId="0" applyFont="1" applyBorder="1" applyAlignment="1">
      <alignment horizontal="center" vertical="center"/>
    </xf>
    <xf numFmtId="9" fontId="11" fillId="0" borderId="10" xfId="0" applyNumberFormat="1" applyFont="1" applyBorder="1" applyAlignment="1">
      <alignment horizontal="center" vertical="center"/>
    </xf>
    <xf numFmtId="0" fontId="40" fillId="0" borderId="40" xfId="0" applyFont="1" applyBorder="1" applyAlignment="1">
      <alignment horizontal="center" vertical="center"/>
    </xf>
    <xf numFmtId="0" fontId="40" fillId="0" borderId="41" xfId="0" applyFont="1" applyBorder="1" applyAlignment="1">
      <alignment horizontal="center" vertical="center"/>
    </xf>
    <xf numFmtId="0" fontId="11" fillId="0" borderId="23" xfId="0" applyFont="1" applyBorder="1" applyAlignment="1">
      <alignment vertical="top" wrapText="1"/>
    </xf>
    <xf numFmtId="0" fontId="11" fillId="0" borderId="10" xfId="0" applyFont="1" applyBorder="1" applyAlignment="1">
      <alignment vertical="top" wrapText="1"/>
    </xf>
    <xf numFmtId="0" fontId="11" fillId="0" borderId="41" xfId="0" applyFont="1" applyBorder="1" applyAlignment="1">
      <alignment vertical="top" wrapText="1"/>
    </xf>
    <xf numFmtId="2" fontId="11" fillId="5" borderId="9" xfId="5" applyNumberFormat="1" applyFont="1" applyFill="1" applyBorder="1" applyAlignment="1">
      <alignment horizontal="center" vertical="center"/>
    </xf>
    <xf numFmtId="1" fontId="11" fillId="5" borderId="9" xfId="5" applyNumberFormat="1" applyFont="1" applyFill="1" applyBorder="1" applyAlignment="1">
      <alignment horizontal="center" vertical="center"/>
    </xf>
    <xf numFmtId="0" fontId="48" fillId="0" borderId="43" xfId="0" applyFont="1" applyBorder="1" applyAlignment="1">
      <alignment horizontal="left" vertical="center" wrapText="1"/>
    </xf>
    <xf numFmtId="0" fontId="18" fillId="5" borderId="10" xfId="0" applyFont="1" applyFill="1" applyBorder="1" applyAlignment="1">
      <alignment horizontal="left" vertical="center" wrapText="1"/>
    </xf>
    <xf numFmtId="0" fontId="20" fillId="5" borderId="10" xfId="0" applyFont="1" applyFill="1" applyBorder="1" applyAlignment="1">
      <alignment horizontal="left" vertical="center" wrapText="1"/>
    </xf>
    <xf numFmtId="0" fontId="20" fillId="0" borderId="41" xfId="0" applyFont="1" applyBorder="1" applyAlignment="1">
      <alignment horizontal="left" vertical="center" wrapText="1"/>
    </xf>
    <xf numFmtId="2" fontId="11" fillId="5" borderId="9" xfId="1" applyNumberFormat="1" applyFont="1" applyFill="1" applyBorder="1" applyAlignment="1">
      <alignment horizontal="center" vertical="center"/>
    </xf>
    <xf numFmtId="1" fontId="11" fillId="5" borderId="10" xfId="5" applyNumberFormat="1" applyFont="1" applyFill="1" applyBorder="1" applyAlignment="1">
      <alignment horizontal="center" vertical="center"/>
    </xf>
    <xf numFmtId="0" fontId="62" fillId="0" borderId="10" xfId="0" applyFont="1" applyBorder="1" applyAlignment="1">
      <alignment horizontal="left" vertical="center" wrapText="1"/>
    </xf>
    <xf numFmtId="2" fontId="11" fillId="5" borderId="10" xfId="1" applyNumberFormat="1" applyFont="1" applyFill="1" applyBorder="1" applyAlignment="1">
      <alignment horizontal="center" vertical="center"/>
    </xf>
    <xf numFmtId="0" fontId="11" fillId="5" borderId="9" xfId="1" applyNumberFormat="1" applyFont="1" applyFill="1" applyBorder="1" applyAlignment="1">
      <alignment horizontal="center" vertical="center"/>
    </xf>
    <xf numFmtId="0" fontId="11" fillId="7" borderId="10" xfId="1" applyNumberFormat="1" applyFont="1" applyFill="1" applyBorder="1" applyAlignment="1">
      <alignment horizontal="center" vertical="center"/>
    </xf>
    <xf numFmtId="0" fontId="11" fillId="5" borderId="10" xfId="1" applyNumberFormat="1" applyFont="1" applyFill="1" applyBorder="1" applyAlignment="1">
      <alignment horizontal="center" vertical="center"/>
    </xf>
    <xf numFmtId="0" fontId="59" fillId="0" borderId="12" xfId="0" applyFont="1" applyBorder="1" applyAlignment="1">
      <alignment horizontal="left" vertical="center" wrapText="1"/>
    </xf>
    <xf numFmtId="0" fontId="33" fillId="0" borderId="10" xfId="0" applyFont="1" applyBorder="1" applyAlignment="1">
      <alignment vertical="center" wrapText="1"/>
    </xf>
    <xf numFmtId="0" fontId="51" fillId="6" borderId="10" xfId="0" applyFont="1" applyFill="1" applyBorder="1" applyAlignment="1">
      <alignment vertical="center" wrapText="1"/>
    </xf>
    <xf numFmtId="0" fontId="59" fillId="0" borderId="39" xfId="0" applyFont="1" applyBorder="1" applyAlignment="1">
      <alignment horizontal="left" vertical="center" wrapText="1"/>
    </xf>
    <xf numFmtId="0" fontId="11" fillId="5" borderId="22" xfId="1" applyNumberFormat="1" applyFont="1" applyFill="1" applyBorder="1" applyAlignment="1">
      <alignment horizontal="center" vertical="center"/>
    </xf>
    <xf numFmtId="9" fontId="11" fillId="5" borderId="41" xfId="1" applyFont="1" applyFill="1" applyBorder="1" applyAlignment="1">
      <alignment horizontal="center" vertical="center"/>
    </xf>
    <xf numFmtId="0" fontId="59" fillId="5" borderId="60" xfId="0" applyFont="1" applyFill="1" applyBorder="1" applyAlignment="1">
      <alignment horizontal="left" vertical="center" wrapText="1"/>
    </xf>
    <xf numFmtId="0" fontId="0" fillId="0" borderId="0" xfId="0" applyAlignment="1">
      <alignment horizontal="center" vertical="center"/>
    </xf>
    <xf numFmtId="9" fontId="20" fillId="5" borderId="56" xfId="1" applyFont="1" applyFill="1" applyBorder="1" applyAlignment="1">
      <alignment horizontal="center" vertical="center"/>
    </xf>
    <xf numFmtId="9" fontId="20" fillId="5" borderId="39" xfId="1" applyFont="1" applyFill="1" applyBorder="1" applyAlignment="1">
      <alignment horizontal="center" vertical="center"/>
    </xf>
    <xf numFmtId="9" fontId="20" fillId="5" borderId="23" xfId="1" applyFont="1" applyFill="1" applyBorder="1" applyAlignment="1">
      <alignment horizontal="center" vertical="center"/>
    </xf>
    <xf numFmtId="14" fontId="33" fillId="6" borderId="10" xfId="0" applyNumberFormat="1" applyFont="1" applyFill="1" applyBorder="1" applyAlignment="1">
      <alignment horizontal="center" vertical="center"/>
    </xf>
    <xf numFmtId="14" fontId="33" fillId="6" borderId="10" xfId="0" applyNumberFormat="1" applyFont="1" applyFill="1" applyBorder="1" applyAlignment="1">
      <alignment horizontal="center" vertical="center" wrapText="1"/>
    </xf>
    <xf numFmtId="0" fontId="51" fillId="6" borderId="10" xfId="0" applyFont="1" applyFill="1" applyBorder="1" applyAlignment="1">
      <alignment horizontal="left" vertical="center" wrapText="1"/>
    </xf>
    <xf numFmtId="9" fontId="48" fillId="0" borderId="10" xfId="1" applyFont="1" applyBorder="1" applyAlignment="1">
      <alignment horizontal="center" vertical="center" wrapText="1"/>
    </xf>
    <xf numFmtId="9" fontId="11" fillId="5" borderId="10" xfId="5" applyNumberFormat="1" applyFont="1" applyFill="1" applyBorder="1" applyAlignment="1">
      <alignment horizontal="center" vertical="center"/>
    </xf>
    <xf numFmtId="0" fontId="20" fillId="0" borderId="0" xfId="0" applyFont="1" applyAlignment="1">
      <alignment horizontal="left" vertical="center"/>
    </xf>
    <xf numFmtId="0" fontId="46" fillId="0" borderId="0" xfId="0" applyFont="1" applyAlignment="1">
      <alignment horizontal="left" vertical="center"/>
    </xf>
    <xf numFmtId="0" fontId="11" fillId="0" borderId="67" xfId="0" applyFont="1" applyBorder="1" applyAlignment="1">
      <alignment horizontal="justify" vertical="top" wrapText="1"/>
    </xf>
    <xf numFmtId="0" fontId="0" fillId="5" borderId="10" xfId="0" applyFill="1" applyBorder="1"/>
    <xf numFmtId="9" fontId="0" fillId="5" borderId="10" xfId="0" applyNumberFormat="1" applyFill="1" applyBorder="1" applyAlignment="1">
      <alignment horizontal="center"/>
    </xf>
    <xf numFmtId="0" fontId="0" fillId="5" borderId="0" xfId="0" applyFill="1" applyAlignment="1">
      <alignment horizontal="center"/>
    </xf>
    <xf numFmtId="0" fontId="20" fillId="0" borderId="10" xfId="0" applyFont="1" applyBorder="1" applyAlignment="1">
      <alignment horizontal="center" vertical="center"/>
    </xf>
    <xf numFmtId="9" fontId="66" fillId="23" borderId="0" xfId="0" applyNumberFormat="1" applyFont="1" applyFill="1" applyAlignment="1">
      <alignment horizontal="center" vertical="center"/>
    </xf>
    <xf numFmtId="9" fontId="65" fillId="23" borderId="0" xfId="0" applyNumberFormat="1" applyFont="1" applyFill="1" applyAlignment="1">
      <alignment horizontal="center" vertical="center"/>
    </xf>
    <xf numFmtId="9" fontId="49" fillId="23" borderId="0" xfId="0" applyNumberFormat="1" applyFont="1" applyFill="1" applyAlignment="1">
      <alignment horizontal="center"/>
    </xf>
    <xf numFmtId="9" fontId="67" fillId="23" borderId="0" xfId="0" applyNumberFormat="1" applyFont="1" applyFill="1" applyAlignment="1">
      <alignment horizontal="center"/>
    </xf>
    <xf numFmtId="9" fontId="11" fillId="0" borderId="10" xfId="1" applyFont="1" applyBorder="1" applyAlignment="1">
      <alignment horizontal="center" vertical="center"/>
    </xf>
    <xf numFmtId="0" fontId="66" fillId="23" borderId="10" xfId="0" applyFont="1" applyFill="1" applyBorder="1"/>
    <xf numFmtId="0" fontId="66" fillId="23" borderId="10" xfId="0" applyFont="1" applyFill="1" applyBorder="1" applyAlignment="1">
      <alignment horizontal="center"/>
    </xf>
    <xf numFmtId="9" fontId="11" fillId="7" borderId="26" xfId="1" applyFont="1" applyFill="1" applyBorder="1" applyAlignment="1">
      <alignment horizontal="center" vertical="center"/>
    </xf>
    <xf numFmtId="9" fontId="11" fillId="7" borderId="58" xfId="1" applyFont="1" applyFill="1" applyBorder="1" applyAlignment="1">
      <alignment horizontal="center" vertical="center"/>
    </xf>
    <xf numFmtId="168" fontId="11" fillId="5" borderId="10" xfId="1" applyNumberFormat="1" applyFont="1" applyFill="1" applyBorder="1" applyAlignment="1">
      <alignment horizontal="center" vertical="center"/>
    </xf>
    <xf numFmtId="0" fontId="33" fillId="5" borderId="9" xfId="0" applyFont="1" applyFill="1" applyBorder="1" applyAlignment="1">
      <alignment horizontal="justify" vertical="top" wrapText="1"/>
    </xf>
    <xf numFmtId="0" fontId="40" fillId="6" borderId="9" xfId="0" applyFont="1" applyFill="1" applyBorder="1" applyAlignment="1">
      <alignment vertical="center" wrapText="1"/>
    </xf>
    <xf numFmtId="0" fontId="33" fillId="0" borderId="9" xfId="0" applyFont="1" applyBorder="1" applyAlignment="1">
      <alignment vertical="center" wrapText="1"/>
    </xf>
    <xf numFmtId="0" fontId="51" fillId="6" borderId="9" xfId="0" applyFont="1" applyFill="1" applyBorder="1" applyAlignment="1">
      <alignment vertical="center" wrapText="1"/>
    </xf>
    <xf numFmtId="9" fontId="11" fillId="5" borderId="44" xfId="1" applyFont="1" applyFill="1" applyBorder="1" applyAlignment="1">
      <alignment horizontal="center" vertical="center"/>
    </xf>
    <xf numFmtId="9" fontId="11" fillId="5" borderId="45" xfId="1" applyFont="1" applyFill="1" applyBorder="1" applyAlignment="1">
      <alignment horizontal="center" vertical="center"/>
    </xf>
    <xf numFmtId="9" fontId="11" fillId="5" borderId="47" xfId="1" applyFont="1" applyFill="1" applyBorder="1" applyAlignment="1">
      <alignment horizontal="center" vertical="center"/>
    </xf>
    <xf numFmtId="0" fontId="48" fillId="5" borderId="69" xfId="0" applyFont="1" applyFill="1" applyBorder="1" applyAlignment="1">
      <alignment horizontal="center" vertical="center" wrapText="1" readingOrder="1"/>
    </xf>
    <xf numFmtId="0" fontId="0" fillId="5" borderId="1" xfId="0" applyFill="1" applyBorder="1"/>
    <xf numFmtId="0" fontId="0" fillId="5" borderId="14" xfId="0" applyFill="1" applyBorder="1"/>
    <xf numFmtId="0" fontId="0" fillId="5" borderId="6" xfId="0" applyFill="1" applyBorder="1"/>
    <xf numFmtId="0" fontId="0" fillId="5" borderId="4" xfId="0" applyFill="1" applyBorder="1"/>
    <xf numFmtId="0" fontId="0" fillId="5" borderId="7" xfId="0" applyFill="1" applyBorder="1"/>
    <xf numFmtId="9" fontId="66" fillId="23" borderId="0" xfId="0" applyNumberFormat="1" applyFont="1" applyFill="1" applyAlignment="1">
      <alignment horizontal="center"/>
    </xf>
    <xf numFmtId="0" fontId="0" fillId="5" borderId="15" xfId="0" applyFill="1" applyBorder="1"/>
    <xf numFmtId="0" fontId="0" fillId="5" borderId="16" xfId="0" applyFill="1" applyBorder="1"/>
    <xf numFmtId="0" fontId="0" fillId="5" borderId="16" xfId="0" applyFill="1" applyBorder="1" applyAlignment="1">
      <alignment horizontal="center"/>
    </xf>
    <xf numFmtId="0" fontId="0" fillId="5" borderId="17" xfId="0" applyFill="1" applyBorder="1"/>
    <xf numFmtId="41" fontId="37" fillId="0" borderId="30" xfId="4" applyFont="1" applyFill="1" applyBorder="1" applyAlignment="1">
      <alignment horizontal="center" vertical="center"/>
    </xf>
    <xf numFmtId="0" fontId="38" fillId="0" borderId="30" xfId="0" applyFont="1" applyBorder="1" applyAlignment="1" applyProtection="1">
      <alignment horizontal="left" vertical="center"/>
      <protection hidden="1"/>
    </xf>
    <xf numFmtId="0" fontId="38" fillId="0" borderId="31" xfId="0" applyFont="1" applyBorder="1" applyAlignment="1" applyProtection="1">
      <alignment horizontal="left" vertical="center"/>
      <protection hidden="1"/>
    </xf>
    <xf numFmtId="0" fontId="0" fillId="0" borderId="35" xfId="0" applyBorder="1" applyAlignment="1">
      <alignment horizontal="center"/>
    </xf>
    <xf numFmtId="0" fontId="0" fillId="0" borderId="0" xfId="0" applyAlignment="1">
      <alignment horizontal="center"/>
    </xf>
    <xf numFmtId="0" fontId="0" fillId="0" borderId="37" xfId="0" applyBorder="1" applyAlignment="1">
      <alignment horizontal="center"/>
    </xf>
    <xf numFmtId="41" fontId="68" fillId="24" borderId="31" xfId="2" applyNumberFormat="1" applyFont="1" applyFill="1" applyBorder="1" applyAlignment="1">
      <alignment horizontal="center" vertical="center"/>
    </xf>
    <xf numFmtId="41" fontId="36" fillId="0" borderId="87" xfId="4" applyFont="1" applyFill="1" applyBorder="1" applyAlignment="1">
      <alignment horizontal="center" vertical="center"/>
    </xf>
    <xf numFmtId="41" fontId="36" fillId="0" borderId="88" xfId="4" applyFont="1" applyFill="1" applyBorder="1" applyAlignment="1">
      <alignment horizontal="center" vertical="center"/>
    </xf>
    <xf numFmtId="41" fontId="36" fillId="0" borderId="89" xfId="4" applyFont="1" applyFill="1" applyBorder="1" applyAlignment="1">
      <alignment horizontal="center" vertical="center"/>
    </xf>
    <xf numFmtId="41" fontId="36" fillId="0" borderId="35" xfId="4" applyFont="1" applyFill="1" applyBorder="1" applyAlignment="1">
      <alignment horizontal="center" vertical="center"/>
    </xf>
    <xf numFmtId="41" fontId="36" fillId="0" borderId="0" xfId="4" applyFont="1" applyFill="1" applyBorder="1" applyAlignment="1">
      <alignment horizontal="center" vertical="center"/>
    </xf>
    <xf numFmtId="41" fontId="36" fillId="0" borderId="86" xfId="4" applyFont="1" applyFill="1" applyBorder="1" applyAlignment="1">
      <alignment horizontal="center" vertical="center"/>
    </xf>
    <xf numFmtId="0" fontId="8" fillId="9" borderId="11" xfId="0" applyFont="1" applyFill="1" applyBorder="1" applyAlignment="1">
      <alignment horizontal="center" vertical="center" wrapText="1"/>
    </xf>
    <xf numFmtId="0" fontId="8" fillId="9" borderId="23" xfId="0" applyFont="1" applyFill="1" applyBorder="1" applyAlignment="1">
      <alignment horizontal="center" vertical="center" wrapText="1"/>
    </xf>
    <xf numFmtId="0" fontId="28" fillId="11" borderId="3" xfId="0" applyFont="1" applyFill="1" applyBorder="1" applyAlignment="1">
      <alignment horizontal="center" vertical="center" wrapText="1"/>
    </xf>
    <xf numFmtId="0" fontId="28" fillId="11" borderId="52" xfId="0" applyFont="1" applyFill="1" applyBorder="1" applyAlignment="1">
      <alignment horizontal="center" vertical="center" wrapText="1"/>
    </xf>
    <xf numFmtId="0" fontId="28" fillId="11" borderId="38" xfId="0" applyFont="1" applyFill="1" applyBorder="1" applyAlignment="1">
      <alignment horizontal="center" vertical="center" wrapText="1"/>
    </xf>
    <xf numFmtId="0" fontId="31" fillId="9" borderId="10" xfId="0" applyFont="1" applyFill="1" applyBorder="1" applyAlignment="1">
      <alignment horizontal="center" vertical="center"/>
    </xf>
    <xf numFmtId="0" fontId="31" fillId="9" borderId="18" xfId="0" applyFont="1" applyFill="1" applyBorder="1" applyAlignment="1">
      <alignment horizontal="center" vertical="center"/>
    </xf>
    <xf numFmtId="0" fontId="8" fillId="9" borderId="10" xfId="0" applyFont="1" applyFill="1" applyBorder="1" applyAlignment="1">
      <alignment horizontal="center" vertical="center"/>
    </xf>
    <xf numFmtId="0" fontId="31" fillId="9" borderId="10" xfId="0" applyFont="1" applyFill="1" applyBorder="1" applyAlignment="1">
      <alignment horizontal="center" vertical="center" wrapText="1"/>
    </xf>
    <xf numFmtId="0" fontId="31" fillId="9" borderId="18" xfId="0" applyFont="1" applyFill="1" applyBorder="1" applyAlignment="1">
      <alignment horizontal="center" vertical="center" wrapText="1"/>
    </xf>
    <xf numFmtId="0" fontId="28" fillId="11" borderId="42" xfId="0" applyFont="1" applyFill="1" applyBorder="1" applyAlignment="1">
      <alignment horizontal="center" vertical="center"/>
    </xf>
    <xf numFmtId="0" fontId="28" fillId="11" borderId="43" xfId="0" applyFont="1" applyFill="1" applyBorder="1" applyAlignment="1">
      <alignment horizontal="center" vertical="center"/>
    </xf>
    <xf numFmtId="0" fontId="28" fillId="11" borderId="8" xfId="0" applyFont="1" applyFill="1" applyBorder="1" applyAlignment="1">
      <alignment horizontal="center" vertical="center"/>
    </xf>
    <xf numFmtId="0" fontId="28" fillId="11" borderId="10" xfId="0" applyFont="1" applyFill="1" applyBorder="1" applyAlignment="1">
      <alignment horizontal="center" vertical="center"/>
    </xf>
    <xf numFmtId="0" fontId="28" fillId="11" borderId="44" xfId="0" applyFont="1" applyFill="1" applyBorder="1" applyAlignment="1">
      <alignment horizontal="center" vertical="center"/>
    </xf>
    <xf numFmtId="0" fontId="28" fillId="11" borderId="45" xfId="0" applyFont="1" applyFill="1" applyBorder="1" applyAlignment="1">
      <alignment horizontal="center" vertical="center"/>
    </xf>
    <xf numFmtId="0" fontId="28" fillId="11" borderId="2" xfId="0" applyFont="1" applyFill="1" applyBorder="1" applyAlignment="1">
      <alignment horizontal="center" vertical="center" wrapText="1"/>
    </xf>
    <xf numFmtId="0" fontId="28" fillId="11" borderId="5" xfId="0" applyFont="1" applyFill="1" applyBorder="1" applyAlignment="1">
      <alignment horizontal="center" vertical="center" wrapText="1"/>
    </xf>
    <xf numFmtId="0" fontId="28" fillId="11" borderId="23" xfId="0" applyFont="1" applyFill="1" applyBorder="1" applyAlignment="1">
      <alignment horizontal="center" vertical="center" wrapText="1"/>
    </xf>
    <xf numFmtId="0" fontId="28" fillId="11" borderId="50" xfId="0" applyFont="1" applyFill="1" applyBorder="1" applyAlignment="1">
      <alignment horizontal="center" vertical="center"/>
    </xf>
    <xf numFmtId="0" fontId="28" fillId="11" borderId="51" xfId="0" applyFont="1" applyFill="1" applyBorder="1" applyAlignment="1">
      <alignment horizontal="center" vertical="center"/>
    </xf>
    <xf numFmtId="0" fontId="28" fillId="11" borderId="22" xfId="0" applyFont="1" applyFill="1" applyBorder="1" applyAlignment="1">
      <alignment horizontal="center" vertical="center"/>
    </xf>
    <xf numFmtId="0" fontId="42" fillId="11" borderId="44" xfId="0" applyFont="1" applyFill="1" applyBorder="1" applyAlignment="1">
      <alignment horizontal="center" vertical="center" wrapText="1"/>
    </xf>
    <xf numFmtId="0" fontId="42" fillId="11" borderId="47" xfId="0" applyFont="1" applyFill="1" applyBorder="1" applyAlignment="1">
      <alignment horizontal="center" vertical="center" wrapText="1"/>
    </xf>
    <xf numFmtId="0" fontId="19" fillId="3" borderId="4" xfId="3" applyFont="1" applyFill="1" applyBorder="1" applyAlignment="1">
      <alignment horizontal="center" vertical="center" wrapText="1"/>
    </xf>
    <xf numFmtId="0" fontId="19" fillId="3" borderId="0" xfId="3" applyFont="1" applyFill="1" applyAlignment="1">
      <alignment horizontal="center" vertical="center" wrapText="1"/>
    </xf>
    <xf numFmtId="0" fontId="18" fillId="5" borderId="14" xfId="3" applyFont="1" applyFill="1" applyBorder="1" applyAlignment="1">
      <alignment horizontal="center"/>
    </xf>
    <xf numFmtId="0" fontId="18" fillId="5" borderId="6" xfId="3" applyFont="1" applyFill="1" applyBorder="1" applyAlignment="1">
      <alignment horizontal="center"/>
    </xf>
    <xf numFmtId="0" fontId="18" fillId="5" borderId="0" xfId="3" applyFont="1" applyFill="1" applyAlignment="1">
      <alignment horizontal="center"/>
    </xf>
    <xf numFmtId="0" fontId="18" fillId="5" borderId="7" xfId="3" applyFont="1" applyFill="1" applyBorder="1" applyAlignment="1">
      <alignment horizontal="center"/>
    </xf>
    <xf numFmtId="0" fontId="18" fillId="5" borderId="16" xfId="3" applyFont="1" applyFill="1" applyBorder="1" applyAlignment="1">
      <alignment horizontal="center"/>
    </xf>
    <xf numFmtId="0" fontId="18" fillId="5" borderId="17" xfId="3" applyFont="1" applyFill="1" applyBorder="1" applyAlignment="1">
      <alignment horizontal="center"/>
    </xf>
    <xf numFmtId="0" fontId="16" fillId="10" borderId="4" xfId="3" applyFont="1" applyFill="1" applyBorder="1" applyAlignment="1">
      <alignment horizontal="center" vertical="center" wrapText="1"/>
    </xf>
    <xf numFmtId="0" fontId="16" fillId="10" borderId="0" xfId="3" applyFont="1" applyFill="1" applyAlignment="1">
      <alignment horizontal="center" vertical="center" wrapText="1"/>
    </xf>
    <xf numFmtId="0" fontId="19" fillId="5" borderId="4" xfId="3" applyFont="1" applyFill="1" applyBorder="1" applyAlignment="1">
      <alignment horizontal="left" vertical="center" wrapText="1"/>
    </xf>
    <xf numFmtId="0" fontId="19" fillId="5" borderId="0" xfId="3" applyFont="1" applyFill="1" applyAlignment="1">
      <alignment horizontal="left" vertical="center" wrapText="1"/>
    </xf>
    <xf numFmtId="0" fontId="42" fillId="11" borderId="43" xfId="0" applyFont="1" applyFill="1" applyBorder="1" applyAlignment="1">
      <alignment horizontal="center" vertical="center" wrapText="1"/>
    </xf>
    <xf numFmtId="0" fontId="42" fillId="11" borderId="41" xfId="0" applyFont="1" applyFill="1" applyBorder="1" applyAlignment="1">
      <alignment horizontal="center" vertical="center" wrapText="1"/>
    </xf>
    <xf numFmtId="0" fontId="19" fillId="3" borderId="23" xfId="3" applyFont="1" applyFill="1" applyBorder="1" applyAlignment="1">
      <alignment horizontal="center" vertical="center" wrapText="1"/>
    </xf>
    <xf numFmtId="0" fontId="19" fillId="3" borderId="11" xfId="3" applyFont="1" applyFill="1" applyBorder="1" applyAlignment="1">
      <alignment horizontal="center" vertical="center" wrapText="1"/>
    </xf>
    <xf numFmtId="0" fontId="19" fillId="3" borderId="5" xfId="3" applyFont="1" applyFill="1" applyBorder="1" applyAlignment="1">
      <alignment horizontal="center" vertical="center" wrapText="1"/>
    </xf>
    <xf numFmtId="0" fontId="19" fillId="3" borderId="26" xfId="3" applyFont="1" applyFill="1" applyBorder="1" applyAlignment="1">
      <alignment horizontal="center" vertical="center" wrapText="1"/>
    </xf>
    <xf numFmtId="0" fontId="42" fillId="11" borderId="42" xfId="0" applyFont="1" applyFill="1" applyBorder="1" applyAlignment="1">
      <alignment horizontal="center"/>
    </xf>
    <xf numFmtId="0" fontId="42" fillId="11" borderId="43" xfId="0" applyFont="1" applyFill="1" applyBorder="1" applyAlignment="1">
      <alignment horizontal="center"/>
    </xf>
    <xf numFmtId="0" fontId="42" fillId="11" borderId="43" xfId="0" applyFont="1" applyFill="1" applyBorder="1" applyAlignment="1">
      <alignment horizontal="center" vertical="center"/>
    </xf>
    <xf numFmtId="0" fontId="42" fillId="11" borderId="41" xfId="0" applyFont="1" applyFill="1" applyBorder="1" applyAlignment="1">
      <alignment horizontal="center" vertical="center"/>
    </xf>
    <xf numFmtId="0" fontId="17" fillId="5" borderId="18" xfId="3" applyFont="1" applyFill="1" applyBorder="1" applyAlignment="1">
      <alignment horizontal="center" vertical="center" wrapText="1"/>
    </xf>
    <xf numFmtId="0" fontId="17" fillId="5" borderId="19" xfId="3" applyFont="1" applyFill="1" applyBorder="1" applyAlignment="1">
      <alignment horizontal="center" vertical="center" wrapText="1"/>
    </xf>
    <xf numFmtId="0" fontId="17" fillId="5" borderId="9" xfId="3" applyFont="1" applyFill="1" applyBorder="1" applyAlignment="1">
      <alignment horizontal="center" vertical="center" wrapText="1"/>
    </xf>
    <xf numFmtId="0" fontId="17" fillId="5" borderId="20" xfId="3" applyFont="1" applyFill="1" applyBorder="1" applyAlignment="1">
      <alignment horizontal="center" vertical="center" wrapText="1"/>
    </xf>
    <xf numFmtId="0" fontId="17" fillId="5" borderId="36" xfId="3" applyFont="1" applyFill="1" applyBorder="1" applyAlignment="1">
      <alignment horizontal="center" vertical="center" wrapText="1"/>
    </xf>
    <xf numFmtId="0" fontId="17" fillId="5" borderId="12" xfId="3" applyFont="1" applyFill="1" applyBorder="1" applyAlignment="1">
      <alignment horizontal="center" vertical="center" wrapText="1"/>
    </xf>
    <xf numFmtId="0" fontId="20" fillId="5" borderId="0" xfId="0" applyFont="1" applyFill="1" applyAlignment="1">
      <alignment horizontal="center"/>
    </xf>
    <xf numFmtId="0" fontId="41" fillId="5" borderId="0" xfId="0" applyFont="1" applyFill="1" applyAlignment="1">
      <alignment horizontal="center" vertical="center" wrapText="1"/>
    </xf>
    <xf numFmtId="0" fontId="18" fillId="5" borderId="0" xfId="3" applyFont="1" applyFill="1" applyAlignment="1">
      <alignment horizontal="left" wrapText="1"/>
    </xf>
    <xf numFmtId="0" fontId="17" fillId="10" borderId="13" xfId="3" applyFont="1" applyFill="1" applyBorder="1" applyAlignment="1">
      <alignment horizontal="center" vertical="center" wrapText="1"/>
    </xf>
    <xf numFmtId="0" fontId="17" fillId="10" borderId="2" xfId="3" applyFont="1" applyFill="1" applyBorder="1" applyAlignment="1">
      <alignment horizontal="center" vertical="center" wrapText="1"/>
    </xf>
    <xf numFmtId="0" fontId="12" fillId="5" borderId="10" xfId="2" applyFill="1" applyBorder="1" applyAlignment="1"/>
    <xf numFmtId="0" fontId="18" fillId="5" borderId="10" xfId="0" applyFont="1" applyFill="1" applyBorder="1"/>
    <xf numFmtId="0" fontId="17" fillId="5" borderId="0" xfId="3" applyFont="1" applyFill="1" applyAlignment="1">
      <alignment horizontal="right" vertical="center" wrapText="1"/>
    </xf>
    <xf numFmtId="0" fontId="17" fillId="5" borderId="24" xfId="3" applyFont="1" applyFill="1" applyBorder="1" applyAlignment="1">
      <alignment horizontal="right" vertical="center" wrapText="1"/>
    </xf>
    <xf numFmtId="164" fontId="43" fillId="5" borderId="18" xfId="3" applyNumberFormat="1" applyFont="1" applyFill="1" applyBorder="1" applyAlignment="1" applyProtection="1">
      <alignment horizontal="center" vertical="center" wrapText="1"/>
      <protection locked="0"/>
    </xf>
    <xf numFmtId="164" fontId="43" fillId="5" borderId="25" xfId="3" applyNumberFormat="1" applyFont="1" applyFill="1" applyBorder="1" applyAlignment="1" applyProtection="1">
      <alignment horizontal="center" vertical="center" wrapText="1"/>
      <protection locked="0"/>
    </xf>
    <xf numFmtId="0" fontId="29" fillId="11" borderId="55" xfId="0" applyFont="1" applyFill="1" applyBorder="1" applyAlignment="1">
      <alignment horizontal="center" vertical="center"/>
    </xf>
    <xf numFmtId="0" fontId="29" fillId="11" borderId="56" xfId="0" applyFont="1" applyFill="1" applyBorder="1" applyAlignment="1">
      <alignment horizontal="center" vertical="center"/>
    </xf>
    <xf numFmtId="0" fontId="29" fillId="11" borderId="57" xfId="0" applyFont="1" applyFill="1" applyBorder="1" applyAlignment="1">
      <alignment horizontal="center" vertical="center"/>
    </xf>
    <xf numFmtId="0" fontId="29" fillId="11" borderId="12" xfId="0" applyFont="1" applyFill="1" applyBorder="1" applyAlignment="1">
      <alignment horizontal="center" vertical="center" wrapText="1"/>
    </xf>
    <xf numFmtId="0" fontId="29" fillId="11" borderId="9" xfId="0" applyFont="1" applyFill="1" applyBorder="1" applyAlignment="1">
      <alignment horizontal="center" vertical="center" wrapText="1"/>
    </xf>
    <xf numFmtId="0" fontId="29" fillId="11" borderId="53" xfId="0" applyFont="1" applyFill="1" applyBorder="1" applyAlignment="1">
      <alignment horizontal="center" vertical="center" wrapText="1"/>
    </xf>
    <xf numFmtId="0" fontId="29" fillId="11" borderId="43" xfId="0" applyFont="1" applyFill="1" applyBorder="1" applyAlignment="1">
      <alignment horizontal="center" vertical="center" wrapText="1"/>
    </xf>
    <xf numFmtId="0" fontId="29" fillId="11" borderId="10" xfId="0" applyFont="1" applyFill="1" applyBorder="1" applyAlignment="1">
      <alignment horizontal="center" vertical="center" wrapText="1"/>
    </xf>
    <xf numFmtId="0" fontId="29" fillId="11" borderId="41" xfId="0" applyFont="1" applyFill="1" applyBorder="1" applyAlignment="1">
      <alignment horizontal="center" vertical="center" wrapText="1"/>
    </xf>
    <xf numFmtId="0" fontId="29" fillId="11" borderId="44" xfId="0" applyFont="1" applyFill="1" applyBorder="1" applyAlignment="1">
      <alignment horizontal="center" vertical="center" wrapText="1"/>
    </xf>
    <xf numFmtId="0" fontId="29" fillId="11" borderId="45" xfId="0" applyFont="1" applyFill="1" applyBorder="1" applyAlignment="1">
      <alignment horizontal="center" vertical="center" wrapText="1"/>
    </xf>
    <xf numFmtId="0" fontId="29" fillId="11" borderId="47" xfId="0" applyFont="1" applyFill="1" applyBorder="1" applyAlignment="1">
      <alignment horizontal="center" vertical="center" wrapText="1"/>
    </xf>
    <xf numFmtId="0" fontId="29" fillId="11" borderId="48" xfId="0" applyFont="1" applyFill="1" applyBorder="1" applyAlignment="1">
      <alignment horizontal="center" vertical="center" wrapText="1"/>
    </xf>
    <xf numFmtId="0" fontId="29" fillId="11" borderId="25" xfId="0" applyFont="1" applyFill="1" applyBorder="1" applyAlignment="1">
      <alignment horizontal="center" vertical="center" wrapText="1"/>
    </xf>
    <xf numFmtId="0" fontId="29" fillId="11" borderId="49" xfId="0" applyFont="1" applyFill="1" applyBorder="1" applyAlignment="1">
      <alignment horizontal="center" vertical="center" wrapText="1"/>
    </xf>
    <xf numFmtId="0" fontId="29" fillId="11" borderId="2" xfId="0" applyFont="1" applyFill="1" applyBorder="1" applyAlignment="1">
      <alignment horizontal="center" vertical="center" wrapText="1"/>
    </xf>
    <xf numFmtId="0" fontId="29" fillId="11" borderId="5" xfId="0" applyFont="1" applyFill="1" applyBorder="1" applyAlignment="1">
      <alignment horizontal="center" vertical="center" wrapText="1"/>
    </xf>
    <xf numFmtId="0" fontId="29" fillId="11" borderId="46" xfId="0" applyFont="1" applyFill="1" applyBorder="1" applyAlignment="1">
      <alignment horizontal="center" vertical="center" wrapText="1"/>
    </xf>
    <xf numFmtId="0" fontId="18" fillId="0" borderId="0" xfId="0" applyFont="1" applyAlignment="1">
      <alignment horizontal="center" vertical="center"/>
    </xf>
    <xf numFmtId="16" fontId="18" fillId="0" borderId="0" xfId="0" applyNumberFormat="1" applyFont="1" applyAlignment="1">
      <alignment horizontal="center" vertical="center" wrapText="1"/>
    </xf>
    <xf numFmtId="0" fontId="29" fillId="6" borderId="10" xfId="0" applyFont="1" applyFill="1" applyBorder="1" applyAlignment="1">
      <alignment horizontal="center" vertical="center" wrapText="1"/>
    </xf>
    <xf numFmtId="0" fontId="29" fillId="6" borderId="18" xfId="0" applyFont="1" applyFill="1" applyBorder="1" applyAlignment="1">
      <alignment horizontal="center" vertical="center" wrapText="1"/>
    </xf>
    <xf numFmtId="0" fontId="56" fillId="11" borderId="42" xfId="0" applyFont="1" applyFill="1" applyBorder="1" applyAlignment="1">
      <alignment horizontal="center" vertical="center"/>
    </xf>
    <xf numFmtId="0" fontId="56" fillId="11" borderId="43" xfId="0" applyFont="1" applyFill="1" applyBorder="1" applyAlignment="1">
      <alignment horizontal="center" vertical="center"/>
    </xf>
    <xf numFmtId="0" fontId="56" fillId="11" borderId="8" xfId="0" applyFont="1" applyFill="1" applyBorder="1" applyAlignment="1">
      <alignment horizontal="center" vertical="center"/>
    </xf>
    <xf numFmtId="0" fontId="56" fillId="11" borderId="10" xfId="0" applyFont="1" applyFill="1" applyBorder="1" applyAlignment="1">
      <alignment horizontal="center" vertical="center"/>
    </xf>
    <xf numFmtId="0" fontId="29" fillId="11" borderId="43" xfId="0" applyFont="1" applyFill="1" applyBorder="1" applyAlignment="1">
      <alignment horizontal="center" vertical="center"/>
    </xf>
    <xf numFmtId="0" fontId="29" fillId="11" borderId="44" xfId="0" applyFont="1" applyFill="1" applyBorder="1" applyAlignment="1">
      <alignment horizontal="center" vertical="center"/>
    </xf>
    <xf numFmtId="0" fontId="29" fillId="11" borderId="10" xfId="0" applyFont="1" applyFill="1" applyBorder="1" applyAlignment="1">
      <alignment horizontal="center" vertical="center"/>
    </xf>
    <xf numFmtId="0" fontId="29" fillId="11" borderId="45" xfId="0" applyFont="1" applyFill="1" applyBorder="1" applyAlignment="1">
      <alignment horizontal="center" vertical="center"/>
    </xf>
    <xf numFmtId="0" fontId="28" fillId="9" borderId="10" xfId="0" applyFont="1" applyFill="1" applyBorder="1" applyAlignment="1">
      <alignment horizontal="center" vertical="center" wrapText="1"/>
    </xf>
    <xf numFmtId="0" fontId="29" fillId="9" borderId="10" xfId="0" applyFont="1" applyFill="1" applyBorder="1" applyAlignment="1">
      <alignment horizontal="center" vertical="center"/>
    </xf>
    <xf numFmtId="0" fontId="29" fillId="9" borderId="18" xfId="0" applyFont="1" applyFill="1" applyBorder="1" applyAlignment="1">
      <alignment horizontal="center" vertical="center"/>
    </xf>
    <xf numFmtId="0" fontId="28" fillId="4" borderId="11" xfId="0" applyFont="1" applyFill="1" applyBorder="1" applyAlignment="1">
      <alignment horizontal="center" vertical="center"/>
    </xf>
    <xf numFmtId="0" fontId="29" fillId="11" borderId="20" xfId="0" applyFont="1" applyFill="1" applyBorder="1" applyAlignment="1">
      <alignment horizontal="center" vertical="center"/>
    </xf>
    <xf numFmtId="0" fontId="29" fillId="11" borderId="18"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8" xfId="0" applyFont="1" applyFill="1" applyBorder="1" applyAlignment="1">
      <alignment horizontal="center" vertical="center"/>
    </xf>
    <xf numFmtId="0" fontId="29" fillId="11" borderId="42" xfId="0" applyFont="1" applyFill="1" applyBorder="1" applyAlignment="1">
      <alignment horizontal="center" vertical="center"/>
    </xf>
    <xf numFmtId="0" fontId="29" fillId="11" borderId="8" xfId="0" applyFont="1" applyFill="1" applyBorder="1" applyAlignment="1">
      <alignment horizontal="center" vertical="center"/>
    </xf>
    <xf numFmtId="0" fontId="29" fillId="11" borderId="82" xfId="0" applyFont="1" applyFill="1" applyBorder="1" applyAlignment="1">
      <alignment horizontal="center" vertical="center"/>
    </xf>
    <xf numFmtId="0" fontId="29" fillId="11" borderId="11" xfId="0" applyFont="1" applyFill="1" applyBorder="1" applyAlignment="1">
      <alignment horizontal="center" vertical="center" wrapText="1"/>
    </xf>
    <xf numFmtId="0" fontId="8" fillId="3" borderId="10" xfId="0" applyFont="1" applyFill="1" applyBorder="1" applyAlignment="1">
      <alignment vertical="center" wrapText="1"/>
    </xf>
    <xf numFmtId="0" fontId="9" fillId="3" borderId="10" xfId="0" applyFont="1" applyFill="1" applyBorder="1" applyAlignment="1">
      <alignment vertical="center" wrapText="1"/>
    </xf>
    <xf numFmtId="0" fontId="3" fillId="2" borderId="10" xfId="0" applyFont="1" applyFill="1" applyBorder="1" applyAlignment="1">
      <alignment horizontal="center" vertical="center"/>
    </xf>
    <xf numFmtId="0" fontId="3" fillId="2" borderId="18" xfId="0" applyFont="1" applyFill="1" applyBorder="1" applyAlignment="1">
      <alignment horizontal="center" vertical="center"/>
    </xf>
    <xf numFmtId="0" fontId="27" fillId="8" borderId="10" xfId="0" applyFont="1" applyFill="1" applyBorder="1" applyAlignment="1">
      <alignment horizontal="center" vertical="center"/>
    </xf>
    <xf numFmtId="0" fontId="27" fillId="8" borderId="18" xfId="0" applyFont="1" applyFill="1" applyBorder="1" applyAlignment="1">
      <alignment horizontal="center" vertical="center"/>
    </xf>
    <xf numFmtId="0" fontId="28" fillId="0" borderId="11" xfId="0" applyFont="1" applyBorder="1" applyAlignment="1">
      <alignment horizontal="center" vertical="center"/>
    </xf>
    <xf numFmtId="0" fontId="27" fillId="0" borderId="10" xfId="0" applyFont="1" applyBorder="1" applyAlignment="1">
      <alignment horizontal="center" vertical="center"/>
    </xf>
    <xf numFmtId="0" fontId="27" fillId="0" borderId="18" xfId="0" applyFont="1" applyBorder="1" applyAlignment="1">
      <alignment horizontal="center" vertical="center"/>
    </xf>
    <xf numFmtId="0" fontId="28" fillId="8" borderId="10" xfId="0" applyFont="1" applyFill="1" applyBorder="1" applyAlignment="1">
      <alignment horizontal="center" vertical="center" wrapText="1"/>
    </xf>
    <xf numFmtId="0" fontId="28" fillId="8" borderId="10" xfId="0" applyFont="1" applyFill="1" applyBorder="1" applyAlignment="1">
      <alignment horizontal="left" vertical="center" wrapText="1"/>
    </xf>
    <xf numFmtId="0" fontId="28" fillId="0" borderId="10" xfId="0" applyFont="1" applyBorder="1" applyAlignment="1">
      <alignment horizontal="center" vertical="center"/>
    </xf>
    <xf numFmtId="0" fontId="29" fillId="11" borderId="42" xfId="0" applyFont="1" applyFill="1" applyBorder="1" applyAlignment="1">
      <alignment horizontal="center"/>
    </xf>
    <xf numFmtId="0" fontId="29" fillId="11" borderId="43" xfId="0" applyFont="1" applyFill="1" applyBorder="1" applyAlignment="1">
      <alignment horizontal="center"/>
    </xf>
    <xf numFmtId="0" fontId="29" fillId="11" borderId="44" xfId="0" applyFont="1" applyFill="1" applyBorder="1" applyAlignment="1">
      <alignment horizontal="center"/>
    </xf>
    <xf numFmtId="0" fontId="29" fillId="11" borderId="50" xfId="0" applyFont="1" applyFill="1" applyBorder="1" applyAlignment="1">
      <alignment horizontal="center" vertical="center"/>
    </xf>
    <xf numFmtId="0" fontId="29" fillId="11" borderId="51" xfId="0" applyFont="1" applyFill="1" applyBorder="1" applyAlignment="1">
      <alignment horizontal="center" vertical="center"/>
    </xf>
    <xf numFmtId="0" fontId="15" fillId="11" borderId="2" xfId="0" applyFont="1" applyFill="1" applyBorder="1" applyAlignment="1">
      <alignment horizontal="center" vertical="center" wrapText="1"/>
    </xf>
    <xf numFmtId="0" fontId="15" fillId="11" borderId="46" xfId="0" applyFont="1" applyFill="1" applyBorder="1" applyAlignment="1">
      <alignment horizontal="center" vertical="center" wrapText="1"/>
    </xf>
    <xf numFmtId="0" fontId="15" fillId="11" borderId="3" xfId="0" applyFont="1" applyFill="1" applyBorder="1" applyAlignment="1">
      <alignment horizontal="center" vertical="center" wrapText="1"/>
    </xf>
    <xf numFmtId="0" fontId="15" fillId="11" borderId="59" xfId="0" applyFont="1" applyFill="1" applyBorder="1" applyAlignment="1">
      <alignment horizontal="center" vertical="center" wrapText="1"/>
    </xf>
    <xf numFmtId="0" fontId="20" fillId="16" borderId="67" xfId="0" applyFont="1" applyFill="1" applyBorder="1" applyAlignment="1">
      <alignment horizontal="center" vertical="center" wrapText="1"/>
    </xf>
    <xf numFmtId="0" fontId="20" fillId="16" borderId="70" xfId="0" applyFont="1" applyFill="1" applyBorder="1" applyAlignment="1">
      <alignment horizontal="center" vertical="center" wrapText="1"/>
    </xf>
    <xf numFmtId="0" fontId="52" fillId="5" borderId="75" xfId="0" applyFont="1" applyFill="1" applyBorder="1" applyAlignment="1">
      <alignment horizontal="center" vertical="center" wrapText="1" readingOrder="1"/>
    </xf>
    <xf numFmtId="0" fontId="52" fillId="5" borderId="70" xfId="0" applyFont="1" applyFill="1" applyBorder="1" applyAlignment="1">
      <alignment horizontal="center" vertical="center" wrapText="1" readingOrder="1"/>
    </xf>
    <xf numFmtId="0" fontId="52" fillId="5" borderId="76" xfId="0" applyFont="1" applyFill="1" applyBorder="1" applyAlignment="1">
      <alignment horizontal="center" vertical="center" wrapText="1" readingOrder="1"/>
    </xf>
    <xf numFmtId="0" fontId="20" fillId="5" borderId="67"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69" xfId="0" applyFont="1" applyFill="1" applyBorder="1" applyAlignment="1">
      <alignment horizontal="center" vertical="center" wrapText="1"/>
    </xf>
    <xf numFmtId="0" fontId="42" fillId="0" borderId="10" xfId="0" applyFont="1" applyBorder="1" applyAlignment="1">
      <alignment horizontal="center" vertical="top" wrapText="1"/>
    </xf>
    <xf numFmtId="0" fontId="42" fillId="0" borderId="10" xfId="0" applyFont="1" applyBorder="1" applyAlignment="1">
      <alignment horizontal="center" vertical="center"/>
    </xf>
    <xf numFmtId="0" fontId="20" fillId="0" borderId="67" xfId="0" applyFont="1" applyBorder="1" applyAlignment="1">
      <alignment horizontal="center" vertical="center"/>
    </xf>
    <xf numFmtId="0" fontId="20" fillId="0" borderId="70" xfId="0" applyFont="1" applyBorder="1" applyAlignment="1">
      <alignment horizontal="center" vertical="center"/>
    </xf>
    <xf numFmtId="0" fontId="20" fillId="0" borderId="67" xfId="0" applyFont="1" applyBorder="1" applyAlignment="1">
      <alignment horizontal="center" vertical="center" wrapText="1"/>
    </xf>
    <xf numFmtId="0" fontId="20" fillId="0" borderId="70" xfId="0" applyFont="1" applyBorder="1" applyAlignment="1">
      <alignment horizontal="center" vertical="center" wrapText="1"/>
    </xf>
    <xf numFmtId="0" fontId="11" fillId="0" borderId="67" xfId="0" applyFont="1" applyBorder="1" applyAlignment="1">
      <alignment horizontal="center" vertical="center" wrapText="1"/>
    </xf>
    <xf numFmtId="0" fontId="11" fillId="0" borderId="70" xfId="0" applyFont="1" applyBorder="1" applyAlignment="1">
      <alignment horizontal="center" vertical="center" wrapText="1"/>
    </xf>
    <xf numFmtId="9" fontId="20" fillId="5" borderId="67" xfId="1" applyFont="1" applyFill="1" applyBorder="1" applyAlignment="1">
      <alignment horizontal="center" vertical="center" wrapText="1"/>
    </xf>
    <xf numFmtId="9" fontId="20" fillId="5" borderId="70" xfId="1" applyFont="1" applyFill="1" applyBorder="1" applyAlignment="1">
      <alignment horizontal="center" vertical="center" wrapText="1"/>
    </xf>
    <xf numFmtId="0" fontId="52" fillId="22" borderId="75" xfId="0" applyFont="1" applyFill="1" applyBorder="1" applyAlignment="1">
      <alignment horizontal="center" vertical="center" wrapText="1" readingOrder="1"/>
    </xf>
    <xf numFmtId="0" fontId="52" fillId="22" borderId="70" xfId="0" applyFont="1" applyFill="1" applyBorder="1" applyAlignment="1">
      <alignment horizontal="center" vertical="center" wrapText="1" readingOrder="1"/>
    </xf>
    <xf numFmtId="0" fontId="11" fillId="0" borderId="69" xfId="0" applyFont="1" applyBorder="1" applyAlignment="1">
      <alignment horizontal="center" vertical="center" wrapText="1"/>
    </xf>
    <xf numFmtId="0" fontId="52" fillId="16" borderId="75" xfId="0" applyFont="1" applyFill="1" applyBorder="1" applyAlignment="1">
      <alignment horizontal="center" vertical="center" wrapText="1" readingOrder="1"/>
    </xf>
    <xf numFmtId="0" fontId="52" fillId="16" borderId="70" xfId="0" applyFont="1" applyFill="1" applyBorder="1" applyAlignment="1">
      <alignment horizontal="center" vertical="center" wrapText="1" readingOrder="1"/>
    </xf>
    <xf numFmtId="0" fontId="52" fillId="16" borderId="76" xfId="0" applyFont="1" applyFill="1" applyBorder="1" applyAlignment="1">
      <alignment horizontal="center" vertical="center" wrapText="1" readingOrder="1"/>
    </xf>
    <xf numFmtId="9" fontId="20" fillId="5" borderId="69" xfId="1" applyFont="1" applyFill="1" applyBorder="1" applyAlignment="1">
      <alignment horizontal="center" vertical="center" wrapText="1"/>
    </xf>
    <xf numFmtId="0" fontId="20" fillId="16" borderId="69" xfId="0" applyFont="1" applyFill="1" applyBorder="1" applyAlignment="1">
      <alignment horizontal="center" vertical="center" wrapText="1"/>
    </xf>
    <xf numFmtId="0" fontId="20" fillId="0" borderId="69" xfId="0" applyFont="1" applyBorder="1" applyAlignment="1">
      <alignment horizontal="center" vertical="center"/>
    </xf>
    <xf numFmtId="0" fontId="20" fillId="0" borderId="69" xfId="0" applyFont="1" applyBorder="1" applyAlignment="1">
      <alignment horizontal="center" vertical="center" wrapText="1"/>
    </xf>
    <xf numFmtId="0" fontId="52" fillId="5" borderId="67" xfId="0" applyFont="1" applyFill="1" applyBorder="1" applyAlignment="1">
      <alignment horizontal="center" vertical="center" wrapText="1" readingOrder="1"/>
    </xf>
    <xf numFmtId="0" fontId="20" fillId="21" borderId="67" xfId="0" applyFont="1" applyFill="1" applyBorder="1" applyAlignment="1">
      <alignment horizontal="center" vertical="center" wrapText="1"/>
    </xf>
    <xf numFmtId="0" fontId="20" fillId="21" borderId="70" xfId="0" applyFont="1" applyFill="1" applyBorder="1" applyAlignment="1">
      <alignment horizontal="center" vertical="center" wrapText="1"/>
    </xf>
    <xf numFmtId="0" fontId="20" fillId="21" borderId="69" xfId="0" applyFont="1" applyFill="1" applyBorder="1" applyAlignment="1">
      <alignment horizontal="center" vertical="center" wrapText="1"/>
    </xf>
    <xf numFmtId="0" fontId="52" fillId="5" borderId="72" xfId="0" applyFont="1" applyFill="1" applyBorder="1" applyAlignment="1">
      <alignment horizontal="center" vertical="center" wrapText="1" readingOrder="1"/>
    </xf>
    <xf numFmtId="0" fontId="52" fillId="5" borderId="71" xfId="0" applyFont="1" applyFill="1" applyBorder="1" applyAlignment="1">
      <alignment horizontal="center" vertical="center" wrapText="1" readingOrder="1"/>
    </xf>
    <xf numFmtId="0" fontId="52" fillId="5" borderId="80" xfId="0" applyFont="1" applyFill="1" applyBorder="1" applyAlignment="1">
      <alignment horizontal="center" vertical="center" wrapText="1" readingOrder="1"/>
    </xf>
    <xf numFmtId="0" fontId="40" fillId="0" borderId="67" xfId="0" applyFont="1" applyBorder="1" applyAlignment="1">
      <alignment horizontal="center" vertical="center" wrapText="1"/>
    </xf>
    <xf numFmtId="0" fontId="40" fillId="0" borderId="70" xfId="0" applyFont="1" applyBorder="1" applyAlignment="1">
      <alignment horizontal="center" vertical="center" wrapText="1"/>
    </xf>
    <xf numFmtId="0" fontId="40" fillId="0" borderId="69" xfId="0" applyFont="1" applyBorder="1" applyAlignment="1">
      <alignment horizontal="center" vertical="center" wrapText="1"/>
    </xf>
    <xf numFmtId="0" fontId="42" fillId="14" borderId="68" xfId="0" applyFont="1" applyFill="1" applyBorder="1" applyAlignment="1">
      <alignment horizontal="center" vertical="center" wrapText="1"/>
    </xf>
    <xf numFmtId="0" fontId="52" fillId="17" borderId="67" xfId="0" applyFont="1" applyFill="1" applyBorder="1" applyAlignment="1">
      <alignment horizontal="center" vertical="center" wrapText="1" readingOrder="1"/>
    </xf>
    <xf numFmtId="0" fontId="52" fillId="17" borderId="70" xfId="0" applyFont="1" applyFill="1" applyBorder="1" applyAlignment="1">
      <alignment horizontal="center" vertical="center" wrapText="1" readingOrder="1"/>
    </xf>
    <xf numFmtId="0" fontId="52" fillId="17" borderId="76" xfId="0" applyFont="1" applyFill="1" applyBorder="1" applyAlignment="1">
      <alignment horizontal="center" vertical="center" wrapText="1" readingOrder="1"/>
    </xf>
    <xf numFmtId="0" fontId="42" fillId="14" borderId="68" xfId="0" applyFont="1" applyFill="1" applyBorder="1" applyAlignment="1">
      <alignment horizontal="center" vertical="center" textRotation="90" wrapText="1"/>
    </xf>
    <xf numFmtId="0" fontId="42" fillId="14" borderId="67" xfId="0" applyFont="1" applyFill="1" applyBorder="1" applyAlignment="1">
      <alignment horizontal="center" vertical="center" textRotation="90" wrapText="1"/>
    </xf>
    <xf numFmtId="0" fontId="42" fillId="14" borderId="69" xfId="0" applyFont="1" applyFill="1" applyBorder="1" applyAlignment="1">
      <alignment horizontal="center" vertical="center" textRotation="90" wrapText="1"/>
    </xf>
    <xf numFmtId="0" fontId="42" fillId="14" borderId="61" xfId="0" applyFont="1" applyFill="1" applyBorder="1" applyAlignment="1">
      <alignment horizontal="center" vertical="center" wrapText="1"/>
    </xf>
    <xf numFmtId="0" fontId="42" fillId="14" borderId="62" xfId="0" applyFont="1" applyFill="1" applyBorder="1" applyAlignment="1">
      <alignment horizontal="center" vertical="center" wrapText="1"/>
    </xf>
    <xf numFmtId="0" fontId="42" fillId="14" borderId="63" xfId="0" applyFont="1" applyFill="1" applyBorder="1" applyAlignment="1">
      <alignment horizontal="center" vertical="center" wrapText="1"/>
    </xf>
    <xf numFmtId="0" fontId="42" fillId="14" borderId="72" xfId="0" applyFont="1" applyFill="1" applyBorder="1" applyAlignment="1">
      <alignment horizontal="center" vertical="center" textRotation="90" wrapText="1"/>
    </xf>
    <xf numFmtId="0" fontId="42" fillId="14" borderId="78" xfId="0" applyFont="1" applyFill="1" applyBorder="1" applyAlignment="1">
      <alignment horizontal="center" vertical="center" textRotation="90" wrapText="1"/>
    </xf>
    <xf numFmtId="0" fontId="42" fillId="14" borderId="64" xfId="0" applyFont="1" applyFill="1" applyBorder="1" applyAlignment="1">
      <alignment horizontal="center" vertical="center" textRotation="90" wrapText="1"/>
    </xf>
    <xf numFmtId="0" fontId="42" fillId="14" borderId="66" xfId="0" applyFont="1" applyFill="1" applyBorder="1" applyAlignment="1">
      <alignment horizontal="center" vertical="center" textRotation="90" wrapText="1"/>
    </xf>
    <xf numFmtId="0" fontId="42" fillId="14" borderId="69" xfId="0" applyFont="1" applyFill="1" applyBorder="1" applyAlignment="1">
      <alignment horizontal="center" vertical="center" wrapText="1"/>
    </xf>
    <xf numFmtId="0" fontId="52" fillId="5" borderId="78" xfId="0" applyFont="1" applyFill="1" applyBorder="1" applyAlignment="1">
      <alignment horizontal="center" vertical="center" wrapText="1" readingOrder="1"/>
    </xf>
    <xf numFmtId="0" fontId="52" fillId="5" borderId="79" xfId="0" applyFont="1" applyFill="1" applyBorder="1" applyAlignment="1">
      <alignment horizontal="center" vertical="center" wrapText="1" readingOrder="1"/>
    </xf>
    <xf numFmtId="0" fontId="52" fillId="5" borderId="81" xfId="0" applyFont="1" applyFill="1" applyBorder="1" applyAlignment="1">
      <alignment horizontal="center" vertical="center" wrapText="1" readingOrder="1"/>
    </xf>
    <xf numFmtId="0" fontId="42" fillId="14" borderId="67" xfId="0" applyFont="1" applyFill="1" applyBorder="1" applyAlignment="1">
      <alignment horizontal="center" vertical="center" wrapText="1"/>
    </xf>
    <xf numFmtId="0" fontId="42" fillId="14" borderId="70" xfId="0" applyFont="1" applyFill="1" applyBorder="1" applyAlignment="1">
      <alignment horizontal="center" vertical="center" wrapText="1"/>
    </xf>
    <xf numFmtId="0" fontId="42" fillId="14" borderId="71" xfId="0" applyFont="1" applyFill="1" applyBorder="1" applyAlignment="1">
      <alignment horizontal="center" vertical="center"/>
    </xf>
    <xf numFmtId="0" fontId="42" fillId="14" borderId="64" xfId="0" applyFont="1" applyFill="1" applyBorder="1" applyAlignment="1">
      <alignment horizontal="center" vertical="center"/>
    </xf>
    <xf numFmtId="0" fontId="42" fillId="14" borderId="71" xfId="0" applyFont="1" applyFill="1" applyBorder="1" applyAlignment="1">
      <alignment horizontal="center" vertical="center" wrapText="1"/>
    </xf>
    <xf numFmtId="0" fontId="42" fillId="14" borderId="61" xfId="0" applyFont="1" applyFill="1" applyBorder="1" applyAlignment="1">
      <alignment horizontal="left" vertical="center"/>
    </xf>
    <xf numFmtId="0" fontId="42" fillId="14" borderId="63" xfId="0" applyFont="1" applyFill="1" applyBorder="1" applyAlignment="1">
      <alignment horizontal="left" vertical="center"/>
    </xf>
    <xf numFmtId="0" fontId="20" fillId="5" borderId="61" xfId="0" applyFont="1" applyFill="1" applyBorder="1" applyAlignment="1">
      <alignment horizontal="left" vertical="center" wrapText="1"/>
    </xf>
    <xf numFmtId="0" fontId="20" fillId="5" borderId="62" xfId="0" applyFont="1" applyFill="1" applyBorder="1" applyAlignment="1">
      <alignment horizontal="left" vertical="center" wrapText="1"/>
    </xf>
    <xf numFmtId="0" fontId="20" fillId="5" borderId="63" xfId="0" applyFont="1" applyFill="1" applyBorder="1" applyAlignment="1">
      <alignment horizontal="left" vertical="center" wrapText="1"/>
    </xf>
    <xf numFmtId="0" fontId="42" fillId="14" borderId="67" xfId="0" applyFont="1" applyFill="1" applyBorder="1" applyAlignment="1">
      <alignment horizontal="center" vertical="center" textRotation="90"/>
    </xf>
    <xf numFmtId="0" fontId="42" fillId="14" borderId="69" xfId="0" applyFont="1" applyFill="1" applyBorder="1" applyAlignment="1">
      <alignment horizontal="center" vertical="center" textRotation="90"/>
    </xf>
    <xf numFmtId="0" fontId="42" fillId="14" borderId="68" xfId="0" applyFont="1" applyFill="1" applyBorder="1" applyAlignment="1">
      <alignment horizontal="center" vertical="center"/>
    </xf>
    <xf numFmtId="0" fontId="42" fillId="14" borderId="69" xfId="0" applyFont="1" applyFill="1" applyBorder="1" applyAlignment="1">
      <alignment horizontal="center" vertical="center"/>
    </xf>
    <xf numFmtId="0" fontId="26" fillId="5" borderId="75" xfId="0" applyFont="1" applyFill="1" applyBorder="1" applyAlignment="1">
      <alignment horizontal="center" vertical="center" wrapText="1" readingOrder="1"/>
    </xf>
    <xf numFmtId="0" fontId="26" fillId="5" borderId="76" xfId="0" applyFont="1" applyFill="1" applyBorder="1" applyAlignment="1">
      <alignment horizontal="center" vertical="center" wrapText="1" readingOrder="1"/>
    </xf>
    <xf numFmtId="0" fontId="18" fillId="5" borderId="67" xfId="0" applyFont="1" applyFill="1" applyBorder="1" applyAlignment="1">
      <alignment horizontal="center" vertical="center" wrapText="1"/>
    </xf>
    <xf numFmtId="0" fontId="18" fillId="5" borderId="69" xfId="0" applyFont="1" applyFill="1" applyBorder="1" applyAlignment="1">
      <alignment horizontal="center" vertical="center" wrapText="1"/>
    </xf>
    <xf numFmtId="14" fontId="20" fillId="0" borderId="67" xfId="0" applyNumberFormat="1" applyFont="1" applyBorder="1" applyAlignment="1">
      <alignment horizontal="center" vertical="center" wrapText="1"/>
    </xf>
    <xf numFmtId="14" fontId="20" fillId="0" borderId="69" xfId="0" applyNumberFormat="1" applyFont="1" applyBorder="1" applyAlignment="1">
      <alignment horizontal="center" vertical="center" wrapText="1"/>
    </xf>
    <xf numFmtId="0" fontId="48" fillId="5" borderId="75" xfId="0" applyFont="1" applyFill="1" applyBorder="1" applyAlignment="1">
      <alignment horizontal="center" vertical="center" wrapText="1" readingOrder="1"/>
    </xf>
    <xf numFmtId="0" fontId="48" fillId="5" borderId="76" xfId="0" applyFont="1" applyFill="1" applyBorder="1" applyAlignment="1">
      <alignment horizontal="center" vertical="center" wrapText="1" readingOrder="1"/>
    </xf>
    <xf numFmtId="0" fontId="26" fillId="5" borderId="69" xfId="0" applyFont="1" applyFill="1" applyBorder="1" applyAlignment="1">
      <alignment horizontal="center" vertical="center" wrapText="1" readingOrder="1"/>
    </xf>
    <xf numFmtId="9" fontId="20" fillId="0" borderId="67" xfId="0" applyNumberFormat="1" applyFont="1" applyBorder="1" applyAlignment="1">
      <alignment horizontal="center" vertical="center" wrapText="1"/>
    </xf>
    <xf numFmtId="9" fontId="20" fillId="0" borderId="69" xfId="0" applyNumberFormat="1" applyFont="1" applyBorder="1" applyAlignment="1">
      <alignment horizontal="center" vertical="center" wrapText="1"/>
    </xf>
    <xf numFmtId="0" fontId="48" fillId="5" borderId="69" xfId="0" applyFont="1" applyFill="1" applyBorder="1" applyAlignment="1">
      <alignment horizontal="center" vertical="center" wrapText="1" readingOrder="1"/>
    </xf>
    <xf numFmtId="0" fontId="11" fillId="0" borderId="67" xfId="0" applyFont="1" applyBorder="1" applyAlignment="1">
      <alignment horizontal="justify" vertical="center" wrapText="1"/>
    </xf>
    <xf numFmtId="0" fontId="11" fillId="0" borderId="69" xfId="0" applyFont="1" applyBorder="1" applyAlignment="1">
      <alignment horizontal="justify" vertical="center" wrapText="1"/>
    </xf>
    <xf numFmtId="0" fontId="11" fillId="0" borderId="67" xfId="0" applyFont="1" applyBorder="1" applyAlignment="1">
      <alignment horizontal="center" vertical="center" textRotation="90"/>
    </xf>
    <xf numFmtId="0" fontId="11" fillId="0" borderId="69" xfId="0" applyFont="1" applyBorder="1" applyAlignment="1">
      <alignment horizontal="center" vertical="center" textRotation="90"/>
    </xf>
    <xf numFmtId="14" fontId="20" fillId="0" borderId="67" xfId="0" applyNumberFormat="1" applyFont="1" applyBorder="1" applyAlignment="1">
      <alignment horizontal="left" vertical="center" wrapText="1"/>
    </xf>
    <xf numFmtId="14" fontId="20" fillId="0" borderId="69" xfId="0" applyNumberFormat="1" applyFont="1" applyBorder="1" applyAlignment="1">
      <alignment horizontal="left" vertical="center" wrapText="1"/>
    </xf>
    <xf numFmtId="0" fontId="26" fillId="5" borderId="77" xfId="0" applyFont="1" applyFill="1" applyBorder="1" applyAlignment="1">
      <alignment horizontal="center" vertical="center" wrapText="1" readingOrder="1"/>
    </xf>
    <xf numFmtId="0" fontId="26" fillId="5" borderId="65" xfId="0" applyFont="1" applyFill="1" applyBorder="1" applyAlignment="1">
      <alignment horizontal="center" vertical="center" wrapText="1" readingOrder="1"/>
    </xf>
    <xf numFmtId="9" fontId="20" fillId="5" borderId="78" xfId="1" applyFont="1" applyFill="1" applyBorder="1" applyAlignment="1">
      <alignment horizontal="center" vertical="center" wrapText="1"/>
    </xf>
    <xf numFmtId="9" fontId="20" fillId="5" borderId="66" xfId="1" applyFont="1" applyFill="1" applyBorder="1" applyAlignment="1">
      <alignment horizontal="center" vertical="center" wrapText="1"/>
    </xf>
    <xf numFmtId="0" fontId="20" fillId="0" borderId="67" xfId="0" applyFont="1" applyBorder="1" applyAlignment="1">
      <alignment horizontal="justify" vertical="center" wrapText="1"/>
    </xf>
    <xf numFmtId="0" fontId="20" fillId="0" borderId="69" xfId="0" applyFont="1" applyBorder="1" applyAlignment="1">
      <alignment horizontal="justify" vertical="center" wrapText="1"/>
    </xf>
    <xf numFmtId="0" fontId="11" fillId="0" borderId="70" xfId="0" applyFont="1" applyBorder="1" applyAlignment="1">
      <alignment horizontal="justify" vertical="center" wrapText="1"/>
    </xf>
    <xf numFmtId="0" fontId="11" fillId="5" borderId="67" xfId="0" applyFont="1" applyFill="1" applyBorder="1" applyAlignment="1">
      <alignment horizontal="justify" vertical="center" wrapText="1"/>
    </xf>
    <xf numFmtId="0" fontId="11" fillId="5" borderId="70" xfId="0" applyFont="1" applyFill="1" applyBorder="1" applyAlignment="1">
      <alignment horizontal="justify" vertical="center" wrapText="1"/>
    </xf>
    <xf numFmtId="0" fontId="48" fillId="5" borderId="70" xfId="0" applyFont="1" applyFill="1" applyBorder="1" applyAlignment="1">
      <alignment horizontal="center" vertical="center" wrapText="1" readingOrder="1"/>
    </xf>
    <xf numFmtId="9" fontId="20" fillId="0" borderId="70" xfId="0" applyNumberFormat="1" applyFont="1" applyBorder="1" applyAlignment="1">
      <alignment horizontal="center" vertical="center" wrapText="1"/>
    </xf>
    <xf numFmtId="0" fontId="11" fillId="5" borderId="69" xfId="0" applyFont="1" applyFill="1" applyBorder="1" applyAlignment="1">
      <alignment horizontal="justify" vertical="center" wrapText="1"/>
    </xf>
    <xf numFmtId="0" fontId="48" fillId="5" borderId="67" xfId="0" applyFont="1" applyFill="1" applyBorder="1" applyAlignment="1">
      <alignment horizontal="center" vertical="center" wrapText="1" readingOrder="1"/>
    </xf>
    <xf numFmtId="0" fontId="20" fillId="14" borderId="72" xfId="0" applyFont="1" applyFill="1" applyBorder="1" applyAlignment="1">
      <alignment horizontal="center" vertical="center" textRotation="90" wrapText="1"/>
    </xf>
    <xf numFmtId="0" fontId="20" fillId="14" borderId="64" xfId="0" applyFont="1" applyFill="1" applyBorder="1" applyAlignment="1">
      <alignment horizontal="center" vertical="center" textRotation="90" wrapText="1"/>
    </xf>
    <xf numFmtId="0" fontId="20" fillId="0" borderId="11" xfId="0" applyFont="1" applyBorder="1" applyAlignment="1">
      <alignment horizontal="center"/>
    </xf>
    <xf numFmtId="0" fontId="42" fillId="14" borderId="62" xfId="0" applyFont="1" applyFill="1" applyBorder="1" applyAlignment="1">
      <alignment horizontal="left" vertical="center"/>
    </xf>
    <xf numFmtId="0" fontId="42" fillId="14" borderId="61" xfId="0" applyFont="1" applyFill="1" applyBorder="1" applyAlignment="1">
      <alignment horizontal="center" vertical="center"/>
    </xf>
    <xf numFmtId="0" fontId="42" fillId="14" borderId="62" xfId="0" applyFont="1" applyFill="1" applyBorder="1" applyAlignment="1">
      <alignment horizontal="center" vertical="center"/>
    </xf>
    <xf numFmtId="0" fontId="42" fillId="14" borderId="65" xfId="0" applyFont="1" applyFill="1" applyBorder="1" applyAlignment="1">
      <alignment horizontal="center" vertical="center"/>
    </xf>
    <xf numFmtId="0" fontId="42" fillId="14" borderId="66" xfId="0" applyFont="1" applyFill="1" applyBorder="1" applyAlignment="1">
      <alignment horizontal="center" vertical="center"/>
    </xf>
    <xf numFmtId="0" fontId="20" fillId="5" borderId="83" xfId="0" applyFont="1" applyFill="1" applyBorder="1" applyAlignment="1">
      <alignment horizontal="center" vertical="center"/>
    </xf>
    <xf numFmtId="0" fontId="20" fillId="5" borderId="84" xfId="0" applyFont="1" applyFill="1" applyBorder="1" applyAlignment="1">
      <alignment horizontal="center" vertical="center"/>
    </xf>
    <xf numFmtId="0" fontId="20" fillId="0" borderId="85" xfId="0" applyFont="1" applyBorder="1" applyAlignment="1">
      <alignment horizontal="center" vertical="center"/>
    </xf>
    <xf numFmtId="0" fontId="20" fillId="0" borderId="11" xfId="0" applyFont="1" applyBorder="1" applyAlignment="1">
      <alignment horizontal="center" vertical="center"/>
    </xf>
    <xf numFmtId="0" fontId="55" fillId="5" borderId="14" xfId="0" applyFont="1" applyFill="1" applyBorder="1" applyAlignment="1">
      <alignment horizontal="center"/>
    </xf>
    <xf numFmtId="0" fontId="55" fillId="5" borderId="0" xfId="0" applyFont="1" applyFill="1" applyAlignment="1">
      <alignment horizontal="center"/>
    </xf>
    <xf numFmtId="0" fontId="42" fillId="14" borderId="90" xfId="0" applyFont="1" applyFill="1" applyBorder="1" applyAlignment="1">
      <alignment horizontal="center" vertical="center"/>
    </xf>
    <xf numFmtId="0" fontId="42" fillId="14" borderId="90" xfId="0" applyFont="1" applyFill="1" applyBorder="1" applyAlignment="1">
      <alignment horizontal="center" vertical="center" wrapText="1"/>
    </xf>
    <xf numFmtId="0" fontId="20" fillId="0" borderId="69" xfId="0" applyFont="1" applyBorder="1" applyAlignment="1">
      <alignment horizontal="justify" vertical="top" wrapText="1"/>
    </xf>
    <xf numFmtId="0" fontId="20" fillId="0" borderId="64" xfId="0" applyFont="1" applyBorder="1" applyAlignment="1">
      <alignment horizontal="justify" vertical="center" wrapText="1"/>
    </xf>
    <xf numFmtId="0" fontId="20" fillId="0" borderId="0" xfId="0" applyFont="1" applyAlignment="1">
      <alignment horizontal="justify" vertical="top" wrapText="1"/>
    </xf>
    <xf numFmtId="0" fontId="20" fillId="0" borderId="91" xfId="0" applyFont="1" applyBorder="1" applyAlignment="1">
      <alignment horizontal="justify" vertical="center" wrapText="1"/>
    </xf>
    <xf numFmtId="0" fontId="20" fillId="0" borderId="91" xfId="0" applyFont="1" applyBorder="1" applyAlignment="1">
      <alignment horizontal="center" vertical="center" wrapText="1"/>
    </xf>
    <xf numFmtId="0" fontId="20" fillId="0" borderId="91" xfId="0" applyFont="1" applyBorder="1" applyAlignment="1">
      <alignment vertical="center"/>
    </xf>
    <xf numFmtId="0" fontId="20" fillId="0" borderId="61" xfId="0" applyFont="1" applyBorder="1" applyAlignment="1">
      <alignment horizontal="justify" vertical="center"/>
    </xf>
    <xf numFmtId="0" fontId="20" fillId="0" borderId="67" xfId="0" applyFont="1" applyBorder="1" applyAlignment="1">
      <alignment horizontal="justify" vertical="top" wrapText="1"/>
    </xf>
    <xf numFmtId="0" fontId="20" fillId="0" borderId="90" xfId="0" applyFont="1" applyBorder="1" applyAlignment="1">
      <alignment horizontal="justify" vertical="center" wrapText="1"/>
    </xf>
    <xf numFmtId="0" fontId="20" fillId="0" borderId="90" xfId="0" applyFont="1" applyBorder="1"/>
    <xf numFmtId="0" fontId="20" fillId="0" borderId="61" xfId="0" applyFont="1" applyBorder="1" applyAlignment="1">
      <alignment horizontal="justify" vertical="center" wrapText="1"/>
    </xf>
    <xf numFmtId="0" fontId="20" fillId="0" borderId="92" xfId="0" applyFont="1" applyBorder="1" applyAlignment="1">
      <alignment horizontal="justify" vertical="top" wrapText="1"/>
    </xf>
    <xf numFmtId="0" fontId="20" fillId="0" borderId="93" xfId="0" applyFont="1" applyBorder="1"/>
    <xf numFmtId="0" fontId="20" fillId="0" borderId="91" xfId="0" applyFont="1" applyBorder="1" applyAlignment="1">
      <alignment vertical="center" wrapText="1"/>
    </xf>
    <xf numFmtId="0" fontId="20" fillId="0" borderId="90" xfId="0" applyFont="1" applyBorder="1" applyAlignment="1">
      <alignment horizontal="justify" vertical="top" wrapText="1"/>
    </xf>
    <xf numFmtId="0" fontId="20" fillId="0" borderId="68" xfId="0" applyFont="1" applyBorder="1" applyAlignment="1">
      <alignment horizontal="left" vertical="center" wrapText="1"/>
    </xf>
    <xf numFmtId="0" fontId="20" fillId="0" borderId="61" xfId="0" applyFont="1" applyBorder="1" applyAlignment="1">
      <alignment horizontal="left" vertical="center" wrapText="1"/>
    </xf>
    <xf numFmtId="0" fontId="20" fillId="0" borderId="61" xfId="0" applyFont="1" applyBorder="1" applyAlignment="1">
      <alignment horizontal="justify" vertical="top" wrapText="1"/>
    </xf>
    <xf numFmtId="0" fontId="20" fillId="0" borderId="90" xfId="0" applyFont="1" applyBorder="1" applyAlignment="1">
      <alignment vertical="top"/>
    </xf>
    <xf numFmtId="0" fontId="48" fillId="5" borderId="94" xfId="0" applyFont="1" applyFill="1" applyBorder="1" applyAlignment="1">
      <alignment horizontal="center" vertical="center" wrapText="1" readingOrder="1"/>
    </xf>
    <xf numFmtId="0" fontId="20" fillId="0" borderId="90" xfId="0" applyFont="1" applyBorder="1" applyAlignment="1">
      <alignment vertical="center" wrapText="1"/>
    </xf>
    <xf numFmtId="0" fontId="20" fillId="5" borderId="68" xfId="0" applyFont="1" applyFill="1" applyBorder="1" applyAlignment="1">
      <alignment horizontal="justify" vertical="center" wrapText="1"/>
    </xf>
    <xf numFmtId="0" fontId="20" fillId="5" borderId="90" xfId="0" applyFont="1" applyFill="1" applyBorder="1" applyAlignment="1">
      <alignment horizontal="justify" vertical="center" wrapText="1"/>
    </xf>
    <xf numFmtId="0" fontId="20" fillId="0" borderId="68" xfId="0" applyFont="1" applyBorder="1" applyAlignment="1">
      <alignment horizontal="justify" vertical="center"/>
    </xf>
    <xf numFmtId="0" fontId="20" fillId="0" borderId="61" xfId="0" applyFont="1" applyBorder="1" applyAlignment="1">
      <alignment horizontal="center" vertical="center" wrapText="1"/>
    </xf>
    <xf numFmtId="0" fontId="20" fillId="0" borderId="90" xfId="0" applyFont="1" applyBorder="1" applyAlignment="1">
      <alignment horizontal="center" vertical="center" wrapText="1"/>
    </xf>
  </cellXfs>
  <cellStyles count="20">
    <cellStyle name="Hipervínculo" xfId="2" builtinId="8"/>
    <cellStyle name="Millares" xfId="5" builtinId="3"/>
    <cellStyle name="Millares [0]" xfId="4" builtinId="6"/>
    <cellStyle name="Millares [0] 2" xfId="6" xr:uid="{9190645E-E0F2-4E93-A732-1A9EA796C934}"/>
    <cellStyle name="Millares [0] 2 2" xfId="14" xr:uid="{AF9C636F-FCE1-4942-9D8D-E3E7A11EACE3}"/>
    <cellStyle name="Millares [0] 3" xfId="8" xr:uid="{00000000-0005-0000-0000-000035000000}"/>
    <cellStyle name="Millares [0] 3 2" xfId="16" xr:uid="{309B9AE8-EB11-47C2-95BD-2196C812F303}"/>
    <cellStyle name="Millares [0] 4" xfId="11" xr:uid="{371E4010-2EF0-450F-BA9A-CC8D2D4B86A1}"/>
    <cellStyle name="Millares [0] 5" xfId="12" xr:uid="{4DAC43CC-3CD2-40FD-8015-ED03FF217EA8}"/>
    <cellStyle name="Millares 2" xfId="7" xr:uid="{24F72D8D-7AD9-484D-B316-383D3AFD8441}"/>
    <cellStyle name="Millares 2 2" xfId="15" xr:uid="{855B61E6-A633-444F-9C88-231AA088A841}"/>
    <cellStyle name="Millares 3" xfId="9" xr:uid="{00000000-0005-0000-0000-000034000000}"/>
    <cellStyle name="Millares 3 2" xfId="17" xr:uid="{D516B483-DF22-44CD-8907-595663E4737C}"/>
    <cellStyle name="Millares 4" xfId="10" xr:uid="{90B233A1-4A28-4CBE-9A96-696466E57AF7}"/>
    <cellStyle name="Millares 5" xfId="13" xr:uid="{32BDC088-3A94-42E1-A90D-602D9820FFF9}"/>
    <cellStyle name="Millares 6" xfId="18" xr:uid="{A3ABD973-BE6C-4FCD-A5EA-DA3296237C03}"/>
    <cellStyle name="Millares 7" xfId="19" xr:uid="{E415E9B7-BBC9-4466-808C-D0619AEB1B97}"/>
    <cellStyle name="Normal" xfId="0" builtinId="0"/>
    <cellStyle name="Normal 3" xfId="3" xr:uid="{00000000-0005-0000-0000-000003000000}"/>
    <cellStyle name="Porcentaje" xfId="1" builtinId="5"/>
  </cellStyles>
  <dxfs count="141">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PLAN</a:t>
            </a:r>
            <a:r>
              <a:rPr lang="es-CO" baseline="0"/>
              <a:t> ANTICORRUPCIÓN </a:t>
            </a:r>
            <a:r>
              <a:rPr lang="es-CO"/>
              <a:t>2023 - 67%</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0.33807478506228067"/>
          <c:y val="0.15698937144233688"/>
          <c:w val="0.66192521493771928"/>
          <c:h val="0.45029939661267915"/>
        </c:manualLayout>
      </c:layout>
      <c:barChart>
        <c:barDir val="col"/>
        <c:grouping val="clustered"/>
        <c:varyColors val="0"/>
        <c:ser>
          <c:idx val="0"/>
          <c:order val="0"/>
          <c:tx>
            <c:strRef>
              <c:f>'% avance cumplimiento'!$B$7</c:f>
              <c:strCache>
                <c:ptCount val="1"/>
                <c:pt idx="0">
                  <c:v>Componente 1 Riesgos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cumplimiento'!$C$7</c:f>
              <c:numCache>
                <c:formatCode>0%</c:formatCode>
                <c:ptCount val="1"/>
                <c:pt idx="0">
                  <c:v>0.76190476190476197</c:v>
                </c:pt>
              </c:numCache>
            </c:numRef>
          </c:val>
          <c:extLst>
            <c:ext xmlns:c16="http://schemas.microsoft.com/office/drawing/2014/chart" uri="{C3380CC4-5D6E-409C-BE32-E72D297353CC}">
              <c16:uniqueId val="{00000000-5EF0-456E-AD7E-E1251D45C713}"/>
            </c:ext>
          </c:extLst>
        </c:ser>
        <c:ser>
          <c:idx val="1"/>
          <c:order val="1"/>
          <c:tx>
            <c:strRef>
              <c:f>'% avance cumplimiento'!$B$8</c:f>
              <c:strCache>
                <c:ptCount val="1"/>
                <c:pt idx="0">
                  <c:v>Componente 2 Racionalizac</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cumplimiento'!$C$8</c:f>
              <c:numCache>
                <c:formatCode>0%</c:formatCode>
                <c:ptCount val="1"/>
                <c:pt idx="0">
                  <c:v>1</c:v>
                </c:pt>
              </c:numCache>
            </c:numRef>
          </c:val>
          <c:extLst>
            <c:ext xmlns:c16="http://schemas.microsoft.com/office/drawing/2014/chart" uri="{C3380CC4-5D6E-409C-BE32-E72D297353CC}">
              <c16:uniqueId val="{00000001-5EF0-456E-AD7E-E1251D45C713}"/>
            </c:ext>
          </c:extLst>
        </c:ser>
        <c:ser>
          <c:idx val="2"/>
          <c:order val="2"/>
          <c:tx>
            <c:strRef>
              <c:f>'% avance cumplimiento'!$B$9</c:f>
              <c:strCache>
                <c:ptCount val="1"/>
                <c:pt idx="0">
                  <c:v>Componente 3  Rendición de Cuentas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cumplimiento'!$C$9</c:f>
              <c:numCache>
                <c:formatCode>0%</c:formatCode>
                <c:ptCount val="1"/>
                <c:pt idx="0">
                  <c:v>0.55242424242424237</c:v>
                </c:pt>
              </c:numCache>
            </c:numRef>
          </c:val>
          <c:extLst>
            <c:ext xmlns:c16="http://schemas.microsoft.com/office/drawing/2014/chart" uri="{C3380CC4-5D6E-409C-BE32-E72D297353CC}">
              <c16:uniqueId val="{00000002-5EF0-456E-AD7E-E1251D45C713}"/>
            </c:ext>
          </c:extLst>
        </c:ser>
        <c:ser>
          <c:idx val="3"/>
          <c:order val="3"/>
          <c:tx>
            <c:strRef>
              <c:f>'% avance cumplimiento'!$B$10</c:f>
              <c:strCache>
                <c:ptCount val="1"/>
                <c:pt idx="0">
                  <c:v>Componente 4  Atención al Ciudadano</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cumplimiento'!$C$10</c:f>
              <c:numCache>
                <c:formatCode>0%</c:formatCode>
                <c:ptCount val="1"/>
                <c:pt idx="0">
                  <c:v>0.59132575757575756</c:v>
                </c:pt>
              </c:numCache>
            </c:numRef>
          </c:val>
          <c:extLst>
            <c:ext xmlns:c16="http://schemas.microsoft.com/office/drawing/2014/chart" uri="{C3380CC4-5D6E-409C-BE32-E72D297353CC}">
              <c16:uniqueId val="{00000003-5EF0-456E-AD7E-E1251D45C713}"/>
            </c:ext>
          </c:extLst>
        </c:ser>
        <c:ser>
          <c:idx val="4"/>
          <c:order val="4"/>
          <c:tx>
            <c:strRef>
              <c:f>'% avance cumplimiento'!$B$11</c:f>
              <c:strCache>
                <c:ptCount val="1"/>
                <c:pt idx="0">
                  <c:v>Componente 5  Transparencia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cumplimiento'!$C$11</c:f>
              <c:numCache>
                <c:formatCode>0%</c:formatCode>
                <c:ptCount val="1"/>
                <c:pt idx="0">
                  <c:v>0.62228933174991952</c:v>
                </c:pt>
              </c:numCache>
            </c:numRef>
          </c:val>
          <c:extLst>
            <c:ext xmlns:c16="http://schemas.microsoft.com/office/drawing/2014/chart" uri="{C3380CC4-5D6E-409C-BE32-E72D297353CC}">
              <c16:uniqueId val="{00000004-5EF0-456E-AD7E-E1251D45C713}"/>
            </c:ext>
          </c:extLst>
        </c:ser>
        <c:ser>
          <c:idx val="5"/>
          <c:order val="5"/>
          <c:tx>
            <c:strRef>
              <c:f>'% avance cumplimiento'!$B$12</c:f>
              <c:strCache>
                <c:ptCount val="1"/>
                <c:pt idx="0">
                  <c:v>Integridad- Gestión de Conflict</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cumplimiento'!$C$12</c:f>
              <c:numCache>
                <c:formatCode>0%</c:formatCode>
                <c:ptCount val="1"/>
                <c:pt idx="0">
                  <c:v>0.46666666666666662</c:v>
                </c:pt>
              </c:numCache>
            </c:numRef>
          </c:val>
          <c:extLst>
            <c:ext xmlns:c16="http://schemas.microsoft.com/office/drawing/2014/chart" uri="{C3380CC4-5D6E-409C-BE32-E72D297353CC}">
              <c16:uniqueId val="{00000005-5EF0-456E-AD7E-E1251D45C713}"/>
            </c:ext>
          </c:extLst>
        </c:ser>
        <c:dLbls>
          <c:dLblPos val="outEnd"/>
          <c:showLegendKey val="0"/>
          <c:showVal val="1"/>
          <c:showCatName val="0"/>
          <c:showSerName val="0"/>
          <c:showPercent val="0"/>
          <c:showBubbleSize val="0"/>
        </c:dLbls>
        <c:gapWidth val="100"/>
        <c:overlap val="-24"/>
        <c:axId val="383128559"/>
        <c:axId val="1864383407"/>
      </c:barChart>
      <c:catAx>
        <c:axId val="383128559"/>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864383407"/>
        <c:crosses val="autoZero"/>
        <c:auto val="1"/>
        <c:lblAlgn val="ctr"/>
        <c:lblOffset val="100"/>
        <c:noMultiLvlLbl val="0"/>
      </c:catAx>
      <c:valAx>
        <c:axId val="1864383407"/>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83128559"/>
        <c:crosses val="autoZero"/>
        <c:crossBetween val="between"/>
      </c:valAx>
      <c:spPr>
        <a:noFill/>
        <a:ln>
          <a:noFill/>
        </a:ln>
        <a:effectLst/>
      </c:spPr>
    </c:plotArea>
    <c:legend>
      <c:legendPos val="l"/>
      <c:layout>
        <c:manualLayout>
          <c:xMode val="edge"/>
          <c:yMode val="edge"/>
          <c:x val="1.4077066509244326E-2"/>
          <c:y val="0.19570699448090104"/>
          <c:w val="0.2659398811789449"/>
          <c:h val="0.356243832205963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mponente 3  Rendici&#243;n'!A1"/><Relationship Id="rId7" Type="http://schemas.openxmlformats.org/officeDocument/2006/relationships/image" Target="../media/image1.png"/><Relationship Id="rId2" Type="http://schemas.openxmlformats.org/officeDocument/2006/relationships/hyperlink" Target="#'Componente 2 Racionalizac'!A1"/><Relationship Id="rId1" Type="http://schemas.openxmlformats.org/officeDocument/2006/relationships/hyperlink" Target="#'Componente 1 Riesgos'!A1"/><Relationship Id="rId6" Type="http://schemas.openxmlformats.org/officeDocument/2006/relationships/hyperlink" Target="#'MAPA RIESGOS UAEOS'!A1"/><Relationship Id="rId11" Type="http://schemas.openxmlformats.org/officeDocument/2006/relationships/image" Target="../media/image4.png"/><Relationship Id="rId5" Type="http://schemas.openxmlformats.org/officeDocument/2006/relationships/hyperlink" Target="#'Componente 5  Transparencia '!A1"/><Relationship Id="rId10" Type="http://schemas.openxmlformats.org/officeDocument/2006/relationships/image" Target="../media/image3.png"/><Relationship Id="rId4" Type="http://schemas.openxmlformats.org/officeDocument/2006/relationships/hyperlink" Target="#'Componente 4  Atenci&#243;n al Ciuda'!A1"/><Relationship Id="rId9" Type="http://schemas.openxmlformats.org/officeDocument/2006/relationships/hyperlink" Target="#'Integridad- Gesti&#243;n de Conflict'!A1"/></Relationships>
</file>

<file path=xl/drawings/_rels/drawing10.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8.png"/><Relationship Id="rId1" Type="http://schemas.openxmlformats.org/officeDocument/2006/relationships/chart" Target="../charts/chart1.xml"/><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hyperlink" Target="#PAAC!A1"/></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hyperlink" Target="#PAAC!A1"/></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AAC!A1"/><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hyperlink" Target="#PAAC!A1"/></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AAC!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2.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PAAC!A1"/></Relationships>
</file>

<file path=xl/drawings/drawing1.xml><?xml version="1.0" encoding="utf-8"?>
<xdr:wsDr xmlns:xdr="http://schemas.openxmlformats.org/drawingml/2006/spreadsheetDrawing" xmlns:a="http://schemas.openxmlformats.org/drawingml/2006/main">
  <xdr:twoCellAnchor>
    <xdr:from>
      <xdr:col>9</xdr:col>
      <xdr:colOff>781048</xdr:colOff>
      <xdr:row>6</xdr:row>
      <xdr:rowOff>64294</xdr:rowOff>
    </xdr:from>
    <xdr:to>
      <xdr:col>15</xdr:col>
      <xdr:colOff>295275</xdr:colOff>
      <xdr:row>8</xdr:row>
      <xdr:rowOff>159543</xdr:rowOff>
    </xdr:to>
    <xdr:sp macro="" textlink="">
      <xdr:nvSpPr>
        <xdr:cNvPr id="4" name="Rectángulo: esquinas redondeadas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9</xdr:row>
      <xdr:rowOff>178592</xdr:rowOff>
    </xdr:from>
    <xdr:to>
      <xdr:col>15</xdr:col>
      <xdr:colOff>280459</xdr:colOff>
      <xdr:row>13</xdr:row>
      <xdr:rowOff>95249</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14</xdr:row>
      <xdr:rowOff>26194</xdr:rowOff>
    </xdr:from>
    <xdr:to>
      <xdr:col>15</xdr:col>
      <xdr:colOff>314326</xdr:colOff>
      <xdr:row>17</xdr:row>
      <xdr:rowOff>92869</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18</xdr:row>
      <xdr:rowOff>107157</xdr:rowOff>
    </xdr:from>
    <xdr:to>
      <xdr:col>15</xdr:col>
      <xdr:colOff>304800</xdr:colOff>
      <xdr:row>22</xdr:row>
      <xdr:rowOff>11906</xdr:rowOff>
    </xdr:to>
    <xdr:sp macro="" textlink="">
      <xdr:nvSpPr>
        <xdr:cNvPr id="7" name="Rectángulo: esquinas redondeadas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23</xdr:row>
      <xdr:rowOff>30691</xdr:rowOff>
    </xdr:from>
    <xdr:to>
      <xdr:col>15</xdr:col>
      <xdr:colOff>288925</xdr:colOff>
      <xdr:row>27</xdr:row>
      <xdr:rowOff>14022</xdr:rowOff>
    </xdr:to>
    <xdr:sp macro="" textlink="">
      <xdr:nvSpPr>
        <xdr:cNvPr id="8" name="Rectángulo: esquinas redondeadas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xdr:from>
      <xdr:col>9</xdr:col>
      <xdr:colOff>904875</xdr:colOff>
      <xdr:row>32</xdr:row>
      <xdr:rowOff>166688</xdr:rowOff>
    </xdr:from>
    <xdr:to>
      <xdr:col>14</xdr:col>
      <xdr:colOff>690562</xdr:colOff>
      <xdr:row>36</xdr:row>
      <xdr:rowOff>47625</xdr:rowOff>
    </xdr:to>
    <xdr:sp macro="" textlink="">
      <xdr:nvSpPr>
        <xdr:cNvPr id="10" name="CuadroTexto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a:t>Consulta aquí  el mapa de Riesgos 2023</a:t>
          </a:r>
        </a:p>
      </xdr:txBody>
    </xdr:sp>
    <xdr:clientData/>
  </xdr:twoCellAnchor>
  <xdr:twoCellAnchor>
    <xdr:from>
      <xdr:col>15</xdr:col>
      <xdr:colOff>1254747</xdr:colOff>
      <xdr:row>10</xdr:row>
      <xdr:rowOff>109197</xdr:rowOff>
    </xdr:from>
    <xdr:to>
      <xdr:col>15</xdr:col>
      <xdr:colOff>3182370</xdr:colOff>
      <xdr:row>22</xdr:row>
      <xdr:rowOff>18710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4548926" y="3851161"/>
          <a:ext cx="1927623"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1399323</xdr:colOff>
      <xdr:row>6</xdr:row>
      <xdr:rowOff>139813</xdr:rowOff>
    </xdr:from>
    <xdr:to>
      <xdr:col>15</xdr:col>
      <xdr:colOff>3217174</xdr:colOff>
      <xdr:row>11</xdr:row>
      <xdr:rowOff>85044</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a:stretch>
          <a:fillRect/>
        </a:stretch>
      </xdr:blipFill>
      <xdr:spPr>
        <a:xfrm>
          <a:off x="14693502" y="3010920"/>
          <a:ext cx="1817851" cy="1006588"/>
        </a:xfrm>
        <a:prstGeom prst="rect">
          <a:avLst/>
        </a:prstGeom>
      </xdr:spPr>
    </xdr:pic>
    <xdr:clientData/>
  </xdr:twoCellAnchor>
  <xdr:twoCellAnchor editAs="oneCell">
    <xdr:from>
      <xdr:col>14</xdr:col>
      <xdr:colOff>1137897</xdr:colOff>
      <xdr:row>33</xdr:row>
      <xdr:rowOff>66336</xdr:rowOff>
    </xdr:from>
    <xdr:to>
      <xdr:col>14</xdr:col>
      <xdr:colOff>1542859</xdr:colOff>
      <xdr:row>35</xdr:row>
      <xdr:rowOff>123945</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8"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703968" y="8203407"/>
          <a:ext cx="404962" cy="438609"/>
        </a:xfrm>
        <a:prstGeom prst="rect">
          <a:avLst/>
        </a:prstGeom>
      </xdr:spPr>
    </xdr:pic>
    <xdr:clientData/>
  </xdr:twoCellAnchor>
  <xdr:twoCellAnchor>
    <xdr:from>
      <xdr:col>9</xdr:col>
      <xdr:colOff>809625</xdr:colOff>
      <xdr:row>28</xdr:row>
      <xdr:rowOff>35719</xdr:rowOff>
    </xdr:from>
    <xdr:to>
      <xdr:col>15</xdr:col>
      <xdr:colOff>330997</xdr:colOff>
      <xdr:row>31</xdr:row>
      <xdr:rowOff>209550</xdr:rowOff>
    </xdr:to>
    <xdr:sp macro="" textlink="">
      <xdr:nvSpPr>
        <xdr:cNvPr id="14" name="Rectángulo: esquinas redondeadas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1</xdr:col>
      <xdr:colOff>137773</xdr:colOff>
      <xdr:row>3</xdr:row>
      <xdr:rowOff>7483</xdr:rowOff>
    </xdr:from>
    <xdr:to>
      <xdr:col>8</xdr:col>
      <xdr:colOff>22268</xdr:colOff>
      <xdr:row>35</xdr:row>
      <xdr:rowOff>121576</xdr:rowOff>
    </xdr:to>
    <xdr:pic>
      <xdr:nvPicPr>
        <xdr:cNvPr id="2" name="Imagen 1">
          <a:extLst>
            <a:ext uri="{FF2B5EF4-FFF2-40B4-BE49-F238E27FC236}">
              <a16:creationId xmlns:a16="http://schemas.microsoft.com/office/drawing/2014/main" id="{5367EA6D-2B43-48BA-9695-1892721FDCC6}"/>
            </a:ext>
          </a:extLst>
        </xdr:cNvPr>
        <xdr:cNvPicPr>
          <a:picLocks noChangeAspect="1"/>
        </xdr:cNvPicPr>
      </xdr:nvPicPr>
      <xdr:blipFill>
        <a:blip xmlns:r="http://schemas.openxmlformats.org/officeDocument/2006/relationships" r:embed="rId10"/>
        <a:stretch>
          <a:fillRect/>
        </a:stretch>
      </xdr:blipFill>
      <xdr:spPr>
        <a:xfrm>
          <a:off x="899773" y="1259340"/>
          <a:ext cx="5218495" cy="6591093"/>
        </a:xfrm>
        <a:prstGeom prst="rect">
          <a:avLst/>
        </a:prstGeom>
      </xdr:spPr>
    </xdr:pic>
    <xdr:clientData/>
  </xdr:twoCellAnchor>
  <xdr:twoCellAnchor editAs="oneCell">
    <xdr:from>
      <xdr:col>0</xdr:col>
      <xdr:colOff>181995</xdr:colOff>
      <xdr:row>0</xdr:row>
      <xdr:rowOff>192200</xdr:rowOff>
    </xdr:from>
    <xdr:to>
      <xdr:col>4</xdr:col>
      <xdr:colOff>381001</xdr:colOff>
      <xdr:row>2</xdr:row>
      <xdr:rowOff>54429</xdr:rowOff>
    </xdr:to>
    <xdr:pic>
      <xdr:nvPicPr>
        <xdr:cNvPr id="3" name="Imagen 2">
          <a:extLst>
            <a:ext uri="{FF2B5EF4-FFF2-40B4-BE49-F238E27FC236}">
              <a16:creationId xmlns:a16="http://schemas.microsoft.com/office/drawing/2014/main" id="{EFA6C2D8-E89D-4FEC-B7A5-FBAB31F27A11}"/>
            </a:ext>
          </a:extLst>
        </xdr:cNvPr>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5412" t="27262" r="16120" b="30816"/>
        <a:stretch/>
      </xdr:blipFill>
      <xdr:spPr bwMode="auto">
        <a:xfrm>
          <a:off x="181995" y="192200"/>
          <a:ext cx="3247006" cy="719479"/>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209549</xdr:colOff>
      <xdr:row>6</xdr:row>
      <xdr:rowOff>157162</xdr:rowOff>
    </xdr:from>
    <xdr:to>
      <xdr:col>14</xdr:col>
      <xdr:colOff>66675</xdr:colOff>
      <xdr:row>22</xdr:row>
      <xdr:rowOff>171450</xdr:rowOff>
    </xdr:to>
    <xdr:graphicFrame macro="">
      <xdr:nvGraphicFramePr>
        <xdr:cNvPr id="2" name="Gráfico 1">
          <a:extLst>
            <a:ext uri="{FF2B5EF4-FFF2-40B4-BE49-F238E27FC236}">
              <a16:creationId xmlns:a16="http://schemas.microsoft.com/office/drawing/2014/main" id="{E236BF1D-5C9E-7C9F-7878-0C866A3723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28575</xdr:rowOff>
    </xdr:from>
    <xdr:to>
      <xdr:col>1</xdr:col>
      <xdr:colOff>1038225</xdr:colOff>
      <xdr:row>2</xdr:row>
      <xdr:rowOff>161925</xdr:rowOff>
    </xdr:to>
    <xdr:pic>
      <xdr:nvPicPr>
        <xdr:cNvPr id="3" name="Imagen 2">
          <a:extLst>
            <a:ext uri="{FF2B5EF4-FFF2-40B4-BE49-F238E27FC236}">
              <a16:creationId xmlns:a16="http://schemas.microsoft.com/office/drawing/2014/main" id="{7227EE47-57C9-4E38-896A-7255AB1857A7}"/>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412" t="27262" r="16120" b="30816"/>
        <a:stretch/>
      </xdr:blipFill>
      <xdr:spPr bwMode="auto">
        <a:xfrm>
          <a:off x="238125" y="28575"/>
          <a:ext cx="1562100" cy="514350"/>
        </a:xfrm>
        <a:prstGeom prst="rect">
          <a:avLst/>
        </a:prstGeom>
        <a:ln>
          <a:noFill/>
        </a:ln>
        <a:extLst>
          <a:ext uri="{53640926-AAD7-44D8-BBD7-CCE9431645EC}">
            <a14:shadowObscured xmlns:a14="http://schemas.microsoft.com/office/drawing/2010/main"/>
          </a:ext>
        </a:extLst>
      </xdr:spPr>
    </xdr:pic>
    <xdr:clientData/>
  </xdr:twoCellAnchor>
  <xdr:twoCellAnchor>
    <xdr:from>
      <xdr:col>10</xdr:col>
      <xdr:colOff>171450</xdr:colOff>
      <xdr:row>0</xdr:row>
      <xdr:rowOff>85725</xdr:rowOff>
    </xdr:from>
    <xdr:to>
      <xdr:col>12</xdr:col>
      <xdr:colOff>350610</xdr:colOff>
      <xdr:row>4</xdr:row>
      <xdr:rowOff>61912</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3FC35DD9-3308-4AB0-AB14-E3A15C53B6AB}"/>
            </a:ext>
          </a:extLst>
        </xdr:cNvPr>
        <xdr:cNvSpPr/>
      </xdr:nvSpPr>
      <xdr:spPr>
        <a:xfrm>
          <a:off x="9391650" y="85725"/>
          <a:ext cx="1703160"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12</xdr:col>
      <xdr:colOff>623888</xdr:colOff>
      <xdr:row>1</xdr:row>
      <xdr:rowOff>85726</xdr:rowOff>
    </xdr:from>
    <xdr:to>
      <xdr:col>13</xdr:col>
      <xdr:colOff>266850</xdr:colOff>
      <xdr:row>3</xdr:row>
      <xdr:rowOff>95710</xdr:rowOff>
    </xdr:to>
    <xdr:pic>
      <xdr:nvPicPr>
        <xdr:cNvPr id="5" name="Imagen 4">
          <a:extLst>
            <a:ext uri="{FF2B5EF4-FFF2-40B4-BE49-F238E27FC236}">
              <a16:creationId xmlns:a16="http://schemas.microsoft.com/office/drawing/2014/main" id="{FFFB3E7B-23E4-4625-81C0-D5521D0A1C43}"/>
            </a:ext>
          </a:extLst>
        </xdr:cNvPr>
        <xdr:cNvPicPr>
          <a:picLocks noChangeAspect="1"/>
        </xdr:cNvPicPr>
      </xdr:nvPicPr>
      <xdr:blipFill rotWithShape="1">
        <a:blip xmlns:r="http://schemas.openxmlformats.org/officeDocument/2006/relationships" r:embed="rId4"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368088" y="276226"/>
          <a:ext cx="404962" cy="3909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0</xdr:row>
      <xdr:rowOff>104775</xdr:rowOff>
    </xdr:from>
    <xdr:to>
      <xdr:col>7</xdr:col>
      <xdr:colOff>228600</xdr:colOff>
      <xdr:row>3</xdr:row>
      <xdr:rowOff>171450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83915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381384" y="138546"/>
          <a:ext cx="591296" cy="574860"/>
        </a:xfrm>
        <a:prstGeom prst="rect">
          <a:avLst/>
        </a:prstGeom>
      </xdr:spPr>
    </xdr:pic>
    <xdr:clientData/>
  </xdr:twoCellAnchor>
  <xdr:twoCellAnchor editAs="oneCell">
    <xdr:from>
      <xdr:col>2</xdr:col>
      <xdr:colOff>0</xdr:colOff>
      <xdr:row>22</xdr:row>
      <xdr:rowOff>0</xdr:rowOff>
    </xdr:from>
    <xdr:to>
      <xdr:col>2</xdr:col>
      <xdr:colOff>2009775</xdr:colOff>
      <xdr:row>23</xdr:row>
      <xdr:rowOff>152400</xdr:rowOff>
    </xdr:to>
    <xdr:sp macro="" textlink="">
      <xdr:nvSpPr>
        <xdr:cNvPr id="4097" name="AutoShape 1" descr="cid:7e37856a-2bea-4f3b-946d-7cd02f074f27">
          <a:extLst>
            <a:ext uri="{FF2B5EF4-FFF2-40B4-BE49-F238E27FC236}">
              <a16:creationId xmlns:a16="http://schemas.microsoft.com/office/drawing/2014/main" id="{44C09CB5-EF85-4266-8F9B-9707B2A52F5C}"/>
            </a:ext>
          </a:extLst>
        </xdr:cNvPr>
        <xdr:cNvSpPr>
          <a:spLocks noChangeAspect="1" noChangeArrowheads="1"/>
        </xdr:cNvSpPr>
      </xdr:nvSpPr>
      <xdr:spPr bwMode="auto">
        <a:xfrm>
          <a:off x="2085975" y="4467225"/>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1238250</xdr:colOff>
      <xdr:row>0</xdr:row>
      <xdr:rowOff>104775</xdr:rowOff>
    </xdr:from>
    <xdr:to>
      <xdr:col>7</xdr:col>
      <xdr:colOff>228600</xdr:colOff>
      <xdr:row>3</xdr:row>
      <xdr:rowOff>171450</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75F9408B-AC24-4923-B2CE-07D0E5C2D699}"/>
            </a:ext>
          </a:extLst>
        </xdr:cNvPr>
        <xdr:cNvSpPr/>
      </xdr:nvSpPr>
      <xdr:spPr>
        <a:xfrm>
          <a:off x="97631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7" name="Imagen 6">
          <a:extLst>
            <a:ext uri="{FF2B5EF4-FFF2-40B4-BE49-F238E27FC236}">
              <a16:creationId xmlns:a16="http://schemas.microsoft.com/office/drawing/2014/main" id="{D2949AA8-6DE4-4E88-9569-EACA79DC5129}"/>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752984" y="138546"/>
          <a:ext cx="591296" cy="574860"/>
        </a:xfrm>
        <a:prstGeom prst="rect">
          <a:avLst/>
        </a:prstGeom>
      </xdr:spPr>
    </xdr:pic>
    <xdr:clientData/>
  </xdr:twoCellAnchor>
  <xdr:twoCellAnchor editAs="oneCell">
    <xdr:from>
      <xdr:col>2</xdr:col>
      <xdr:colOff>0</xdr:colOff>
      <xdr:row>14</xdr:row>
      <xdr:rowOff>0</xdr:rowOff>
    </xdr:from>
    <xdr:to>
      <xdr:col>2</xdr:col>
      <xdr:colOff>2009775</xdr:colOff>
      <xdr:row>15</xdr:row>
      <xdr:rowOff>152400</xdr:rowOff>
    </xdr:to>
    <xdr:sp macro="" textlink="">
      <xdr:nvSpPr>
        <xdr:cNvPr id="8" name="AutoShape 1" descr="cid:7e37856a-2bea-4f3b-946d-7cd02f074f27">
          <a:extLst>
            <a:ext uri="{FF2B5EF4-FFF2-40B4-BE49-F238E27FC236}">
              <a16:creationId xmlns:a16="http://schemas.microsoft.com/office/drawing/2014/main" id="{DF717798-8352-4F96-B5BB-F408A6AC4722}"/>
            </a:ext>
          </a:extLst>
        </xdr:cNvPr>
        <xdr:cNvSpPr>
          <a:spLocks noChangeAspect="1" noChangeArrowheads="1"/>
        </xdr:cNvSpPr>
      </xdr:nvSpPr>
      <xdr:spPr bwMode="auto">
        <a:xfrm>
          <a:off x="2085975" y="6877050"/>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257174</xdr:colOff>
      <xdr:row>0</xdr:row>
      <xdr:rowOff>76200</xdr:rowOff>
    </xdr:from>
    <xdr:to>
      <xdr:col>2</xdr:col>
      <xdr:colOff>447674</xdr:colOff>
      <xdr:row>3</xdr:row>
      <xdr:rowOff>116840</xdr:rowOff>
    </xdr:to>
    <xdr:pic>
      <xdr:nvPicPr>
        <xdr:cNvPr id="2" name="Imagen 1">
          <a:extLst>
            <a:ext uri="{FF2B5EF4-FFF2-40B4-BE49-F238E27FC236}">
              <a16:creationId xmlns:a16="http://schemas.microsoft.com/office/drawing/2014/main" id="{F4E76DD2-EAFD-4E6B-AB3B-A8916C865AD5}"/>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257174" y="76200"/>
          <a:ext cx="2276475" cy="61214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862853</xdr:colOff>
      <xdr:row>0</xdr:row>
      <xdr:rowOff>111332</xdr:rowOff>
    </xdr:from>
    <xdr:to>
      <xdr:col>7</xdr:col>
      <xdr:colOff>779318</xdr:colOff>
      <xdr:row>2</xdr:row>
      <xdr:rowOff>655617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2068735" y="111332"/>
          <a:ext cx="1731818" cy="85805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Menú </a:t>
          </a:r>
          <a:endParaRPr lang="es-CO" sz="1600" b="1"/>
        </a:p>
      </xdr:txBody>
    </xdr:sp>
    <xdr:clientData/>
  </xdr:twoCellAnchor>
  <xdr:twoCellAnchor editAs="oneCell">
    <xdr:from>
      <xdr:col>7</xdr:col>
      <xdr:colOff>940131</xdr:colOff>
      <xdr:row>1</xdr:row>
      <xdr:rowOff>49481</xdr:rowOff>
    </xdr:from>
    <xdr:to>
      <xdr:col>8</xdr:col>
      <xdr:colOff>211534</xdr:colOff>
      <xdr:row>2</xdr:row>
      <xdr:rowOff>463530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80381" y="211406"/>
          <a:ext cx="591296" cy="575974"/>
        </a:xfrm>
        <a:prstGeom prst="rect">
          <a:avLst/>
        </a:prstGeom>
      </xdr:spPr>
    </xdr:pic>
    <xdr:clientData/>
  </xdr:twoCellAnchor>
  <xdr:twoCellAnchor editAs="oneCell">
    <xdr:from>
      <xdr:col>0</xdr:col>
      <xdr:colOff>179915</xdr:colOff>
      <xdr:row>0</xdr:row>
      <xdr:rowOff>95249</xdr:rowOff>
    </xdr:from>
    <xdr:to>
      <xdr:col>2</xdr:col>
      <xdr:colOff>1259416</xdr:colOff>
      <xdr:row>2</xdr:row>
      <xdr:rowOff>634998</xdr:rowOff>
    </xdr:to>
    <xdr:pic>
      <xdr:nvPicPr>
        <xdr:cNvPr id="2" name="Imagen 1">
          <a:extLst>
            <a:ext uri="{FF2B5EF4-FFF2-40B4-BE49-F238E27FC236}">
              <a16:creationId xmlns:a16="http://schemas.microsoft.com/office/drawing/2014/main" id="{9C6D4005-E25E-4073-AE14-861451F45066}"/>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179915" y="95249"/>
          <a:ext cx="3143251" cy="857249"/>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137523</xdr:colOff>
      <xdr:row>0</xdr:row>
      <xdr:rowOff>144626</xdr:rowOff>
    </xdr:from>
    <xdr:to>
      <xdr:col>5</xdr:col>
      <xdr:colOff>542485</xdr:colOff>
      <xdr:row>2</xdr:row>
      <xdr:rowOff>116510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5</xdr:col>
      <xdr:colOff>137523</xdr:colOff>
      <xdr:row>0</xdr:row>
      <xdr:rowOff>144626</xdr:rowOff>
    </xdr:from>
    <xdr:to>
      <xdr:col>5</xdr:col>
      <xdr:colOff>542485</xdr:colOff>
      <xdr:row>2</xdr:row>
      <xdr:rowOff>116510</xdr:rowOff>
    </xdr:to>
    <xdr:pic>
      <xdr:nvPicPr>
        <xdr:cNvPr id="7" name="Imagen 6">
          <a:extLst>
            <a:ext uri="{FF2B5EF4-FFF2-40B4-BE49-F238E27FC236}">
              <a16:creationId xmlns:a16="http://schemas.microsoft.com/office/drawing/2014/main" id="{35DE0E9C-F521-4729-82B5-D03EE851A296}"/>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8" name="Flecha: hacia la izquierda 7">
          <a:hlinkClick xmlns:r="http://schemas.openxmlformats.org/officeDocument/2006/relationships" r:id="rId2"/>
          <a:extLst>
            <a:ext uri="{FF2B5EF4-FFF2-40B4-BE49-F238E27FC236}">
              <a16:creationId xmlns:a16="http://schemas.microsoft.com/office/drawing/2014/main" id="{F2BF6EA4-C5CF-43C6-A4B5-0B705B3CC70C}"/>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0</xdr:colOff>
      <xdr:row>0</xdr:row>
      <xdr:rowOff>0</xdr:rowOff>
    </xdr:from>
    <xdr:to>
      <xdr:col>1</xdr:col>
      <xdr:colOff>107950</xdr:colOff>
      <xdr:row>2</xdr:row>
      <xdr:rowOff>193040</xdr:rowOff>
    </xdr:to>
    <xdr:pic>
      <xdr:nvPicPr>
        <xdr:cNvPr id="2" name="Imagen 1">
          <a:extLst>
            <a:ext uri="{FF2B5EF4-FFF2-40B4-BE49-F238E27FC236}">
              <a16:creationId xmlns:a16="http://schemas.microsoft.com/office/drawing/2014/main" id="{AE7D0BF1-F2EE-4A0B-B801-96369C066BC8}"/>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2051050" cy="61214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47625</xdr:rowOff>
    </xdr:from>
    <xdr:to>
      <xdr:col>7</xdr:col>
      <xdr:colOff>9525</xdr:colOff>
      <xdr:row>3</xdr:row>
      <xdr:rowOff>94383</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2912587" y="47625"/>
          <a:ext cx="9525" cy="59341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xdr:from>
      <xdr:col>7</xdr:col>
      <xdr:colOff>0</xdr:colOff>
      <xdr:row>0</xdr:row>
      <xdr:rowOff>74840</xdr:rowOff>
    </xdr:from>
    <xdr:to>
      <xdr:col>7</xdr:col>
      <xdr:colOff>17566</xdr:colOff>
      <xdr:row>3</xdr:row>
      <xdr:rowOff>108858</xdr:rowOff>
    </xdr:to>
    <xdr:sp macro="" textlink="">
      <xdr:nvSpPr>
        <xdr:cNvPr id="5" name="Flecha: hacia la izquierda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12912587" y="74840"/>
          <a:ext cx="17566" cy="58067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xdr:from>
      <xdr:col>5</xdr:col>
      <xdr:colOff>753719</xdr:colOff>
      <xdr:row>0</xdr:row>
      <xdr:rowOff>0</xdr:rowOff>
    </xdr:from>
    <xdr:to>
      <xdr:col>6</xdr:col>
      <xdr:colOff>157369</xdr:colOff>
      <xdr:row>3</xdr:row>
      <xdr:rowOff>99391</xdr:rowOff>
    </xdr:to>
    <xdr:sp macro="" textlink="">
      <xdr:nvSpPr>
        <xdr:cNvPr id="7" name="Flecha: hacia la izquierda 3">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a:xfrm>
          <a:off x="9086023" y="0"/>
          <a:ext cx="1490868" cy="64604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6</xdr:col>
      <xdr:colOff>422413</xdr:colOff>
      <xdr:row>0</xdr:row>
      <xdr:rowOff>74542</xdr:rowOff>
    </xdr:from>
    <xdr:to>
      <xdr:col>6</xdr:col>
      <xdr:colOff>827375</xdr:colOff>
      <xdr:row>2</xdr:row>
      <xdr:rowOff>101091</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841935" y="74542"/>
          <a:ext cx="404962" cy="390984"/>
        </a:xfrm>
        <a:prstGeom prst="rect">
          <a:avLst/>
        </a:prstGeom>
      </xdr:spPr>
    </xdr:pic>
    <xdr:clientData/>
  </xdr:twoCellAnchor>
  <xdr:twoCellAnchor editAs="oneCell">
    <xdr:from>
      <xdr:col>0</xdr:col>
      <xdr:colOff>0</xdr:colOff>
      <xdr:row>0</xdr:row>
      <xdr:rowOff>0</xdr:rowOff>
    </xdr:from>
    <xdr:to>
      <xdr:col>2</xdr:col>
      <xdr:colOff>190499</xdr:colOff>
      <xdr:row>4</xdr:row>
      <xdr:rowOff>57150</xdr:rowOff>
    </xdr:to>
    <xdr:pic>
      <xdr:nvPicPr>
        <xdr:cNvPr id="2" name="Imagen 1">
          <a:extLst>
            <a:ext uri="{FF2B5EF4-FFF2-40B4-BE49-F238E27FC236}">
              <a16:creationId xmlns:a16="http://schemas.microsoft.com/office/drawing/2014/main" id="{6ECCA856-297C-43DC-A7FC-517325B0C99B}"/>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2695574" cy="78105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470897</xdr:colOff>
      <xdr:row>0</xdr:row>
      <xdr:rowOff>128281</xdr:rowOff>
    </xdr:from>
    <xdr:to>
      <xdr:col>9</xdr:col>
      <xdr:colOff>113859</xdr:colOff>
      <xdr:row>2</xdr:row>
      <xdr:rowOff>176365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043897"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7" name="Flecha: hacia la izqui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11062607"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8</xdr:col>
      <xdr:colOff>470897</xdr:colOff>
      <xdr:row>0</xdr:row>
      <xdr:rowOff>128281</xdr:rowOff>
    </xdr:from>
    <xdr:to>
      <xdr:col>9</xdr:col>
      <xdr:colOff>113859</xdr:colOff>
      <xdr:row>2</xdr:row>
      <xdr:rowOff>176365</xdr:rowOff>
    </xdr:to>
    <xdr:pic>
      <xdr:nvPicPr>
        <xdr:cNvPr id="5" name="Imagen 4">
          <a:extLst>
            <a:ext uri="{FF2B5EF4-FFF2-40B4-BE49-F238E27FC236}">
              <a16:creationId xmlns:a16="http://schemas.microsoft.com/office/drawing/2014/main" id="{BE39B0A2-5608-4169-98BA-D8890F8FBAAF}"/>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806522" y="128281"/>
          <a:ext cx="404962" cy="4671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CA4FD292-0391-4892-8BDB-91FC414E1226}"/>
            </a:ext>
          </a:extLst>
        </xdr:cNvPr>
        <xdr:cNvSpPr/>
      </xdr:nvSpPr>
      <xdr:spPr>
        <a:xfrm>
          <a:off x="15796532" y="65315"/>
          <a:ext cx="28519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0</xdr:colOff>
      <xdr:row>0</xdr:row>
      <xdr:rowOff>0</xdr:rowOff>
    </xdr:from>
    <xdr:to>
      <xdr:col>2</xdr:col>
      <xdr:colOff>250031</xdr:colOff>
      <xdr:row>4</xdr:row>
      <xdr:rowOff>23812</xdr:rowOff>
    </xdr:to>
    <xdr:pic>
      <xdr:nvPicPr>
        <xdr:cNvPr id="2" name="Imagen 1">
          <a:extLst>
            <a:ext uri="{FF2B5EF4-FFF2-40B4-BE49-F238E27FC236}">
              <a16:creationId xmlns:a16="http://schemas.microsoft.com/office/drawing/2014/main" id="{D45F54C7-960F-41C3-9677-CF11AA477CBD}"/>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3036094" cy="869156"/>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408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13</xdr:col>
      <xdr:colOff>809775</xdr:colOff>
      <xdr:row>0</xdr:row>
      <xdr:rowOff>581485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097251" y="190501"/>
          <a:ext cx="404962" cy="390984"/>
        </a:xfrm>
        <a:prstGeom prst="rect">
          <a:avLst/>
        </a:prstGeom>
      </xdr:spPr>
    </xdr:pic>
    <xdr:clientData/>
  </xdr:twoCellAnchor>
  <xdr:twoCellAnchor>
    <xdr:from>
      <xdr:col>11</xdr:col>
      <xdr:colOff>83344</xdr:colOff>
      <xdr:row>0</xdr:row>
      <xdr:rowOff>0</xdr:rowOff>
    </xdr:from>
    <xdr:to>
      <xdr:col>13</xdr:col>
      <xdr:colOff>131535</xdr:colOff>
      <xdr:row>0</xdr:row>
      <xdr:rowOff>738187</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4D620000-1FB4-4B61-A9A0-5626289FB007}"/>
            </a:ext>
          </a:extLst>
        </xdr:cNvPr>
        <xdr:cNvSpPr/>
      </xdr:nvSpPr>
      <xdr:spPr>
        <a:xfrm>
          <a:off x="14789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13</xdr:col>
      <xdr:colOff>809775</xdr:colOff>
      <xdr:row>0</xdr:row>
      <xdr:rowOff>581485</xdr:rowOff>
    </xdr:to>
    <xdr:pic>
      <xdr:nvPicPr>
        <xdr:cNvPr id="7" name="Imagen 6">
          <a:extLst>
            <a:ext uri="{FF2B5EF4-FFF2-40B4-BE49-F238E27FC236}">
              <a16:creationId xmlns:a16="http://schemas.microsoft.com/office/drawing/2014/main" id="{5F3A3A62-8A45-4FD2-9327-55FC0C4EFC5A}"/>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454438" y="190501"/>
          <a:ext cx="407344" cy="390984"/>
        </a:xfrm>
        <a:prstGeom prst="rect">
          <a:avLst/>
        </a:prstGeom>
      </xdr:spPr>
    </xdr:pic>
    <xdr:clientData/>
  </xdr:twoCellAnchor>
  <xdr:twoCellAnchor editAs="oneCell">
    <xdr:from>
      <xdr:col>0</xdr:col>
      <xdr:colOff>0</xdr:colOff>
      <xdr:row>0</xdr:row>
      <xdr:rowOff>0</xdr:rowOff>
    </xdr:from>
    <xdr:to>
      <xdr:col>2</xdr:col>
      <xdr:colOff>631030</xdr:colOff>
      <xdr:row>1</xdr:row>
      <xdr:rowOff>11906</xdr:rowOff>
    </xdr:to>
    <xdr:pic>
      <xdr:nvPicPr>
        <xdr:cNvPr id="3" name="Imagen 2">
          <a:extLst>
            <a:ext uri="{FF2B5EF4-FFF2-40B4-BE49-F238E27FC236}">
              <a16:creationId xmlns:a16="http://schemas.microsoft.com/office/drawing/2014/main" id="{5DF8EAF4-B5EB-4480-B354-D465FEF0604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3095624" cy="95250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201083</xdr:colOff>
      <xdr:row>0</xdr:row>
      <xdr:rowOff>0</xdr:rowOff>
    </xdr:from>
    <xdr:to>
      <xdr:col>4</xdr:col>
      <xdr:colOff>42333</xdr:colOff>
      <xdr:row>2</xdr:row>
      <xdr:rowOff>42334</xdr:rowOff>
    </xdr:to>
    <xdr:pic>
      <xdr:nvPicPr>
        <xdr:cNvPr id="2" name="Imagen 1">
          <a:extLst>
            <a:ext uri="{FF2B5EF4-FFF2-40B4-BE49-F238E27FC236}">
              <a16:creationId xmlns:a16="http://schemas.microsoft.com/office/drawing/2014/main" id="{527874F0-9F77-44FA-80EB-97C3C5B9FA1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412" t="27262" r="16120" b="30816"/>
        <a:stretch/>
      </xdr:blipFill>
      <xdr:spPr bwMode="auto">
        <a:xfrm>
          <a:off x="201083" y="0"/>
          <a:ext cx="3784600" cy="112818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655246</xdr:colOff>
      <xdr:row>0</xdr:row>
      <xdr:rowOff>544650</xdr:rowOff>
    </xdr:from>
    <xdr:to>
      <xdr:col>10</xdr:col>
      <xdr:colOff>43617</xdr:colOff>
      <xdr:row>2</xdr:row>
      <xdr:rowOff>217123</xdr:rowOff>
    </xdr:to>
    <xdr:pic>
      <xdr:nvPicPr>
        <xdr:cNvPr id="3" name="Imagen 2">
          <a:extLst>
            <a:ext uri="{FF2B5EF4-FFF2-40B4-BE49-F238E27FC236}">
              <a16:creationId xmlns:a16="http://schemas.microsoft.com/office/drawing/2014/main" id="{73EADE32-4E34-4741-83BC-E850380356AD}"/>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76829" y="544650"/>
          <a:ext cx="647788" cy="762556"/>
        </a:xfrm>
        <a:prstGeom prst="rect">
          <a:avLst/>
        </a:prstGeom>
      </xdr:spPr>
    </xdr:pic>
    <xdr:clientData/>
  </xdr:twoCellAnchor>
  <xdr:twoCellAnchor>
    <xdr:from>
      <xdr:col>5</xdr:col>
      <xdr:colOff>3026833</xdr:colOff>
      <xdr:row>0</xdr:row>
      <xdr:rowOff>423333</xdr:rowOff>
    </xdr:from>
    <xdr:to>
      <xdr:col>8</xdr:col>
      <xdr:colOff>476250</xdr:colOff>
      <xdr:row>2</xdr:row>
      <xdr:rowOff>370417</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4B5D796F-D44B-4CAB-899C-B7E461219E0C}"/>
            </a:ext>
          </a:extLst>
        </xdr:cNvPr>
        <xdr:cNvSpPr/>
      </xdr:nvSpPr>
      <xdr:spPr>
        <a:xfrm>
          <a:off x="9525000" y="423333"/>
          <a:ext cx="2772833" cy="103716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        </a:t>
          </a:r>
        </a:p>
        <a:p>
          <a:r>
            <a:rPr lang="es-CO" sz="1100" b="1">
              <a:solidFill>
                <a:schemeClr val="lt1"/>
              </a:solidFill>
              <a:effectLst/>
              <a:latin typeface="+mn-lt"/>
              <a:ea typeface="+mn-ea"/>
              <a:cs typeface="+mn-cs"/>
            </a:rPr>
            <a:t>            Volver al Menú</a:t>
          </a:r>
          <a:endParaRPr lang="es-CO" sz="1200">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457200</xdr:colOff>
      <xdr:row>2</xdr:row>
      <xdr:rowOff>66675</xdr:rowOff>
    </xdr:from>
    <xdr:to>
      <xdr:col>12</xdr:col>
      <xdr:colOff>2160360</xdr:colOff>
      <xdr:row>5</xdr:row>
      <xdr:rowOff>23812</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30B5259-4C50-4BEA-9194-1A188AC457BC}"/>
            </a:ext>
          </a:extLst>
        </xdr:cNvPr>
        <xdr:cNvSpPr/>
      </xdr:nvSpPr>
      <xdr:spPr>
        <a:xfrm>
          <a:off x="11610975" y="504825"/>
          <a:ext cx="1703160"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12</xdr:col>
      <xdr:colOff>2433638</xdr:colOff>
      <xdr:row>3</xdr:row>
      <xdr:rowOff>47626</xdr:rowOff>
    </xdr:from>
    <xdr:to>
      <xdr:col>12</xdr:col>
      <xdr:colOff>2838600</xdr:colOff>
      <xdr:row>4</xdr:row>
      <xdr:rowOff>229060</xdr:rowOff>
    </xdr:to>
    <xdr:pic>
      <xdr:nvPicPr>
        <xdr:cNvPr id="3" name="Imagen 2">
          <a:extLst>
            <a:ext uri="{FF2B5EF4-FFF2-40B4-BE49-F238E27FC236}">
              <a16:creationId xmlns:a16="http://schemas.microsoft.com/office/drawing/2014/main" id="{BBD9AE1B-0F18-4AAE-97FD-537569A5D0E3}"/>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587413" y="695326"/>
          <a:ext cx="404962" cy="390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orge\Documents\UAEOS\TRABAJO%20EN%20CASA\MAPAS%20DE%20RIESGOS\RIESGOS%202022\MAPA%20RIESGOS%20SEGURIDAD%20DE%20LA%20INFORMACION%202022\Mapa%20riesgos%20seguridad%20digital_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FOMENTO_ORGA_SOLIDARIAS_UAEOS_2021.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marisol.viveros\Downloads\3TERCER_SEGUIMIENTO_M_R_UNIDAD_SOLIDARIA_2023_V2%20(4).xlsx" TargetMode="External"/><Relationship Id="rId1" Type="http://schemas.openxmlformats.org/officeDocument/2006/relationships/externalLinkPath" Target="file:///C:\Users\marisol.viveros\Downloads\3TERCER_SEGUIMIENTO_M_R_UNIDAD_SOLIDARIA_2023_V2%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MAPA RIESGOS SEGURIDAD"/>
      <sheetName val="ValoraciónControles"/>
      <sheetName val="Tabla probabiidad"/>
      <sheetName val="Tabla impacto"/>
      <sheetName val="Matriz calor_RI"/>
      <sheetName val="Matriz calor RR"/>
      <sheetName val="Controles"/>
      <sheetName val="Calculos Controles"/>
    </sheetNames>
    <sheetDataSet>
      <sheetData sheetId="0"/>
      <sheetData sheetId="1"/>
      <sheetData sheetId="2">
        <row r="14">
          <cell r="F14">
            <v>0.5</v>
          </cell>
        </row>
        <row r="29">
          <cell r="F29">
            <v>0.4</v>
          </cell>
        </row>
        <row r="44">
          <cell r="F44">
            <v>0.4</v>
          </cell>
        </row>
        <row r="59">
          <cell r="F59">
            <v>0.4</v>
          </cell>
        </row>
      </sheetData>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bservaciones caracterizacion"/>
      <sheetName val="Factores Riesgo"/>
      <sheetName val="Clasificacion riesgo"/>
      <sheetName val="Hoja1"/>
      <sheetName val="MAPA RIESGOS UAEOS"/>
      <sheetName val="Mapa de Riesgo"/>
      <sheetName val="MAPA RIESGOS SEGURIDAD"/>
      <sheetName val="MAPA RIESGOS SEGURIDAD DIGITAL"/>
      <sheetName val="Tabla probabiidad"/>
      <sheetName val="Tabla impacto"/>
      <sheetName val="Matriz calor_RI"/>
      <sheetName val="Matriz calor RR"/>
      <sheetName val="Tabla Valoración Controles"/>
      <sheetName val="Atributos controles"/>
      <sheetName val="ValoraciónControles "/>
      <sheetName val="RESUMEN 1"/>
      <sheetName val="RESUMEN 2"/>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C6">
            <v>0.12</v>
          </cell>
        </row>
        <row r="15">
          <cell r="C15">
            <v>0.12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unidadsolidaria.gov.co/Planeaci%C3%B3n-gesti%C3%B3n-y-control/Planeaci%C3%B3n/Planes/Planes-de-Acci%C3%B3n-anuales-vigencia-2023"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hyperlink" Target="mailto:nidia.patino@uaeos.gov.co"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38"/>
  <sheetViews>
    <sheetView showGridLines="0" tabSelected="1" zoomScale="70" zoomScaleNormal="70" zoomScaleSheetLayoutView="80" zoomScalePageLayoutView="70" workbookViewId="0">
      <selection activeCell="P44" sqref="P44"/>
    </sheetView>
  </sheetViews>
  <sheetFormatPr baseColWidth="10" defaultColWidth="11.42578125" defaultRowHeight="15" x14ac:dyDescent="0.25"/>
  <cols>
    <col min="10" max="10" width="24.85546875" customWidth="1"/>
    <col min="15" max="15" width="26" customWidth="1"/>
    <col min="16" max="16" width="68.42578125" customWidth="1"/>
    <col min="17" max="17" width="11.42578125" customWidth="1"/>
    <col min="18" max="18" width="11.5703125" customWidth="1"/>
    <col min="19"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36.75" customHeight="1" thickTop="1" x14ac:dyDescent="0.25">
      <c r="A1" s="37"/>
      <c r="B1" s="38"/>
      <c r="C1" s="38"/>
      <c r="D1" s="38"/>
      <c r="E1" s="38"/>
      <c r="F1" s="38"/>
      <c r="G1" s="38"/>
      <c r="H1" s="39"/>
      <c r="I1" s="502" t="s">
        <v>0</v>
      </c>
      <c r="J1" s="503"/>
      <c r="K1" s="503"/>
      <c r="L1" s="503"/>
      <c r="M1" s="503"/>
      <c r="N1" s="503"/>
      <c r="O1" s="503"/>
      <c r="P1" s="504"/>
    </row>
    <row r="2" spans="1:16" ht="30.75" customHeight="1" x14ac:dyDescent="0.25">
      <c r="A2" s="40"/>
      <c r="B2" s="41"/>
      <c r="C2" s="41"/>
      <c r="D2" s="41"/>
      <c r="E2" s="41"/>
      <c r="F2" s="41"/>
      <c r="G2" s="41"/>
      <c r="H2" s="42"/>
      <c r="I2" s="505"/>
      <c r="J2" s="506"/>
      <c r="K2" s="506"/>
      <c r="L2" s="506"/>
      <c r="M2" s="506"/>
      <c r="N2" s="506"/>
      <c r="O2" s="506"/>
      <c r="P2" s="507"/>
    </row>
    <row r="3" spans="1:16" ht="30.75" customHeight="1" x14ac:dyDescent="0.25">
      <c r="A3" s="40"/>
      <c r="B3" s="41"/>
      <c r="C3" s="41"/>
      <c r="D3" s="41"/>
      <c r="E3" s="41"/>
      <c r="F3" s="41"/>
      <c r="G3" s="41"/>
      <c r="H3" s="42"/>
      <c r="I3" s="505"/>
      <c r="J3" s="506"/>
      <c r="K3" s="506"/>
      <c r="L3" s="506"/>
      <c r="M3" s="506"/>
      <c r="N3" s="506"/>
      <c r="O3" s="506"/>
      <c r="P3" s="507"/>
    </row>
    <row r="4" spans="1:16" ht="27" customHeight="1" x14ac:dyDescent="0.25">
      <c r="A4" s="40"/>
      <c r="B4" s="41"/>
      <c r="C4" s="41"/>
      <c r="D4" s="41"/>
      <c r="E4" s="41"/>
      <c r="F4" s="41"/>
      <c r="G4" s="41"/>
      <c r="H4" s="41"/>
      <c r="I4" s="505"/>
      <c r="J4" s="506"/>
      <c r="K4" s="506"/>
      <c r="L4" s="506"/>
      <c r="M4" s="506"/>
      <c r="N4" s="506"/>
      <c r="O4" s="506"/>
      <c r="P4" s="507"/>
    </row>
    <row r="5" spans="1:16" x14ac:dyDescent="0.25">
      <c r="A5" s="40"/>
      <c r="B5" s="41"/>
      <c r="C5" s="498"/>
      <c r="D5" s="499"/>
      <c r="E5" s="499"/>
      <c r="F5" s="499"/>
      <c r="G5" s="499"/>
      <c r="H5" s="500"/>
      <c r="I5" s="43"/>
      <c r="J5" s="45"/>
      <c r="K5" s="46"/>
      <c r="L5" s="46"/>
      <c r="M5" s="46"/>
      <c r="N5" s="46"/>
      <c r="O5" s="46"/>
      <c r="P5" s="47"/>
    </row>
    <row r="6" spans="1:16" ht="23.25" x14ac:dyDescent="0.25">
      <c r="A6" s="40"/>
      <c r="B6" s="41"/>
      <c r="C6" s="498"/>
      <c r="D6" s="499"/>
      <c r="E6" s="499"/>
      <c r="F6" s="499"/>
      <c r="G6" s="499"/>
      <c r="H6" s="500"/>
      <c r="I6" s="43"/>
      <c r="J6" s="495" t="s">
        <v>1</v>
      </c>
      <c r="K6" s="495"/>
      <c r="L6" s="495"/>
      <c r="M6" s="46"/>
      <c r="N6" s="46"/>
      <c r="O6" s="46"/>
      <c r="P6" s="47"/>
    </row>
    <row r="7" spans="1:16" ht="24" customHeight="1" x14ac:dyDescent="0.25">
      <c r="A7" s="40"/>
      <c r="B7" s="41"/>
      <c r="C7" s="498"/>
      <c r="D7" s="499"/>
      <c r="E7" s="499"/>
      <c r="F7" s="499"/>
      <c r="G7" s="499"/>
      <c r="H7" s="500"/>
      <c r="I7" s="43"/>
      <c r="J7" s="46"/>
      <c r="K7" s="46"/>
      <c r="L7" s="41"/>
      <c r="M7" s="46"/>
      <c r="N7" s="46"/>
      <c r="O7" s="41"/>
      <c r="P7" s="47"/>
    </row>
    <row r="8" spans="1:16" x14ac:dyDescent="0.25">
      <c r="A8" s="40"/>
      <c r="B8" s="41"/>
      <c r="C8" s="498"/>
      <c r="D8" s="499"/>
      <c r="E8" s="499"/>
      <c r="F8" s="499"/>
      <c r="G8" s="499"/>
      <c r="H8" s="500"/>
      <c r="I8" s="43"/>
      <c r="J8" s="46"/>
      <c r="K8" s="46"/>
      <c r="L8" s="46"/>
      <c r="M8" s="46"/>
      <c r="N8" s="46"/>
      <c r="O8" s="46"/>
      <c r="P8" s="47"/>
    </row>
    <row r="9" spans="1:16" x14ac:dyDescent="0.25">
      <c r="A9" s="40"/>
      <c r="B9" s="41"/>
      <c r="C9" s="498"/>
      <c r="D9" s="499"/>
      <c r="E9" s="499"/>
      <c r="F9" s="499"/>
      <c r="G9" s="499"/>
      <c r="H9" s="500"/>
      <c r="I9" s="43"/>
      <c r="J9" s="46"/>
      <c r="K9" s="46"/>
      <c r="L9" s="46"/>
      <c r="M9" s="46"/>
      <c r="N9" s="46"/>
      <c r="O9" s="46"/>
      <c r="P9" s="47"/>
    </row>
    <row r="10" spans="1:16" x14ac:dyDescent="0.25">
      <c r="A10" s="40"/>
      <c r="B10" s="41"/>
      <c r="C10" s="498"/>
      <c r="D10" s="499"/>
      <c r="E10" s="499"/>
      <c r="F10" s="499"/>
      <c r="G10" s="499"/>
      <c r="H10" s="500"/>
      <c r="I10" s="43"/>
      <c r="J10" s="46"/>
      <c r="K10" s="46"/>
      <c r="L10" s="46"/>
      <c r="M10" s="46"/>
      <c r="N10" s="46"/>
      <c r="O10" s="46"/>
      <c r="P10" s="47"/>
    </row>
    <row r="11" spans="1:16" x14ac:dyDescent="0.25">
      <c r="A11" s="40"/>
      <c r="B11" s="41"/>
      <c r="C11" s="498"/>
      <c r="D11" s="499"/>
      <c r="E11" s="499"/>
      <c r="F11" s="499"/>
      <c r="G11" s="499"/>
      <c r="H11" s="500"/>
      <c r="I11" s="43"/>
      <c r="J11" s="46"/>
      <c r="K11" s="46"/>
      <c r="L11" s="46"/>
      <c r="M11" s="46"/>
      <c r="N11" s="46"/>
      <c r="O11" s="46"/>
      <c r="P11" s="47"/>
    </row>
    <row r="12" spans="1:16" x14ac:dyDescent="0.25">
      <c r="A12" s="40"/>
      <c r="B12" s="41"/>
      <c r="C12" s="498"/>
      <c r="D12" s="499"/>
      <c r="E12" s="499"/>
      <c r="F12" s="499"/>
      <c r="G12" s="499"/>
      <c r="H12" s="500"/>
      <c r="I12" s="43"/>
      <c r="J12" s="41"/>
      <c r="K12" s="41"/>
      <c r="L12" s="41"/>
      <c r="M12" s="41"/>
      <c r="N12" s="46"/>
      <c r="O12" s="46"/>
      <c r="P12" s="47"/>
    </row>
    <row r="13" spans="1:16" x14ac:dyDescent="0.25">
      <c r="A13" s="40"/>
      <c r="B13" s="41"/>
      <c r="C13" s="498"/>
      <c r="D13" s="499"/>
      <c r="E13" s="499"/>
      <c r="F13" s="499"/>
      <c r="G13" s="499"/>
      <c r="H13" s="500"/>
      <c r="I13" s="43"/>
      <c r="J13" s="41"/>
      <c r="K13" s="41"/>
      <c r="L13" s="41"/>
      <c r="M13" s="41"/>
      <c r="N13" s="46"/>
      <c r="O13" s="46"/>
      <c r="P13" s="47"/>
    </row>
    <row r="14" spans="1:16" x14ac:dyDescent="0.25">
      <c r="A14" s="40"/>
      <c r="B14" s="41"/>
      <c r="C14" s="498"/>
      <c r="D14" s="499"/>
      <c r="E14" s="499"/>
      <c r="F14" s="499"/>
      <c r="G14" s="499"/>
      <c r="H14" s="500"/>
      <c r="I14" s="43"/>
      <c r="J14" s="48"/>
      <c r="K14" s="41"/>
      <c r="L14" s="41"/>
      <c r="M14" s="41"/>
      <c r="N14" s="46"/>
      <c r="O14" s="46"/>
      <c r="P14" s="47"/>
    </row>
    <row r="15" spans="1:16" x14ac:dyDescent="0.25">
      <c r="A15" s="40"/>
      <c r="B15" s="41"/>
      <c r="C15" s="498"/>
      <c r="D15" s="499"/>
      <c r="E15" s="499"/>
      <c r="F15" s="499"/>
      <c r="G15" s="499"/>
      <c r="H15" s="500"/>
      <c r="I15" s="43"/>
      <c r="J15" s="41"/>
      <c r="K15" s="41"/>
      <c r="L15" s="41"/>
      <c r="M15" s="41"/>
      <c r="N15" s="46"/>
      <c r="O15" s="46"/>
      <c r="P15" s="47"/>
    </row>
    <row r="16" spans="1:16" x14ac:dyDescent="0.25">
      <c r="A16" s="40"/>
      <c r="B16" s="41"/>
      <c r="C16" s="498"/>
      <c r="D16" s="499"/>
      <c r="E16" s="499"/>
      <c r="F16" s="499"/>
      <c r="G16" s="499"/>
      <c r="H16" s="500"/>
      <c r="I16" s="43"/>
      <c r="J16" s="46"/>
      <c r="K16" s="46"/>
      <c r="L16" s="46"/>
      <c r="M16" s="46"/>
      <c r="N16" s="46"/>
      <c r="O16" s="46"/>
      <c r="P16" s="47"/>
    </row>
    <row r="17" spans="1:20" x14ac:dyDescent="0.25">
      <c r="A17" s="40"/>
      <c r="B17" s="41"/>
      <c r="C17" s="498"/>
      <c r="D17" s="499"/>
      <c r="E17" s="499"/>
      <c r="F17" s="499"/>
      <c r="G17" s="499"/>
      <c r="H17" s="500"/>
      <c r="I17" s="43"/>
      <c r="J17" s="46"/>
      <c r="K17" s="46"/>
      <c r="L17" s="46"/>
      <c r="M17" s="46"/>
      <c r="N17" s="46"/>
      <c r="O17" s="46"/>
      <c r="P17" s="47"/>
    </row>
    <row r="18" spans="1:20" x14ac:dyDescent="0.25">
      <c r="A18" s="40"/>
      <c r="B18" s="41"/>
      <c r="C18" s="498"/>
      <c r="D18" s="499"/>
      <c r="E18" s="499"/>
      <c r="F18" s="499"/>
      <c r="G18" s="499"/>
      <c r="H18" s="500"/>
      <c r="I18" s="43"/>
      <c r="J18" s="46"/>
      <c r="K18" s="46"/>
      <c r="L18" s="46"/>
      <c r="M18" s="46"/>
      <c r="N18" s="46"/>
      <c r="O18" s="46"/>
      <c r="P18" s="47"/>
    </row>
    <row r="19" spans="1:20" x14ac:dyDescent="0.25">
      <c r="A19" s="40"/>
      <c r="B19" s="41"/>
      <c r="C19" s="498"/>
      <c r="D19" s="499"/>
      <c r="E19" s="499"/>
      <c r="F19" s="499"/>
      <c r="G19" s="499"/>
      <c r="H19" s="500"/>
      <c r="I19" s="43"/>
      <c r="J19" s="46"/>
      <c r="K19" s="46"/>
      <c r="L19" s="46"/>
      <c r="M19" s="46"/>
      <c r="N19" s="46"/>
      <c r="O19" s="46"/>
      <c r="P19" s="47"/>
    </row>
    <row r="20" spans="1:20" x14ac:dyDescent="0.25">
      <c r="A20" s="40"/>
      <c r="B20" s="41"/>
      <c r="C20" s="41"/>
      <c r="D20" s="41"/>
      <c r="E20" s="41"/>
      <c r="F20" s="41"/>
      <c r="G20" s="41"/>
      <c r="H20" s="42"/>
      <c r="I20" s="43"/>
      <c r="J20" s="46"/>
      <c r="K20" s="46"/>
      <c r="L20" s="46"/>
      <c r="M20" s="46"/>
      <c r="N20" s="46"/>
      <c r="O20" s="46"/>
      <c r="P20" s="47"/>
    </row>
    <row r="21" spans="1:20" x14ac:dyDescent="0.25">
      <c r="A21" s="40"/>
      <c r="B21" s="41"/>
      <c r="C21" s="41"/>
      <c r="D21" s="41"/>
      <c r="E21" s="41"/>
      <c r="F21" s="41"/>
      <c r="G21" s="41"/>
      <c r="H21" s="42"/>
      <c r="I21" s="43"/>
      <c r="J21" s="46"/>
      <c r="K21" s="46"/>
      <c r="L21" s="46"/>
      <c r="M21" s="46"/>
      <c r="N21" s="46"/>
      <c r="O21" s="46"/>
      <c r="P21" s="47"/>
    </row>
    <row r="22" spans="1:20" x14ac:dyDescent="0.25">
      <c r="A22" s="40"/>
      <c r="B22" s="41"/>
      <c r="C22" s="41"/>
      <c r="D22" s="41"/>
      <c r="E22" s="41"/>
      <c r="F22" s="41"/>
      <c r="G22" s="41"/>
      <c r="H22" s="42"/>
      <c r="I22" s="43"/>
      <c r="J22" s="46"/>
      <c r="K22" s="46"/>
      <c r="L22" s="46"/>
      <c r="M22" s="46"/>
      <c r="N22" s="46"/>
      <c r="O22" s="46"/>
      <c r="P22" s="47"/>
    </row>
    <row r="23" spans="1:20" x14ac:dyDescent="0.25">
      <c r="A23" s="40"/>
      <c r="B23" s="41"/>
      <c r="C23" s="41"/>
      <c r="D23" s="41"/>
      <c r="E23" s="41"/>
      <c r="F23" s="41"/>
      <c r="G23" s="41"/>
      <c r="H23" s="42"/>
      <c r="I23" s="43"/>
      <c r="J23" s="43"/>
      <c r="K23" s="43"/>
      <c r="L23" s="43"/>
      <c r="M23" s="43"/>
      <c r="N23" s="43"/>
      <c r="O23" s="43"/>
      <c r="P23" s="44"/>
    </row>
    <row r="24" spans="1:20" x14ac:dyDescent="0.25">
      <c r="A24" s="40"/>
      <c r="B24" s="41"/>
      <c r="C24" s="41"/>
      <c r="D24" s="41"/>
      <c r="E24" s="41"/>
      <c r="F24" s="41"/>
      <c r="G24" s="41"/>
      <c r="H24" s="42"/>
      <c r="I24" s="43"/>
      <c r="J24" s="43"/>
      <c r="K24" s="43"/>
      <c r="L24" s="43"/>
      <c r="M24" s="43"/>
      <c r="N24" s="43"/>
      <c r="O24" s="43"/>
      <c r="P24" s="47"/>
    </row>
    <row r="25" spans="1:20" x14ac:dyDescent="0.25">
      <c r="A25" s="40"/>
      <c r="B25" s="41"/>
      <c r="C25" s="41"/>
      <c r="D25" s="41"/>
      <c r="E25" s="41"/>
      <c r="F25" s="41"/>
      <c r="G25" s="41"/>
      <c r="H25" s="42"/>
      <c r="I25" s="43"/>
      <c r="J25" s="43"/>
      <c r="K25" s="43"/>
      <c r="L25" s="43"/>
      <c r="M25" s="43"/>
      <c r="N25" s="43"/>
      <c r="O25" s="43"/>
      <c r="P25" s="44"/>
      <c r="T25" s="49"/>
    </row>
    <row r="26" spans="1:20" x14ac:dyDescent="0.25">
      <c r="A26" s="40"/>
      <c r="B26" s="41"/>
      <c r="C26" s="41"/>
      <c r="D26" s="41"/>
      <c r="E26" s="41"/>
      <c r="F26" s="41"/>
      <c r="G26" s="41"/>
      <c r="H26" s="42"/>
      <c r="I26" s="43"/>
      <c r="J26" s="43"/>
      <c r="K26" s="43"/>
      <c r="L26" s="43"/>
      <c r="M26" s="43"/>
      <c r="N26" s="43"/>
      <c r="O26" s="43"/>
      <c r="P26" s="44"/>
    </row>
    <row r="27" spans="1:20" x14ac:dyDescent="0.25">
      <c r="A27" s="40"/>
      <c r="B27" s="41"/>
      <c r="C27" s="41"/>
      <c r="D27" s="41"/>
      <c r="E27" s="41"/>
      <c r="F27" s="41"/>
      <c r="G27" s="41"/>
      <c r="H27" s="42"/>
      <c r="I27" s="43"/>
      <c r="J27" s="43"/>
      <c r="K27" s="43"/>
      <c r="L27" s="43"/>
      <c r="M27" s="43"/>
      <c r="N27" s="43"/>
      <c r="O27" s="43"/>
      <c r="P27" s="44"/>
    </row>
    <row r="28" spans="1:20" x14ac:dyDescent="0.25">
      <c r="A28" s="40"/>
      <c r="B28" s="41"/>
      <c r="C28" s="41"/>
      <c r="D28" s="41"/>
      <c r="E28" s="41"/>
      <c r="F28" s="41"/>
      <c r="G28" s="41"/>
      <c r="H28" s="42"/>
      <c r="I28" s="43"/>
      <c r="J28" s="43"/>
      <c r="K28" s="43"/>
      <c r="L28" s="43"/>
      <c r="M28" s="43"/>
      <c r="N28" s="43"/>
      <c r="O28" s="43"/>
      <c r="P28" s="44"/>
    </row>
    <row r="29" spans="1:20" x14ac:dyDescent="0.25">
      <c r="A29" s="40"/>
      <c r="B29" s="41"/>
      <c r="C29" s="41"/>
      <c r="D29" s="41"/>
      <c r="E29" s="41"/>
      <c r="F29" s="41"/>
      <c r="G29" s="41"/>
      <c r="H29" s="42"/>
      <c r="I29" s="43"/>
      <c r="J29" s="43"/>
      <c r="K29" s="43"/>
      <c r="L29" s="43"/>
      <c r="M29" s="43"/>
      <c r="N29" s="43"/>
      <c r="O29" s="43"/>
      <c r="P29" s="44"/>
    </row>
    <row r="30" spans="1:20" x14ac:dyDescent="0.25">
      <c r="A30" s="40"/>
      <c r="B30" s="41"/>
      <c r="C30" s="41"/>
      <c r="D30" s="41"/>
      <c r="E30" s="41"/>
      <c r="F30" s="41"/>
      <c r="G30" s="41"/>
      <c r="H30" s="42"/>
      <c r="I30" s="43"/>
      <c r="J30" s="43"/>
      <c r="K30" s="43"/>
      <c r="L30" s="43"/>
      <c r="M30" s="43"/>
      <c r="N30" s="43"/>
      <c r="O30" s="43"/>
      <c r="P30" s="44"/>
    </row>
    <row r="31" spans="1:20" x14ac:dyDescent="0.25">
      <c r="A31" s="40"/>
      <c r="B31" s="41"/>
      <c r="C31" s="41"/>
      <c r="D31" s="41"/>
      <c r="E31" s="41"/>
      <c r="F31" s="41"/>
      <c r="G31" s="41"/>
      <c r="H31" s="42"/>
      <c r="I31" s="43"/>
      <c r="J31" s="43"/>
      <c r="K31" s="43"/>
      <c r="L31" s="43"/>
      <c r="M31" s="43"/>
      <c r="N31" s="43"/>
      <c r="O31" s="43"/>
      <c r="P31" s="44"/>
    </row>
    <row r="32" spans="1:20" ht="16.5" x14ac:dyDescent="0.25">
      <c r="A32" s="40"/>
      <c r="B32" s="41"/>
      <c r="C32" s="41"/>
      <c r="D32" s="41"/>
      <c r="E32" s="41"/>
      <c r="F32" s="41"/>
      <c r="G32" s="41"/>
      <c r="H32" s="42"/>
      <c r="I32" s="43"/>
      <c r="J32" s="43"/>
      <c r="K32" s="496"/>
      <c r="L32" s="496"/>
      <c r="M32" s="496"/>
      <c r="N32" s="496"/>
      <c r="O32" s="496"/>
      <c r="P32" s="497"/>
    </row>
    <row r="33" spans="1:16" x14ac:dyDescent="0.25">
      <c r="A33" s="40"/>
      <c r="B33" s="41"/>
      <c r="C33" s="41"/>
      <c r="D33" s="41"/>
      <c r="E33" s="41"/>
      <c r="F33" s="41"/>
      <c r="G33" s="41"/>
      <c r="H33" s="42"/>
      <c r="I33" s="43"/>
      <c r="J33" s="43"/>
      <c r="K33" s="43"/>
      <c r="L33" s="43"/>
      <c r="M33" s="43"/>
      <c r="N33" s="43"/>
      <c r="O33" s="43"/>
      <c r="P33" s="44"/>
    </row>
    <row r="34" spans="1:16" x14ac:dyDescent="0.25">
      <c r="A34" s="40"/>
      <c r="B34" s="41"/>
      <c r="C34" s="41"/>
      <c r="D34" s="41"/>
      <c r="E34" s="41"/>
      <c r="F34" s="41"/>
      <c r="G34" s="94"/>
      <c r="H34" s="97"/>
      <c r="I34" s="95"/>
      <c r="J34" s="43"/>
      <c r="K34" s="43"/>
      <c r="L34" s="43"/>
      <c r="M34" s="43"/>
      <c r="N34" s="43"/>
      <c r="O34" s="43"/>
      <c r="P34" s="501" t="s">
        <v>1028</v>
      </c>
    </row>
    <row r="35" spans="1:16" x14ac:dyDescent="0.25">
      <c r="A35" s="40"/>
      <c r="B35" s="41"/>
      <c r="C35" s="41"/>
      <c r="D35" s="41"/>
      <c r="E35" s="41"/>
      <c r="F35" s="41"/>
      <c r="G35" s="94"/>
      <c r="I35" s="96"/>
      <c r="J35" s="41"/>
      <c r="K35" s="41"/>
      <c r="L35" s="41"/>
      <c r="M35" s="41"/>
      <c r="N35" s="41"/>
      <c r="O35" s="41"/>
      <c r="P35" s="501"/>
    </row>
    <row r="36" spans="1:16" x14ac:dyDescent="0.25">
      <c r="A36" s="40"/>
      <c r="B36" s="41"/>
      <c r="C36" s="41"/>
      <c r="D36" s="41"/>
      <c r="E36" s="41"/>
      <c r="F36" s="41"/>
      <c r="G36" s="94"/>
      <c r="I36" s="96"/>
      <c r="J36" s="41"/>
      <c r="K36" s="41"/>
      <c r="L36" s="41"/>
      <c r="M36" s="41"/>
      <c r="N36" s="41"/>
      <c r="O36" s="41"/>
      <c r="P36" s="501"/>
    </row>
    <row r="37" spans="1:16" ht="15.75" thickBot="1" x14ac:dyDescent="0.3">
      <c r="A37" s="50"/>
      <c r="B37" s="51"/>
      <c r="C37" s="51"/>
      <c r="D37" s="51"/>
      <c r="E37" s="51"/>
      <c r="F37" s="51"/>
      <c r="G37" s="51"/>
      <c r="H37" s="51"/>
      <c r="I37" s="51"/>
      <c r="J37" s="51"/>
      <c r="K37" s="51"/>
      <c r="L37" s="51"/>
      <c r="M37" s="51"/>
      <c r="N37" s="51"/>
      <c r="O37" s="51"/>
      <c r="P37" s="52"/>
    </row>
    <row r="38" spans="1:16" ht="15.75" thickTop="1" x14ac:dyDescent="0.25">
      <c r="A38" s="53" t="s">
        <v>883</v>
      </c>
      <c r="B38" s="54"/>
    </row>
  </sheetData>
  <mergeCells count="5">
    <mergeCell ref="J6:L6"/>
    <mergeCell ref="K32:P32"/>
    <mergeCell ref="C5:H19"/>
    <mergeCell ref="P34:P36"/>
    <mergeCell ref="I1:P4"/>
  </mergeCells>
  <hyperlinks>
    <hyperlink ref="P34:P36" location="'% avance cumplimiento'!A1" display="% de Avance de cumplimiento " xr:uid="{EBAC9F5E-E3E8-4912-8396-4AD87C532CD6}"/>
  </hyperlink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4E02C-8F06-44E4-9115-99F750F4DF0E}">
  <dimension ref="A1:O29"/>
  <sheetViews>
    <sheetView workbookViewId="0"/>
  </sheetViews>
  <sheetFormatPr baseColWidth="10" defaultRowHeight="15" x14ac:dyDescent="0.25"/>
  <cols>
    <col min="1" max="1" width="11.42578125" style="22"/>
    <col min="2" max="2" width="35.42578125" style="22" customWidth="1"/>
    <col min="3" max="3" width="11.42578125" style="465"/>
    <col min="4" max="16384" width="11.42578125" style="22"/>
  </cols>
  <sheetData>
    <row r="1" spans="1:15" x14ac:dyDescent="0.25">
      <c r="A1" s="485"/>
      <c r="B1" s="747" t="s">
        <v>1027</v>
      </c>
      <c r="C1" s="747"/>
      <c r="D1" s="747"/>
      <c r="E1" s="747"/>
      <c r="F1" s="747"/>
      <c r="G1" s="747"/>
      <c r="H1" s="747"/>
      <c r="I1" s="747"/>
      <c r="J1" s="747"/>
      <c r="K1" s="747"/>
      <c r="L1" s="747"/>
      <c r="M1" s="747"/>
      <c r="N1" s="486"/>
      <c r="O1" s="487"/>
    </row>
    <row r="2" spans="1:15" x14ac:dyDescent="0.25">
      <c r="A2" s="488"/>
      <c r="B2" s="748"/>
      <c r="C2" s="748"/>
      <c r="D2" s="748"/>
      <c r="E2" s="748"/>
      <c r="F2" s="748"/>
      <c r="G2" s="748"/>
      <c r="H2" s="748"/>
      <c r="I2" s="748"/>
      <c r="J2" s="748"/>
      <c r="K2" s="748"/>
      <c r="L2" s="748"/>
      <c r="M2" s="748"/>
      <c r="O2" s="489"/>
    </row>
    <row r="3" spans="1:15" x14ac:dyDescent="0.25">
      <c r="A3" s="488"/>
      <c r="O3" s="489"/>
    </row>
    <row r="4" spans="1:15" x14ac:dyDescent="0.25">
      <c r="A4" s="488"/>
      <c r="O4" s="489"/>
    </row>
    <row r="5" spans="1:15" x14ac:dyDescent="0.25">
      <c r="A5" s="488"/>
      <c r="O5" s="489"/>
    </row>
    <row r="6" spans="1:15" x14ac:dyDescent="0.25">
      <c r="A6" s="488"/>
      <c r="B6" s="472" t="s">
        <v>1016</v>
      </c>
      <c r="C6" s="473" t="s">
        <v>1018</v>
      </c>
      <c r="O6" s="489"/>
    </row>
    <row r="7" spans="1:15" x14ac:dyDescent="0.25">
      <c r="A7" s="488"/>
      <c r="B7" s="463" t="s">
        <v>1017</v>
      </c>
      <c r="C7" s="464">
        <f>'Componente 1 Riesgos'!P15</f>
        <v>0.76190476190476197</v>
      </c>
      <c r="O7" s="489"/>
    </row>
    <row r="8" spans="1:15" x14ac:dyDescent="0.25">
      <c r="A8" s="488"/>
      <c r="B8" s="463" t="s">
        <v>1019</v>
      </c>
      <c r="C8" s="464">
        <v>1</v>
      </c>
      <c r="O8" s="489"/>
    </row>
    <row r="9" spans="1:15" x14ac:dyDescent="0.25">
      <c r="A9" s="488"/>
      <c r="B9" s="463" t="s">
        <v>1020</v>
      </c>
      <c r="C9" s="464">
        <f>'Componente 3  Rendición'!P18</f>
        <v>0.55242424242424237</v>
      </c>
      <c r="O9" s="489"/>
    </row>
    <row r="10" spans="1:15" x14ac:dyDescent="0.25">
      <c r="A10" s="488"/>
      <c r="B10" s="463" t="s">
        <v>1021</v>
      </c>
      <c r="C10" s="464">
        <f>'Componente 4  Atención al Ciuda'!P17</f>
        <v>0.59132575757575756</v>
      </c>
      <c r="O10" s="489"/>
    </row>
    <row r="11" spans="1:15" x14ac:dyDescent="0.25">
      <c r="A11" s="488"/>
      <c r="B11" s="463" t="s">
        <v>1022</v>
      </c>
      <c r="C11" s="464">
        <f>'Componente 5  Transparencia '!Q35</f>
        <v>0.62228933174991952</v>
      </c>
      <c r="O11" s="489"/>
    </row>
    <row r="12" spans="1:15" x14ac:dyDescent="0.25">
      <c r="A12" s="488"/>
      <c r="B12" s="463" t="s">
        <v>1023</v>
      </c>
      <c r="C12" s="464">
        <f>'Integridad- Gestión de Conflict'!Q14</f>
        <v>0.46666666666666662</v>
      </c>
      <c r="O12" s="489"/>
    </row>
    <row r="13" spans="1:15" x14ac:dyDescent="0.25">
      <c r="A13" s="488"/>
      <c r="C13" s="490">
        <f>AVERAGE(C7:C12)</f>
        <v>0.66576846005355794</v>
      </c>
      <c r="O13" s="489"/>
    </row>
    <row r="14" spans="1:15" x14ac:dyDescent="0.25">
      <c r="A14" s="488"/>
      <c r="O14" s="489"/>
    </row>
    <row r="15" spans="1:15" x14ac:dyDescent="0.25">
      <c r="A15" s="488"/>
      <c r="O15" s="489"/>
    </row>
    <row r="16" spans="1:15" x14ac:dyDescent="0.25">
      <c r="A16" s="488"/>
      <c r="O16" s="489"/>
    </row>
    <row r="17" spans="1:15" x14ac:dyDescent="0.25">
      <c r="A17" s="488"/>
      <c r="O17" s="489"/>
    </row>
    <row r="18" spans="1:15" x14ac:dyDescent="0.25">
      <c r="A18" s="488"/>
      <c r="O18" s="489"/>
    </row>
    <row r="19" spans="1:15" x14ac:dyDescent="0.25">
      <c r="A19" s="488"/>
      <c r="O19" s="489"/>
    </row>
    <row r="20" spans="1:15" x14ac:dyDescent="0.25">
      <c r="A20" s="488"/>
      <c r="O20" s="489"/>
    </row>
    <row r="21" spans="1:15" x14ac:dyDescent="0.25">
      <c r="A21" s="488"/>
      <c r="O21" s="489"/>
    </row>
    <row r="22" spans="1:15" x14ac:dyDescent="0.25">
      <c r="A22" s="488"/>
      <c r="O22" s="489"/>
    </row>
    <row r="23" spans="1:15" x14ac:dyDescent="0.25">
      <c r="A23" s="488"/>
      <c r="O23" s="489"/>
    </row>
    <row r="24" spans="1:15" x14ac:dyDescent="0.25">
      <c r="A24" s="488"/>
      <c r="O24" s="489"/>
    </row>
    <row r="25" spans="1:15" x14ac:dyDescent="0.25">
      <c r="A25" s="488"/>
      <c r="O25" s="489"/>
    </row>
    <row r="26" spans="1:15" x14ac:dyDescent="0.25">
      <c r="A26" s="488"/>
      <c r="O26" s="489"/>
    </row>
    <row r="27" spans="1:15" x14ac:dyDescent="0.25">
      <c r="A27" s="488"/>
      <c r="O27" s="489"/>
    </row>
    <row r="28" spans="1:15" x14ac:dyDescent="0.25">
      <c r="A28" s="488"/>
      <c r="O28" s="489"/>
    </row>
    <row r="29" spans="1:15" ht="15.75" thickBot="1" x14ac:dyDescent="0.3">
      <c r="A29" s="491"/>
      <c r="B29" s="492"/>
      <c r="C29" s="493"/>
      <c r="D29" s="492"/>
      <c r="E29" s="492"/>
      <c r="F29" s="492"/>
      <c r="G29" s="492"/>
      <c r="H29" s="492"/>
      <c r="I29" s="492"/>
      <c r="J29" s="492"/>
      <c r="K29" s="492"/>
      <c r="L29" s="492"/>
      <c r="M29" s="492"/>
      <c r="N29" s="492"/>
      <c r="O29" s="494"/>
    </row>
  </sheetData>
  <mergeCells count="1">
    <mergeCell ref="B1:M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S15"/>
  <sheetViews>
    <sheetView zoomScale="80" zoomScaleNormal="80" workbookViewId="0"/>
  </sheetViews>
  <sheetFormatPr baseColWidth="10" defaultColWidth="11.42578125" defaultRowHeight="15" x14ac:dyDescent="0.25"/>
  <cols>
    <col min="1" max="1" width="23.42578125" style="22" customWidth="1"/>
    <col min="2" max="2" width="7.85546875" style="22" customWidth="1"/>
    <col min="3" max="3" width="36.42578125" style="22" customWidth="1"/>
    <col min="4" max="4" width="34.7109375" style="22" customWidth="1"/>
    <col min="5" max="5" width="25.42578125" style="22" customWidth="1"/>
    <col min="6" max="6" width="23.85546875" style="22" customWidth="1"/>
    <col min="7" max="7" width="28.42578125" style="22" customWidth="1"/>
    <col min="8" max="8" width="11.42578125" style="22"/>
    <col min="9" max="9" width="10.7109375" style="22" bestFit="1" customWidth="1"/>
    <col min="10" max="10" width="11.42578125" style="22"/>
    <col min="11" max="11" width="10.7109375" style="22" customWidth="1"/>
    <col min="12" max="12" width="11.42578125" style="22"/>
    <col min="13" max="13" width="14.140625" style="22" customWidth="1"/>
    <col min="14" max="14" width="11.42578125" style="22"/>
    <col min="15" max="15" width="12.42578125" style="22" customWidth="1"/>
    <col min="16" max="16" width="17.7109375" style="22" customWidth="1"/>
    <col min="17" max="17" width="77.140625" style="22" customWidth="1"/>
    <col min="18" max="18" width="76" style="22" customWidth="1"/>
    <col min="19" max="19" width="29" style="22" customWidth="1"/>
    <col min="20" max="16384" width="11.42578125" style="22"/>
  </cols>
  <sheetData>
    <row r="4" spans="1:19" ht="15.75" thickBot="1" x14ac:dyDescent="0.3"/>
    <row r="5" spans="1:19" ht="16.5" customHeight="1" x14ac:dyDescent="0.25">
      <c r="A5" s="516" t="s">
        <v>2</v>
      </c>
      <c r="B5" s="516"/>
      <c r="C5" s="516"/>
      <c r="D5" s="516"/>
      <c r="E5" s="516"/>
      <c r="F5" s="516"/>
      <c r="G5" s="517"/>
      <c r="H5" s="518" t="s">
        <v>3</v>
      </c>
      <c r="I5" s="519"/>
      <c r="J5" s="519" t="s">
        <v>4</v>
      </c>
      <c r="K5" s="519"/>
      <c r="L5" s="519" t="s">
        <v>5</v>
      </c>
      <c r="M5" s="522"/>
      <c r="N5" s="527" t="s">
        <v>7</v>
      </c>
      <c r="O5" s="524" t="s">
        <v>309</v>
      </c>
      <c r="P5" s="524" t="s">
        <v>1026</v>
      </c>
      <c r="Q5" s="524" t="s">
        <v>312</v>
      </c>
      <c r="R5" s="524" t="s">
        <v>313</v>
      </c>
      <c r="S5" s="510" t="s">
        <v>314</v>
      </c>
    </row>
    <row r="6" spans="1:19" ht="16.5" customHeight="1" x14ac:dyDescent="0.25">
      <c r="A6" s="513" t="s">
        <v>6</v>
      </c>
      <c r="B6" s="513"/>
      <c r="C6" s="513"/>
      <c r="D6" s="513"/>
      <c r="E6" s="513"/>
      <c r="F6" s="513"/>
      <c r="G6" s="514"/>
      <c r="H6" s="520"/>
      <c r="I6" s="521"/>
      <c r="J6" s="521"/>
      <c r="K6" s="521"/>
      <c r="L6" s="521"/>
      <c r="M6" s="523"/>
      <c r="N6" s="528"/>
      <c r="O6" s="525"/>
      <c r="P6" s="525"/>
      <c r="Q6" s="525"/>
      <c r="R6" s="525"/>
      <c r="S6" s="511"/>
    </row>
    <row r="7" spans="1:19" x14ac:dyDescent="0.25">
      <c r="A7" s="137" t="s">
        <v>8</v>
      </c>
      <c r="B7" s="515" t="s">
        <v>9</v>
      </c>
      <c r="C7" s="515"/>
      <c r="D7" s="138" t="s">
        <v>10</v>
      </c>
      <c r="E7" s="138" t="s">
        <v>11</v>
      </c>
      <c r="F7" s="137" t="s">
        <v>12</v>
      </c>
      <c r="G7" s="207" t="s">
        <v>13</v>
      </c>
      <c r="H7" s="208" t="s">
        <v>14</v>
      </c>
      <c r="I7" s="198" t="s">
        <v>15</v>
      </c>
      <c r="J7" s="198" t="s">
        <v>14</v>
      </c>
      <c r="K7" s="198" t="s">
        <v>15</v>
      </c>
      <c r="L7" s="198" t="s">
        <v>14</v>
      </c>
      <c r="M7" s="209" t="s">
        <v>15</v>
      </c>
      <c r="N7" s="529"/>
      <c r="O7" s="526"/>
      <c r="P7" s="526"/>
      <c r="Q7" s="526"/>
      <c r="R7" s="526"/>
      <c r="S7" s="512"/>
    </row>
    <row r="8" spans="1:19" ht="91.5" customHeight="1" x14ac:dyDescent="0.25">
      <c r="A8" s="138" t="s">
        <v>112</v>
      </c>
      <c r="B8" s="139" t="s">
        <v>60</v>
      </c>
      <c r="C8" s="140" t="s">
        <v>113</v>
      </c>
      <c r="D8" s="141" t="s">
        <v>114</v>
      </c>
      <c r="E8" s="141" t="s">
        <v>115</v>
      </c>
      <c r="F8" s="142" t="s">
        <v>116</v>
      </c>
      <c r="G8" s="455" t="s">
        <v>117</v>
      </c>
      <c r="H8" s="24"/>
      <c r="I8" s="23"/>
      <c r="J8" s="24">
        <v>1</v>
      </c>
      <c r="K8" s="23">
        <v>1</v>
      </c>
      <c r="L8" s="24"/>
      <c r="M8" s="23"/>
      <c r="N8" s="24">
        <f t="shared" ref="N8:N14" si="0">I8+K8+M8</f>
        <v>1</v>
      </c>
      <c r="O8" s="24">
        <f>H8+J8+L8</f>
        <v>1</v>
      </c>
      <c r="P8" s="147">
        <f>O8/N8</f>
        <v>1</v>
      </c>
      <c r="Q8" s="145" t="s">
        <v>972</v>
      </c>
      <c r="R8" s="457" t="s">
        <v>1024</v>
      </c>
      <c r="S8" s="210"/>
    </row>
    <row r="9" spans="1:19" ht="51" x14ac:dyDescent="0.25">
      <c r="A9" s="138" t="s">
        <v>118</v>
      </c>
      <c r="B9" s="139" t="s">
        <v>71</v>
      </c>
      <c r="C9" s="140" t="s">
        <v>983</v>
      </c>
      <c r="D9" s="141" t="s">
        <v>119</v>
      </c>
      <c r="E9" s="141" t="s">
        <v>120</v>
      </c>
      <c r="F9" s="142" t="s">
        <v>121</v>
      </c>
      <c r="G9" s="142" t="s">
        <v>122</v>
      </c>
      <c r="H9" s="24">
        <v>1</v>
      </c>
      <c r="I9" s="23">
        <v>1</v>
      </c>
      <c r="J9" s="24"/>
      <c r="K9" s="25"/>
      <c r="L9" s="24"/>
      <c r="M9" s="25"/>
      <c r="N9" s="24">
        <f t="shared" si="0"/>
        <v>1</v>
      </c>
      <c r="O9" s="24">
        <f t="shared" ref="O9:O14" si="1">H9+J9+L9</f>
        <v>1</v>
      </c>
      <c r="P9" s="147">
        <f t="shared" ref="P9:P14" si="2">O9/N9</f>
        <v>1</v>
      </c>
      <c r="Q9" s="145" t="s">
        <v>984</v>
      </c>
      <c r="R9" s="457" t="s">
        <v>985</v>
      </c>
      <c r="S9" s="210"/>
    </row>
    <row r="10" spans="1:19" ht="51" x14ac:dyDescent="0.25">
      <c r="A10" s="508" t="s">
        <v>123</v>
      </c>
      <c r="B10" s="139" t="s">
        <v>124</v>
      </c>
      <c r="C10" s="140" t="s">
        <v>986</v>
      </c>
      <c r="D10" s="141" t="s">
        <v>125</v>
      </c>
      <c r="E10" s="141" t="s">
        <v>126</v>
      </c>
      <c r="F10" s="142" t="s">
        <v>121</v>
      </c>
      <c r="G10" s="455">
        <v>44956</v>
      </c>
      <c r="H10" s="36">
        <v>1</v>
      </c>
      <c r="I10" s="35">
        <v>1</v>
      </c>
      <c r="J10" s="36"/>
      <c r="K10" s="35"/>
      <c r="L10" s="36"/>
      <c r="M10" s="35"/>
      <c r="N10" s="24">
        <f t="shared" si="0"/>
        <v>1</v>
      </c>
      <c r="O10" s="24">
        <f t="shared" si="1"/>
        <v>1</v>
      </c>
      <c r="P10" s="147">
        <f t="shared" si="2"/>
        <v>1</v>
      </c>
      <c r="Q10" s="145" t="s">
        <v>973</v>
      </c>
      <c r="R10" s="457" t="s">
        <v>975</v>
      </c>
      <c r="S10" s="210"/>
    </row>
    <row r="11" spans="1:19" ht="216.75" x14ac:dyDescent="0.25">
      <c r="A11" s="509"/>
      <c r="B11" s="139">
        <v>3.2</v>
      </c>
      <c r="C11" s="140" t="s">
        <v>127</v>
      </c>
      <c r="D11" s="141" t="s">
        <v>128</v>
      </c>
      <c r="E11" s="141" t="s">
        <v>126</v>
      </c>
      <c r="F11" s="142" t="s">
        <v>121</v>
      </c>
      <c r="G11" s="143" t="s">
        <v>129</v>
      </c>
      <c r="H11" s="36"/>
      <c r="I11" s="35"/>
      <c r="J11" s="147">
        <v>0.5</v>
      </c>
      <c r="K11" s="146">
        <v>0.5</v>
      </c>
      <c r="L11" s="147"/>
      <c r="M11" s="146">
        <v>0.5</v>
      </c>
      <c r="N11" s="24">
        <f t="shared" si="0"/>
        <v>1</v>
      </c>
      <c r="O11" s="147">
        <f t="shared" si="1"/>
        <v>0.5</v>
      </c>
      <c r="P11" s="147">
        <f t="shared" si="2"/>
        <v>0.5</v>
      </c>
      <c r="Q11" s="446" t="s">
        <v>987</v>
      </c>
      <c r="R11" s="457" t="s">
        <v>991</v>
      </c>
      <c r="S11" s="210"/>
    </row>
    <row r="12" spans="1:19" ht="137.25" customHeight="1" x14ac:dyDescent="0.25">
      <c r="A12" s="144" t="s">
        <v>130</v>
      </c>
      <c r="B12" s="139" t="s">
        <v>85</v>
      </c>
      <c r="C12" s="140" t="s">
        <v>131</v>
      </c>
      <c r="D12" s="141" t="s">
        <v>132</v>
      </c>
      <c r="E12" s="141" t="s">
        <v>133</v>
      </c>
      <c r="F12" s="143" t="s">
        <v>121</v>
      </c>
      <c r="G12" s="143" t="s">
        <v>134</v>
      </c>
      <c r="H12" s="36"/>
      <c r="I12" s="35"/>
      <c r="J12" s="147">
        <v>0.5</v>
      </c>
      <c r="K12" s="146">
        <v>0.5</v>
      </c>
      <c r="L12" s="147"/>
      <c r="M12" s="146">
        <v>0.5</v>
      </c>
      <c r="N12" s="24">
        <f t="shared" si="0"/>
        <v>1</v>
      </c>
      <c r="O12" s="147">
        <f t="shared" si="1"/>
        <v>0.5</v>
      </c>
      <c r="P12" s="147">
        <f t="shared" si="2"/>
        <v>0.5</v>
      </c>
      <c r="Q12" s="145" t="s">
        <v>988</v>
      </c>
      <c r="R12" s="145" t="s">
        <v>992</v>
      </c>
      <c r="S12" s="210"/>
    </row>
    <row r="13" spans="1:19" ht="51" x14ac:dyDescent="0.25">
      <c r="A13" s="508" t="s">
        <v>135</v>
      </c>
      <c r="B13" s="139" t="s">
        <v>92</v>
      </c>
      <c r="C13" s="140" t="s">
        <v>136</v>
      </c>
      <c r="D13" s="141" t="s">
        <v>137</v>
      </c>
      <c r="E13" s="141" t="s">
        <v>138</v>
      </c>
      <c r="F13" s="141" t="s">
        <v>139</v>
      </c>
      <c r="G13" s="456" t="s">
        <v>140</v>
      </c>
      <c r="H13" s="36">
        <v>1</v>
      </c>
      <c r="I13" s="35">
        <v>1</v>
      </c>
      <c r="J13" s="36">
        <v>1</v>
      </c>
      <c r="K13" s="35">
        <v>1</v>
      </c>
      <c r="L13" s="36"/>
      <c r="M13" s="35">
        <v>1</v>
      </c>
      <c r="N13" s="24">
        <f t="shared" si="0"/>
        <v>3</v>
      </c>
      <c r="O13" s="24">
        <f t="shared" si="1"/>
        <v>2</v>
      </c>
      <c r="P13" s="147">
        <f t="shared" si="2"/>
        <v>0.66666666666666663</v>
      </c>
      <c r="Q13" s="145" t="s">
        <v>989</v>
      </c>
      <c r="R13" s="145" t="s">
        <v>990</v>
      </c>
      <c r="S13" s="210"/>
    </row>
    <row r="14" spans="1:19" ht="102.75" thickBot="1" x14ac:dyDescent="0.3">
      <c r="A14" s="509"/>
      <c r="B14" s="139" t="s">
        <v>141</v>
      </c>
      <c r="C14" s="145" t="s">
        <v>142</v>
      </c>
      <c r="D14" s="141" t="s">
        <v>143</v>
      </c>
      <c r="E14" s="141" t="s">
        <v>144</v>
      </c>
      <c r="F14" s="141" t="s">
        <v>145</v>
      </c>
      <c r="G14" s="456" t="s">
        <v>146</v>
      </c>
      <c r="H14" s="36">
        <v>1</v>
      </c>
      <c r="I14" s="35">
        <v>1</v>
      </c>
      <c r="J14" s="36">
        <v>1</v>
      </c>
      <c r="K14" s="35">
        <v>1</v>
      </c>
      <c r="L14" s="36"/>
      <c r="M14" s="35">
        <v>1</v>
      </c>
      <c r="N14" s="24">
        <f t="shared" si="0"/>
        <v>3</v>
      </c>
      <c r="O14" s="24">
        <f t="shared" si="1"/>
        <v>2</v>
      </c>
      <c r="P14" s="147">
        <f t="shared" si="2"/>
        <v>0.66666666666666663</v>
      </c>
      <c r="Q14" s="145" t="s">
        <v>974</v>
      </c>
      <c r="R14" s="145" t="s">
        <v>976</v>
      </c>
      <c r="S14" s="211"/>
    </row>
    <row r="15" spans="1:19" x14ac:dyDescent="0.25">
      <c r="P15" s="468">
        <f>AVERAGE(P8:P14)</f>
        <v>0.76190476190476197</v>
      </c>
    </row>
  </sheetData>
  <mergeCells count="14">
    <mergeCell ref="A10:A11"/>
    <mergeCell ref="A13:A14"/>
    <mergeCell ref="S5:S7"/>
    <mergeCell ref="A6:G6"/>
    <mergeCell ref="B7:C7"/>
    <mergeCell ref="A5:G5"/>
    <mergeCell ref="H5:I6"/>
    <mergeCell ref="J5:K6"/>
    <mergeCell ref="L5:M6"/>
    <mergeCell ref="Q5:Q7"/>
    <mergeCell ref="R5:R7"/>
    <mergeCell ref="O5:O7"/>
    <mergeCell ref="N5:N7"/>
    <mergeCell ref="P5:P7"/>
  </mergeCells>
  <hyperlinks>
    <hyperlink ref="R10" r:id="rId1" display="El 27 de enero se adoptó y publicó el mapa de riesgo Institucional bajo   la resolución 030 del 27 de enero de 2023._x000a__x000a_  https://www.unidadsolidaria.gov.co/Planeaci%C3%B3n-gesti%C3%B3n-y-control/Planeaci%C3%B3n/Planes/Planes-de-Acci%C3%B3n-anuales-vigencia-2023 " xr:uid="{57EABD84-5923-4A9B-BA89-7798078FBE75}"/>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250"/>
  <sheetViews>
    <sheetView topLeftCell="F1" zoomScale="90" zoomScaleNormal="90" workbookViewId="0">
      <selection sqref="A1:D3"/>
    </sheetView>
  </sheetViews>
  <sheetFormatPr baseColWidth="10" defaultColWidth="11.42578125" defaultRowHeight="16.5" zeroHeight="1" x14ac:dyDescent="0.3"/>
  <cols>
    <col min="1" max="1" width="3.28515625" style="56" customWidth="1"/>
    <col min="2" max="2" width="27.5703125" style="56" customWidth="1"/>
    <col min="3" max="3" width="22.85546875" style="56" customWidth="1"/>
    <col min="4" max="4" width="26.85546875" style="56" customWidth="1"/>
    <col min="5" max="5" width="48.85546875" style="56" customWidth="1"/>
    <col min="6" max="6" width="38.42578125" style="56" customWidth="1"/>
    <col min="7" max="7" width="42.140625" style="56" customWidth="1"/>
    <col min="8" max="8" width="19.85546875" style="56" customWidth="1"/>
    <col min="9" max="9" width="13.7109375" style="56" customWidth="1"/>
    <col min="10" max="10" width="20.42578125" style="56" customWidth="1"/>
    <col min="11" max="12" width="11.42578125" style="56"/>
    <col min="13" max="13" width="16.85546875" style="56" customWidth="1"/>
    <col min="14" max="14" width="14.5703125" style="56" customWidth="1"/>
    <col min="15" max="16" width="13" style="56" customWidth="1"/>
    <col min="17" max="17" width="11.42578125" style="56" customWidth="1"/>
    <col min="18" max="18" width="23.140625" style="56" customWidth="1"/>
    <col min="19" max="19" width="16.5703125" style="56" customWidth="1"/>
    <col min="20" max="20" width="27.140625" style="56" customWidth="1"/>
    <col min="21" max="21" width="27.5703125" style="56" customWidth="1"/>
    <col min="22" max="22" width="26.7109375" style="56" customWidth="1"/>
    <col min="23" max="16384" width="11.42578125" style="56"/>
  </cols>
  <sheetData>
    <row r="1" spans="1:22" ht="12.75" customHeight="1" x14ac:dyDescent="0.3">
      <c r="A1" s="560"/>
      <c r="B1" s="560"/>
      <c r="C1" s="560"/>
      <c r="D1" s="560"/>
      <c r="E1" s="561"/>
      <c r="F1" s="561"/>
      <c r="G1" s="561"/>
      <c r="H1" s="561"/>
      <c r="I1" s="561"/>
      <c r="J1" s="561"/>
    </row>
    <row r="2" spans="1:22" ht="12.75" customHeight="1" x14ac:dyDescent="0.3">
      <c r="A2" s="560"/>
      <c r="B2" s="560"/>
      <c r="C2" s="560"/>
      <c r="D2" s="560"/>
      <c r="E2" s="561"/>
      <c r="F2" s="561"/>
      <c r="G2" s="561"/>
      <c r="H2" s="561"/>
      <c r="I2" s="561"/>
      <c r="J2" s="561"/>
    </row>
    <row r="3" spans="1:22" ht="65.25" customHeight="1" x14ac:dyDescent="0.3">
      <c r="A3" s="560"/>
      <c r="B3" s="560"/>
      <c r="C3" s="560"/>
      <c r="D3" s="560"/>
      <c r="E3" s="561"/>
      <c r="F3" s="561"/>
      <c r="G3" s="561"/>
      <c r="H3" s="561"/>
      <c r="I3" s="561"/>
      <c r="J3" s="561"/>
    </row>
    <row r="4" spans="1:22" ht="39" customHeight="1" thickBot="1" x14ac:dyDescent="0.35">
      <c r="A4" s="532" t="s">
        <v>16</v>
      </c>
      <c r="B4" s="533"/>
      <c r="C4" s="533"/>
      <c r="D4" s="533"/>
      <c r="E4" s="533"/>
      <c r="F4" s="533"/>
      <c r="G4" s="533"/>
      <c r="H4" s="533"/>
      <c r="I4" s="533"/>
      <c r="J4" s="533"/>
      <c r="K4" s="533"/>
      <c r="L4" s="533"/>
      <c r="M4" s="533"/>
      <c r="N4" s="533"/>
      <c r="O4" s="533"/>
      <c r="P4" s="533"/>
      <c r="Q4" s="533"/>
      <c r="R4" s="533"/>
      <c r="S4" s="533"/>
      <c r="T4" s="533"/>
      <c r="U4" s="533"/>
      <c r="V4" s="533"/>
    </row>
    <row r="5" spans="1:22" ht="29.25" customHeight="1" x14ac:dyDescent="0.3">
      <c r="A5" s="88"/>
      <c r="B5" s="89" t="s">
        <v>17</v>
      </c>
      <c r="C5" s="557" t="s">
        <v>18</v>
      </c>
      <c r="D5" s="558"/>
      <c r="E5" s="559"/>
      <c r="F5" s="89"/>
      <c r="G5" s="90"/>
      <c r="H5" s="91"/>
      <c r="I5" s="91"/>
      <c r="J5" s="90"/>
      <c r="K5" s="91"/>
      <c r="L5" s="91"/>
      <c r="M5" s="91"/>
      <c r="N5" s="91"/>
      <c r="O5" s="91"/>
      <c r="P5" s="91"/>
      <c r="Q5" s="91"/>
      <c r="R5" s="91"/>
      <c r="S5" s="91"/>
      <c r="T5" s="91"/>
      <c r="U5" s="534"/>
      <c r="V5" s="535"/>
    </row>
    <row r="6" spans="1:22" ht="7.5" customHeight="1" x14ac:dyDescent="0.3">
      <c r="A6" s="59"/>
      <c r="B6" s="199"/>
      <c r="C6" s="199"/>
      <c r="D6" s="199"/>
      <c r="E6" s="199"/>
      <c r="F6" s="199"/>
      <c r="G6" s="199"/>
      <c r="H6" s="199"/>
      <c r="I6" s="199"/>
      <c r="J6" s="199"/>
      <c r="U6" s="536"/>
      <c r="V6" s="537"/>
    </row>
    <row r="7" spans="1:22" ht="18" customHeight="1" x14ac:dyDescent="0.3">
      <c r="A7" s="57"/>
      <c r="B7" s="58" t="s">
        <v>19</v>
      </c>
      <c r="C7" s="554" t="s">
        <v>20</v>
      </c>
      <c r="D7" s="555"/>
      <c r="E7" s="556"/>
      <c r="G7" s="200" t="s">
        <v>21</v>
      </c>
      <c r="H7" s="60" t="s">
        <v>22</v>
      </c>
      <c r="U7" s="536"/>
      <c r="V7" s="537"/>
    </row>
    <row r="8" spans="1:22" ht="7.5" customHeight="1" x14ac:dyDescent="0.3">
      <c r="A8" s="62"/>
      <c r="B8" s="63"/>
      <c r="C8" s="63"/>
      <c r="D8" s="63"/>
      <c r="E8" s="63"/>
      <c r="F8" s="63"/>
      <c r="G8" s="63"/>
      <c r="H8" s="63"/>
      <c r="J8" s="201"/>
      <c r="U8" s="536"/>
      <c r="V8" s="537"/>
    </row>
    <row r="9" spans="1:22" ht="18" customHeight="1" x14ac:dyDescent="0.3">
      <c r="A9" s="57"/>
      <c r="B9" s="58" t="s">
        <v>23</v>
      </c>
      <c r="C9" s="554" t="s">
        <v>24</v>
      </c>
      <c r="D9" s="555"/>
      <c r="E9" s="556"/>
      <c r="F9" s="202"/>
      <c r="G9" s="200" t="s">
        <v>25</v>
      </c>
      <c r="H9" s="64">
        <v>2023</v>
      </c>
      <c r="I9" s="202"/>
      <c r="U9" s="536"/>
      <c r="V9" s="537"/>
    </row>
    <row r="10" spans="1:22" ht="7.5" customHeight="1" x14ac:dyDescent="0.3">
      <c r="A10" s="65"/>
      <c r="B10" s="63"/>
      <c r="C10" s="63"/>
      <c r="D10" s="63"/>
      <c r="E10" s="63"/>
      <c r="F10" s="202"/>
      <c r="H10" s="200"/>
      <c r="I10" s="202"/>
      <c r="U10" s="536"/>
      <c r="V10" s="537"/>
    </row>
    <row r="11" spans="1:22" ht="18" customHeight="1" x14ac:dyDescent="0.3">
      <c r="A11" s="57"/>
      <c r="B11" s="58" t="s">
        <v>26</v>
      </c>
      <c r="C11" s="554" t="s">
        <v>27</v>
      </c>
      <c r="D11" s="555"/>
      <c r="E11" s="556"/>
      <c r="F11" s="202"/>
      <c r="H11" s="200"/>
      <c r="I11" s="202"/>
      <c r="U11" s="536"/>
      <c r="V11" s="537"/>
    </row>
    <row r="12" spans="1:22" ht="15" customHeight="1" thickBot="1" x14ac:dyDescent="0.35">
      <c r="A12" s="85"/>
      <c r="B12" s="76"/>
      <c r="C12" s="76"/>
      <c r="D12" s="76"/>
      <c r="E12" s="76"/>
      <c r="F12" s="76"/>
      <c r="G12" s="92"/>
      <c r="H12" s="75"/>
      <c r="I12" s="93"/>
      <c r="J12" s="93"/>
      <c r="K12" s="76"/>
      <c r="L12" s="76"/>
      <c r="M12" s="76"/>
      <c r="N12" s="76"/>
      <c r="O12" s="76"/>
      <c r="P12" s="76"/>
      <c r="Q12" s="76"/>
      <c r="R12" s="76"/>
      <c r="S12" s="76"/>
      <c r="T12" s="76"/>
      <c r="U12" s="538"/>
      <c r="V12" s="539"/>
    </row>
    <row r="13" spans="1:22" ht="18" customHeight="1" thickBot="1" x14ac:dyDescent="0.35">
      <c r="A13" s="540" t="s">
        <v>28</v>
      </c>
      <c r="B13" s="541"/>
      <c r="C13" s="541"/>
      <c r="D13" s="541"/>
      <c r="E13" s="541"/>
      <c r="F13" s="541"/>
      <c r="G13" s="541"/>
      <c r="H13" s="541"/>
      <c r="I13" s="541"/>
      <c r="J13" s="541"/>
      <c r="K13" s="541"/>
      <c r="L13" s="541"/>
      <c r="M13" s="541"/>
      <c r="N13" s="541"/>
      <c r="O13" s="541"/>
      <c r="P13" s="541"/>
      <c r="Q13" s="541"/>
      <c r="R13" s="541"/>
      <c r="S13" s="541"/>
      <c r="T13" s="541"/>
      <c r="U13" s="541"/>
      <c r="V13" s="541"/>
    </row>
    <row r="14" spans="1:22" ht="18" customHeight="1" x14ac:dyDescent="0.3">
      <c r="A14" s="548" t="s">
        <v>29</v>
      </c>
      <c r="B14" s="548" t="s">
        <v>30</v>
      </c>
      <c r="C14" s="548" t="s">
        <v>31</v>
      </c>
      <c r="D14" s="548" t="s">
        <v>32</v>
      </c>
      <c r="E14" s="548" t="s">
        <v>33</v>
      </c>
      <c r="F14" s="546" t="s">
        <v>34</v>
      </c>
      <c r="G14" s="548" t="s">
        <v>35</v>
      </c>
      <c r="H14" s="546" t="s">
        <v>36</v>
      </c>
      <c r="I14" s="546" t="s">
        <v>37</v>
      </c>
      <c r="J14" s="549"/>
      <c r="K14" s="550" t="s">
        <v>38</v>
      </c>
      <c r="L14" s="551"/>
      <c r="M14" s="551" t="s">
        <v>4</v>
      </c>
      <c r="N14" s="551"/>
      <c r="O14" s="551" t="s">
        <v>5</v>
      </c>
      <c r="P14" s="551"/>
      <c r="Q14" s="552" t="s">
        <v>7</v>
      </c>
      <c r="R14" s="552" t="s">
        <v>310</v>
      </c>
      <c r="S14" s="544" t="s">
        <v>39</v>
      </c>
      <c r="T14" s="544" t="s">
        <v>315</v>
      </c>
      <c r="U14" s="544" t="s">
        <v>313</v>
      </c>
      <c r="V14" s="530" t="s">
        <v>314</v>
      </c>
    </row>
    <row r="15" spans="1:22" ht="33.75" thickBot="1" x14ac:dyDescent="0.35">
      <c r="A15" s="548"/>
      <c r="B15" s="548"/>
      <c r="C15" s="548"/>
      <c r="D15" s="548"/>
      <c r="E15" s="548"/>
      <c r="F15" s="547"/>
      <c r="G15" s="548"/>
      <c r="H15" s="547"/>
      <c r="I15" s="86" t="s">
        <v>40</v>
      </c>
      <c r="J15" s="87" t="s">
        <v>41</v>
      </c>
      <c r="K15" s="212" t="s">
        <v>14</v>
      </c>
      <c r="L15" s="213" t="s">
        <v>15</v>
      </c>
      <c r="M15" s="213" t="s">
        <v>14</v>
      </c>
      <c r="N15" s="213" t="s">
        <v>15</v>
      </c>
      <c r="O15" s="213" t="s">
        <v>14</v>
      </c>
      <c r="P15" s="213" t="s">
        <v>15</v>
      </c>
      <c r="Q15" s="553"/>
      <c r="R15" s="553"/>
      <c r="S15" s="545"/>
      <c r="T15" s="545"/>
      <c r="U15" s="545"/>
      <c r="V15" s="531"/>
    </row>
    <row r="16" spans="1:22" ht="17.25" thickBot="1" x14ac:dyDescent="0.35">
      <c r="A16" s="563" t="s">
        <v>42</v>
      </c>
      <c r="B16" s="564"/>
      <c r="C16" s="564"/>
      <c r="D16" s="564"/>
      <c r="E16" s="564"/>
      <c r="F16" s="564"/>
      <c r="G16" s="564"/>
      <c r="H16" s="564"/>
      <c r="I16" s="564"/>
      <c r="J16" s="564"/>
      <c r="K16" s="214"/>
      <c r="L16" s="214"/>
      <c r="M16" s="214"/>
      <c r="N16" s="214"/>
      <c r="O16" s="214"/>
      <c r="P16" s="214"/>
      <c r="Q16" s="215"/>
      <c r="R16" s="215"/>
      <c r="S16" s="216"/>
      <c r="T16" s="217"/>
      <c r="U16" s="218"/>
      <c r="V16" s="218"/>
    </row>
    <row r="17" spans="1:22" ht="132.75" customHeight="1" x14ac:dyDescent="0.3">
      <c r="A17" s="66">
        <v>1</v>
      </c>
      <c r="B17" s="124"/>
      <c r="C17" s="120"/>
      <c r="D17" s="120"/>
      <c r="E17" s="121" t="s">
        <v>881</v>
      </c>
      <c r="F17" s="118"/>
      <c r="G17" s="120"/>
      <c r="H17" s="119"/>
      <c r="I17" s="122"/>
      <c r="J17" s="123"/>
      <c r="K17" s="125"/>
      <c r="L17" s="205"/>
      <c r="M17" s="206"/>
      <c r="N17" s="205"/>
      <c r="O17" s="206"/>
      <c r="P17" s="205"/>
      <c r="Q17" s="205"/>
      <c r="R17" s="126"/>
      <c r="S17" s="108"/>
      <c r="T17" s="108"/>
      <c r="U17" s="108"/>
      <c r="V17" s="108"/>
    </row>
    <row r="18" spans="1:22" ht="3" customHeight="1" x14ac:dyDescent="0.3">
      <c r="A18" s="59"/>
      <c r="B18" s="58"/>
      <c r="C18" s="67"/>
      <c r="D18" s="67"/>
      <c r="E18" s="67"/>
      <c r="F18" s="68"/>
      <c r="G18" s="68"/>
      <c r="H18" s="68"/>
      <c r="I18" s="69"/>
      <c r="J18" s="70"/>
    </row>
    <row r="19" spans="1:22" ht="30" customHeight="1" x14ac:dyDescent="0.3">
      <c r="A19" s="71"/>
      <c r="B19" s="63" t="s">
        <v>43</v>
      </c>
      <c r="C19" s="565" t="s">
        <v>44</v>
      </c>
      <c r="D19" s="566"/>
      <c r="E19" s="566"/>
      <c r="F19" s="72"/>
      <c r="G19" s="567" t="s">
        <v>45</v>
      </c>
      <c r="H19" s="568"/>
      <c r="I19" s="569"/>
      <c r="J19" s="570"/>
    </row>
    <row r="20" spans="1:22" ht="8.25" customHeight="1" thickBot="1" x14ac:dyDescent="0.35">
      <c r="A20" s="73"/>
      <c r="B20" s="74"/>
      <c r="C20" s="74"/>
      <c r="D20" s="74"/>
      <c r="E20" s="74"/>
      <c r="F20" s="75"/>
      <c r="G20" s="75"/>
      <c r="H20" s="76"/>
      <c r="I20" s="76"/>
      <c r="J20" s="77"/>
    </row>
    <row r="21" spans="1:22" x14ac:dyDescent="0.3">
      <c r="A21" s="542"/>
      <c r="B21" s="543"/>
      <c r="C21" s="78"/>
      <c r="D21" s="78"/>
      <c r="E21" s="78"/>
      <c r="F21" s="79"/>
      <c r="G21" s="80" t="s">
        <v>882</v>
      </c>
      <c r="H21" s="79"/>
      <c r="I21" s="81"/>
      <c r="J21" s="82"/>
    </row>
    <row r="22" spans="1:22" ht="4.5" customHeight="1" x14ac:dyDescent="0.3">
      <c r="A22" s="57"/>
      <c r="J22" s="61"/>
    </row>
    <row r="23" spans="1:22" ht="14.25" customHeight="1" x14ac:dyDescent="0.3">
      <c r="A23" s="57"/>
      <c r="B23" s="83"/>
      <c r="E23" s="83"/>
      <c r="J23" s="61"/>
    </row>
    <row r="24" spans="1:22" ht="14.25" customHeight="1" x14ac:dyDescent="0.3">
      <c r="A24" s="57"/>
      <c r="B24" s="83"/>
      <c r="E24" s="83"/>
      <c r="J24" s="61"/>
    </row>
    <row r="25" spans="1:22" ht="14.25" customHeight="1" x14ac:dyDescent="0.3">
      <c r="A25" s="57"/>
      <c r="B25" s="83"/>
      <c r="C25" s="83"/>
      <c r="D25" s="83"/>
      <c r="E25" s="83"/>
      <c r="F25" s="83"/>
      <c r="G25" s="83"/>
      <c r="J25" s="61"/>
    </row>
    <row r="26" spans="1:22" ht="14.25" customHeight="1" x14ac:dyDescent="0.3">
      <c r="A26" s="57"/>
      <c r="B26" s="562"/>
      <c r="C26" s="562"/>
      <c r="E26" s="84"/>
      <c r="F26" s="55"/>
      <c r="G26" s="84"/>
      <c r="J26" s="61"/>
    </row>
    <row r="27" spans="1:22" ht="17.25" thickBot="1" x14ac:dyDescent="0.35">
      <c r="A27" s="85"/>
      <c r="B27" s="76"/>
      <c r="C27" s="76"/>
      <c r="D27" s="76"/>
      <c r="E27" s="76"/>
      <c r="F27" s="76"/>
      <c r="G27" s="76"/>
      <c r="H27" s="76"/>
      <c r="I27" s="76"/>
      <c r="J27" s="77"/>
    </row>
    <row r="28" spans="1:22" x14ac:dyDescent="0.3">
      <c r="A28" s="534" t="s">
        <v>883</v>
      </c>
      <c r="B28" s="534"/>
    </row>
    <row r="29" spans="1:22" x14ac:dyDescent="0.3"/>
    <row r="30" spans="1:22" x14ac:dyDescent="0.3"/>
    <row r="31" spans="1:22" x14ac:dyDescent="0.3">
      <c r="F31" s="84"/>
    </row>
    <row r="32" spans="1:22" x14ac:dyDescent="0.3"/>
    <row r="33" spans="5:6" x14ac:dyDescent="0.3"/>
    <row r="34" spans="5:6" x14ac:dyDescent="0.3"/>
    <row r="35" spans="5:6" x14ac:dyDescent="0.3">
      <c r="E35" s="84"/>
      <c r="F35" s="84"/>
    </row>
    <row r="36" spans="5:6" x14ac:dyDescent="0.3"/>
    <row r="37" spans="5:6" x14ac:dyDescent="0.3"/>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4">
    <mergeCell ref="A28:B28"/>
    <mergeCell ref="C11:E11"/>
    <mergeCell ref="C5:E5"/>
    <mergeCell ref="A1:D3"/>
    <mergeCell ref="E1:J3"/>
    <mergeCell ref="C7:E7"/>
    <mergeCell ref="C9:E9"/>
    <mergeCell ref="B26:C26"/>
    <mergeCell ref="A16:J16"/>
    <mergeCell ref="C19:E19"/>
    <mergeCell ref="G19:H19"/>
    <mergeCell ref="I19:J19"/>
    <mergeCell ref="T14:T15"/>
    <mergeCell ref="A14:A15"/>
    <mergeCell ref="B14:B15"/>
    <mergeCell ref="C14:C15"/>
    <mergeCell ref="D14:D15"/>
    <mergeCell ref="E14:E15"/>
    <mergeCell ref="V14:V15"/>
    <mergeCell ref="A4:V4"/>
    <mergeCell ref="U5:V12"/>
    <mergeCell ref="A13:V13"/>
    <mergeCell ref="A21:B21"/>
    <mergeCell ref="U14:U15"/>
    <mergeCell ref="F14:F15"/>
    <mergeCell ref="G14:G15"/>
    <mergeCell ref="H14:H15"/>
    <mergeCell ref="I14:J14"/>
    <mergeCell ref="K14:L14"/>
    <mergeCell ref="M14:N14"/>
    <mergeCell ref="O14:P14"/>
    <mergeCell ref="Q14:Q15"/>
    <mergeCell ref="R14:R15"/>
    <mergeCell ref="S14:S15"/>
  </mergeCells>
  <dataValidations count="7">
    <dataValidation type="date" operator="greaterThanOrEqual" allowBlank="1" showInputMessage="1" showErrorMessage="1" sqref="I19" xr:uid="{00000000-0002-0000-0200-000000000000}">
      <formula1>41275</formula1>
    </dataValidation>
    <dataValidation type="list" allowBlank="1" showInputMessage="1" showErrorMessage="1" sqref="H9" xr:uid="{00000000-0002-0000-0200-000001000000}">
      <formula1>vigencias</formula1>
    </dataValidation>
    <dataValidation type="list" allowBlank="1" showDropDown="1" showErrorMessage="1" promptTitle="Departamento" prompt="Seleccione eldepartamenton de acuerdo a las opciones relacionadas." sqref="H12" xr:uid="{00000000-0002-0000-0200-000003000000}">
      <formula1>#REF!</formula1>
    </dataValidation>
    <dataValidation type="list" allowBlank="1" showInputMessage="1" showErrorMessage="1" sqref="I9:I11" xr:uid="{00000000-0002-0000-0200-000004000000}">
      <formula1>nivel</formula1>
    </dataValidation>
    <dataValidation type="list" allowBlank="1" showInputMessage="1" showErrorMessage="1" sqref="H7" xr:uid="{00000000-0002-0000-0200-000005000000}">
      <formula1>orden</formula1>
    </dataValidation>
    <dataValidation type="list" allowBlank="1" showInputMessage="1" showErrorMessage="1" sqref="C7:E7" xr:uid="{00000000-0002-0000-0200-000006000000}">
      <formula1>sector</formula1>
    </dataValidation>
    <dataValidation type="list" allowBlank="1" showInputMessage="1" showErrorMessage="1" sqref="C9:E9" xr:uid="{00000000-0002-0000-0200-000007000000}">
      <formula1>departamentos</formula1>
    </dataValidation>
  </dataValidations>
  <hyperlinks>
    <hyperlink ref="C19" r:id="rId1" xr:uid="{F3BB0848-FB28-43A2-8EA1-8A4D8A20102D}"/>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S18"/>
  <sheetViews>
    <sheetView topLeftCell="G11" workbookViewId="0">
      <selection activeCell="Q14" sqref="Q14"/>
    </sheetView>
  </sheetViews>
  <sheetFormatPr baseColWidth="10" defaultColWidth="11.42578125" defaultRowHeight="16.5" x14ac:dyDescent="0.3"/>
  <cols>
    <col min="1" max="1" width="29.140625" style="2" customWidth="1"/>
    <col min="2" max="2" width="10.42578125" style="2" customWidth="1"/>
    <col min="3" max="3" width="45.85546875" style="2" customWidth="1"/>
    <col min="4" max="4" width="31.140625" style="2" customWidth="1"/>
    <col min="5" max="5" width="23.28515625" style="2" customWidth="1"/>
    <col min="6" max="6" width="25" style="2" customWidth="1"/>
    <col min="7" max="7" width="22" style="2" customWidth="1"/>
    <col min="8" max="12" width="11.42578125" style="20"/>
    <col min="13" max="14" width="11.42578125" style="2"/>
    <col min="15" max="15" width="12.140625" style="2" customWidth="1"/>
    <col min="16" max="16" width="13.7109375" style="2" customWidth="1"/>
    <col min="17" max="17" width="43.42578125" style="2" customWidth="1"/>
    <col min="18" max="18" width="45.140625" style="2" customWidth="1"/>
    <col min="19" max="19" width="44.42578125" style="2" customWidth="1"/>
    <col min="20" max="20" width="28.140625" style="2" customWidth="1"/>
    <col min="21" max="16384" width="11.42578125" style="2"/>
  </cols>
  <sheetData>
    <row r="3" spans="1:19" ht="17.25" thickBot="1" x14ac:dyDescent="0.35">
      <c r="H3" s="589" t="s">
        <v>46</v>
      </c>
      <c r="I3" s="589"/>
      <c r="J3" s="589" t="s">
        <v>47</v>
      </c>
      <c r="K3" s="589"/>
      <c r="L3" s="590" t="s">
        <v>48</v>
      </c>
      <c r="M3" s="590"/>
    </row>
    <row r="4" spans="1:19" x14ac:dyDescent="0.3">
      <c r="A4" s="591" t="s">
        <v>49</v>
      </c>
      <c r="B4" s="591"/>
      <c r="C4" s="591"/>
      <c r="D4" s="591"/>
      <c r="E4" s="591"/>
      <c r="F4" s="591"/>
      <c r="G4" s="592"/>
      <c r="H4" s="593" t="s">
        <v>38</v>
      </c>
      <c r="I4" s="594"/>
      <c r="J4" s="594" t="s">
        <v>4</v>
      </c>
      <c r="K4" s="594"/>
      <c r="L4" s="597" t="s">
        <v>5</v>
      </c>
      <c r="M4" s="598"/>
      <c r="N4" s="571" t="s">
        <v>7</v>
      </c>
      <c r="O4" s="574" t="s">
        <v>310</v>
      </c>
      <c r="P4" s="586" t="s">
        <v>311</v>
      </c>
      <c r="Q4" s="577" t="s">
        <v>315</v>
      </c>
      <c r="R4" s="580" t="s">
        <v>313</v>
      </c>
      <c r="S4" s="583" t="s">
        <v>316</v>
      </c>
    </row>
    <row r="5" spans="1:19" x14ac:dyDescent="0.3">
      <c r="A5" s="602" t="s">
        <v>50</v>
      </c>
      <c r="B5" s="602"/>
      <c r="C5" s="602"/>
      <c r="D5" s="602"/>
      <c r="E5" s="602"/>
      <c r="F5" s="602"/>
      <c r="G5" s="603"/>
      <c r="H5" s="595"/>
      <c r="I5" s="596"/>
      <c r="J5" s="596"/>
      <c r="K5" s="596"/>
      <c r="L5" s="599"/>
      <c r="M5" s="600"/>
      <c r="N5" s="572"/>
      <c r="O5" s="575"/>
      <c r="P5" s="587"/>
      <c r="Q5" s="578"/>
      <c r="R5" s="581"/>
      <c r="S5" s="584"/>
    </row>
    <row r="6" spans="1:19" ht="17.25" thickBot="1" x14ac:dyDescent="0.35">
      <c r="A6" s="134" t="s">
        <v>51</v>
      </c>
      <c r="B6" s="604" t="s">
        <v>52</v>
      </c>
      <c r="C6" s="604"/>
      <c r="D6" s="17" t="s">
        <v>10</v>
      </c>
      <c r="E6" s="17" t="s">
        <v>53</v>
      </c>
      <c r="F6" s="17" t="s">
        <v>54</v>
      </c>
      <c r="G6" s="203" t="s">
        <v>13</v>
      </c>
      <c r="H6" s="233" t="s">
        <v>14</v>
      </c>
      <c r="I6" s="234" t="s">
        <v>15</v>
      </c>
      <c r="J6" s="234" t="s">
        <v>14</v>
      </c>
      <c r="K6" s="234" t="s">
        <v>15</v>
      </c>
      <c r="L6" s="234" t="s">
        <v>14</v>
      </c>
      <c r="M6" s="235" t="s">
        <v>15</v>
      </c>
      <c r="N6" s="573"/>
      <c r="O6" s="576"/>
      <c r="P6" s="588"/>
      <c r="Q6" s="579"/>
      <c r="R6" s="582"/>
      <c r="S6" s="585"/>
    </row>
    <row r="7" spans="1:19" ht="76.5" x14ac:dyDescent="0.3">
      <c r="A7" s="601" t="s">
        <v>147</v>
      </c>
      <c r="B7" s="21">
        <v>1.1000000000000001</v>
      </c>
      <c r="C7" s="15" t="s">
        <v>148</v>
      </c>
      <c r="D7" s="13" t="s">
        <v>149</v>
      </c>
      <c r="E7" s="8" t="s">
        <v>150</v>
      </c>
      <c r="F7" s="13" t="s">
        <v>151</v>
      </c>
      <c r="G7" s="193" t="s">
        <v>152</v>
      </c>
      <c r="H7" s="284"/>
      <c r="I7" s="282"/>
      <c r="J7" s="283">
        <v>1</v>
      </c>
      <c r="K7" s="295">
        <v>1</v>
      </c>
      <c r="L7" s="283"/>
      <c r="M7" s="296">
        <v>1</v>
      </c>
      <c r="N7" s="297">
        <f>I7+K7+M7</f>
        <v>2</v>
      </c>
      <c r="O7" s="204">
        <f>H7+J7+L7</f>
        <v>1</v>
      </c>
      <c r="P7" s="454">
        <f>O7/N7</f>
        <v>0.5</v>
      </c>
      <c r="Q7" s="412" t="s">
        <v>884</v>
      </c>
      <c r="R7" s="413" t="s">
        <v>885</v>
      </c>
      <c r="S7" s="236"/>
    </row>
    <row r="8" spans="1:19" ht="38.25" x14ac:dyDescent="0.3">
      <c r="A8" s="601"/>
      <c r="B8" s="21" t="s">
        <v>65</v>
      </c>
      <c r="C8" s="15" t="s">
        <v>153</v>
      </c>
      <c r="D8" s="13" t="s">
        <v>322</v>
      </c>
      <c r="E8" s="4" t="s">
        <v>150</v>
      </c>
      <c r="F8" s="16" t="s">
        <v>875</v>
      </c>
      <c r="G8" s="188">
        <v>45199</v>
      </c>
      <c r="H8" s="219"/>
      <c r="I8" s="288"/>
      <c r="J8" s="289"/>
      <c r="K8" s="290"/>
      <c r="L8" s="18"/>
      <c r="M8" s="227">
        <v>1</v>
      </c>
      <c r="N8" s="237">
        <f t="shared" ref="N8:N16" si="0">I8+K8+M8</f>
        <v>1</v>
      </c>
      <c r="O8" s="204">
        <f t="shared" ref="O8:O17" si="1">H8+J8+L8</f>
        <v>0</v>
      </c>
      <c r="P8" s="454">
        <f t="shared" ref="P8:P17" si="2">O8/N8</f>
        <v>0</v>
      </c>
      <c r="Q8" s="412" t="s">
        <v>886</v>
      </c>
      <c r="R8" s="412" t="s">
        <v>995</v>
      </c>
      <c r="S8" s="238"/>
    </row>
    <row r="9" spans="1:19" ht="63.75" x14ac:dyDescent="0.3">
      <c r="A9" s="601"/>
      <c r="B9" s="135" t="s">
        <v>154</v>
      </c>
      <c r="C9" s="5" t="s">
        <v>993</v>
      </c>
      <c r="D9" s="3" t="s">
        <v>324</v>
      </c>
      <c r="E9" s="4" t="s">
        <v>82</v>
      </c>
      <c r="F9" s="16" t="s">
        <v>876</v>
      </c>
      <c r="G9" s="188" t="s">
        <v>323</v>
      </c>
      <c r="H9" s="220">
        <v>1</v>
      </c>
      <c r="I9" s="288">
        <v>1</v>
      </c>
      <c r="J9" s="292">
        <v>1</v>
      </c>
      <c r="K9" s="293">
        <v>1</v>
      </c>
      <c r="L9" s="294"/>
      <c r="M9" s="227">
        <v>1</v>
      </c>
      <c r="N9" s="237">
        <v>3</v>
      </c>
      <c r="O9" s="204">
        <f t="shared" si="1"/>
        <v>2</v>
      </c>
      <c r="P9" s="454">
        <f t="shared" si="2"/>
        <v>0.66666666666666663</v>
      </c>
      <c r="Q9" s="414" t="s">
        <v>887</v>
      </c>
      <c r="R9" s="414" t="s">
        <v>888</v>
      </c>
      <c r="S9" s="238"/>
    </row>
    <row r="10" spans="1:19" ht="51" x14ac:dyDescent="0.3">
      <c r="A10" s="601"/>
      <c r="B10" s="135" t="s">
        <v>155</v>
      </c>
      <c r="C10" s="5" t="s">
        <v>317</v>
      </c>
      <c r="D10" s="28" t="s">
        <v>318</v>
      </c>
      <c r="E10" s="4" t="s">
        <v>82</v>
      </c>
      <c r="F10" s="28" t="s">
        <v>877</v>
      </c>
      <c r="G10" s="4" t="s">
        <v>319</v>
      </c>
      <c r="H10" s="222">
        <v>1</v>
      </c>
      <c r="I10" s="285">
        <v>1</v>
      </c>
      <c r="J10" s="286">
        <v>1</v>
      </c>
      <c r="K10" s="287">
        <v>1</v>
      </c>
      <c r="L10" s="286"/>
      <c r="M10" s="229"/>
      <c r="N10" s="237">
        <v>2</v>
      </c>
      <c r="O10" s="204">
        <f t="shared" si="1"/>
        <v>2</v>
      </c>
      <c r="P10" s="454">
        <f t="shared" si="2"/>
        <v>1</v>
      </c>
      <c r="Q10" s="414" t="s">
        <v>896</v>
      </c>
      <c r="R10" s="415" t="s">
        <v>889</v>
      </c>
      <c r="S10" s="239"/>
    </row>
    <row r="11" spans="1:19" ht="89.25" x14ac:dyDescent="0.3">
      <c r="A11" s="601"/>
      <c r="B11" s="135" t="s">
        <v>156</v>
      </c>
      <c r="C11" s="15" t="s">
        <v>320</v>
      </c>
      <c r="D11" s="11" t="s">
        <v>994</v>
      </c>
      <c r="E11" s="8" t="s">
        <v>157</v>
      </c>
      <c r="F11" s="13" t="s">
        <v>151</v>
      </c>
      <c r="G11" s="188">
        <v>45291</v>
      </c>
      <c r="H11" s="219">
        <v>0.33</v>
      </c>
      <c r="I11" s="291">
        <v>0.33</v>
      </c>
      <c r="J11" s="289">
        <v>0.33</v>
      </c>
      <c r="K11" s="290">
        <v>0.33</v>
      </c>
      <c r="L11" s="18"/>
      <c r="M11" s="228">
        <v>0.34</v>
      </c>
      <c r="N11" s="452">
        <f>I11+K11+M11</f>
        <v>1</v>
      </c>
      <c r="O11" s="453">
        <f t="shared" si="1"/>
        <v>0.66</v>
      </c>
      <c r="P11" s="454">
        <f t="shared" si="2"/>
        <v>0.66</v>
      </c>
      <c r="Q11" s="414" t="s">
        <v>890</v>
      </c>
      <c r="R11" s="414" t="s">
        <v>891</v>
      </c>
      <c r="S11" s="239"/>
    </row>
    <row r="12" spans="1:19" ht="76.5" x14ac:dyDescent="0.3">
      <c r="A12" s="601"/>
      <c r="B12" s="9" t="s">
        <v>158</v>
      </c>
      <c r="C12" s="148" t="s">
        <v>159</v>
      </c>
      <c r="D12" s="149" t="s">
        <v>160</v>
      </c>
      <c r="E12" s="8" t="s">
        <v>157</v>
      </c>
      <c r="F12" s="13" t="s">
        <v>151</v>
      </c>
      <c r="G12" s="188">
        <v>45291</v>
      </c>
      <c r="H12" s="221"/>
      <c r="I12" s="150"/>
      <c r="J12" s="466">
        <v>1</v>
      </c>
      <c r="K12" s="150"/>
      <c r="L12" s="151"/>
      <c r="M12" s="229">
        <v>1</v>
      </c>
      <c r="N12" s="240">
        <v>1</v>
      </c>
      <c r="O12" s="204">
        <f t="shared" si="1"/>
        <v>1</v>
      </c>
      <c r="P12" s="454">
        <f t="shared" si="2"/>
        <v>1</v>
      </c>
      <c r="Q12" s="414" t="s">
        <v>892</v>
      </c>
      <c r="R12" s="414" t="s">
        <v>1025</v>
      </c>
      <c r="S12" s="238"/>
    </row>
    <row r="13" spans="1:19" ht="153" x14ac:dyDescent="0.3">
      <c r="A13" s="601" t="s">
        <v>161</v>
      </c>
      <c r="B13" s="135" t="s">
        <v>71</v>
      </c>
      <c r="C13" s="15" t="s">
        <v>162</v>
      </c>
      <c r="D13" s="13" t="s">
        <v>163</v>
      </c>
      <c r="E13" s="8" t="s">
        <v>157</v>
      </c>
      <c r="F13" s="13" t="s">
        <v>151</v>
      </c>
      <c r="G13" s="193" t="s">
        <v>152</v>
      </c>
      <c r="H13" s="222">
        <v>1</v>
      </c>
      <c r="I13" s="285">
        <v>1</v>
      </c>
      <c r="J13" s="286">
        <v>2</v>
      </c>
      <c r="K13" s="287">
        <v>2</v>
      </c>
      <c r="L13" s="286"/>
      <c r="M13" s="229">
        <v>1</v>
      </c>
      <c r="N13" s="237">
        <f t="shared" si="0"/>
        <v>4</v>
      </c>
      <c r="O13" s="204">
        <f t="shared" si="1"/>
        <v>3</v>
      </c>
      <c r="P13" s="454">
        <f t="shared" si="2"/>
        <v>0.75</v>
      </c>
      <c r="Q13" s="416" t="s">
        <v>893</v>
      </c>
      <c r="R13" s="417" t="s">
        <v>982</v>
      </c>
      <c r="S13" s="238"/>
    </row>
    <row r="14" spans="1:19" ht="76.5" x14ac:dyDescent="0.3">
      <c r="A14" s="601"/>
      <c r="B14" s="135" t="s">
        <v>74</v>
      </c>
      <c r="C14" s="15" t="s">
        <v>321</v>
      </c>
      <c r="D14" s="13" t="s">
        <v>160</v>
      </c>
      <c r="E14" s="8" t="s">
        <v>164</v>
      </c>
      <c r="F14" s="13" t="s">
        <v>300</v>
      </c>
      <c r="G14" s="188" t="s">
        <v>165</v>
      </c>
      <c r="H14" s="222"/>
      <c r="I14" s="285"/>
      <c r="J14" s="286">
        <v>1</v>
      </c>
      <c r="K14" s="287"/>
      <c r="L14" s="286"/>
      <c r="M14" s="229">
        <v>1</v>
      </c>
      <c r="N14" s="237">
        <f t="shared" si="0"/>
        <v>1</v>
      </c>
      <c r="O14" s="204">
        <f t="shared" si="1"/>
        <v>1</v>
      </c>
      <c r="P14" s="454">
        <f t="shared" si="2"/>
        <v>1</v>
      </c>
      <c r="Q14" s="414" t="s">
        <v>892</v>
      </c>
      <c r="R14" s="414" t="s">
        <v>1025</v>
      </c>
      <c r="S14" s="238"/>
    </row>
    <row r="15" spans="1:19" ht="38.25" x14ac:dyDescent="0.3">
      <c r="A15" s="601" t="s">
        <v>166</v>
      </c>
      <c r="B15" s="135" t="s">
        <v>124</v>
      </c>
      <c r="C15" s="15" t="s">
        <v>167</v>
      </c>
      <c r="D15" s="13" t="s">
        <v>168</v>
      </c>
      <c r="E15" s="8" t="s">
        <v>157</v>
      </c>
      <c r="F15" s="13" t="s">
        <v>151</v>
      </c>
      <c r="G15" s="188">
        <v>45260</v>
      </c>
      <c r="H15" s="222"/>
      <c r="I15" s="285"/>
      <c r="J15" s="286"/>
      <c r="K15" s="287"/>
      <c r="L15" s="286"/>
      <c r="M15" s="229">
        <v>1</v>
      </c>
      <c r="N15" s="237">
        <f t="shared" si="0"/>
        <v>1</v>
      </c>
      <c r="O15" s="204">
        <f t="shared" si="1"/>
        <v>0</v>
      </c>
      <c r="P15" s="454">
        <f t="shared" si="2"/>
        <v>0</v>
      </c>
      <c r="Q15" s="414" t="s">
        <v>894</v>
      </c>
      <c r="R15" s="414" t="s">
        <v>894</v>
      </c>
      <c r="S15" s="239"/>
    </row>
    <row r="16" spans="1:19" ht="63.75" x14ac:dyDescent="0.3">
      <c r="A16" s="601"/>
      <c r="B16" s="135" t="s">
        <v>169</v>
      </c>
      <c r="C16" s="15" t="s">
        <v>170</v>
      </c>
      <c r="D16" s="13" t="s">
        <v>171</v>
      </c>
      <c r="E16" s="8" t="s">
        <v>157</v>
      </c>
      <c r="F16" s="13" t="s">
        <v>172</v>
      </c>
      <c r="G16" s="188" t="s">
        <v>173</v>
      </c>
      <c r="H16" s="222"/>
      <c r="I16" s="285"/>
      <c r="J16" s="286">
        <v>1</v>
      </c>
      <c r="K16" s="287">
        <v>1</v>
      </c>
      <c r="L16" s="286"/>
      <c r="M16" s="229">
        <v>1</v>
      </c>
      <c r="N16" s="237">
        <f t="shared" si="0"/>
        <v>2</v>
      </c>
      <c r="O16" s="204">
        <f t="shared" si="1"/>
        <v>1</v>
      </c>
      <c r="P16" s="454">
        <f t="shared" si="2"/>
        <v>0.5</v>
      </c>
      <c r="Q16" s="414" t="s">
        <v>895</v>
      </c>
      <c r="R16" s="414" t="s">
        <v>897</v>
      </c>
      <c r="S16" s="239"/>
    </row>
    <row r="17" spans="1:19" ht="51.75" thickBot="1" x14ac:dyDescent="0.35">
      <c r="A17" s="601"/>
      <c r="B17" s="9" t="s">
        <v>174</v>
      </c>
      <c r="C17" s="15" t="s">
        <v>175</v>
      </c>
      <c r="D17" s="13" t="s">
        <v>176</v>
      </c>
      <c r="E17" s="8" t="s">
        <v>177</v>
      </c>
      <c r="F17" s="13" t="s">
        <v>178</v>
      </c>
      <c r="G17" s="188">
        <v>45291</v>
      </c>
      <c r="H17" s="223"/>
      <c r="I17" s="224"/>
      <c r="J17" s="225"/>
      <c r="K17" s="226"/>
      <c r="L17" s="225"/>
      <c r="M17" s="230">
        <v>1</v>
      </c>
      <c r="N17" s="241">
        <v>1</v>
      </c>
      <c r="O17" s="204">
        <f t="shared" si="1"/>
        <v>0</v>
      </c>
      <c r="P17" s="454">
        <f t="shared" si="2"/>
        <v>0</v>
      </c>
      <c r="Q17" s="418" t="s">
        <v>894</v>
      </c>
      <c r="R17" s="418" t="s">
        <v>894</v>
      </c>
      <c r="S17" s="242"/>
    </row>
    <row r="18" spans="1:19" x14ac:dyDescent="0.3">
      <c r="A18" s="2" t="s">
        <v>883</v>
      </c>
      <c r="P18" s="469">
        <f>AVERAGE(P7:P17)</f>
        <v>0.55242424242424237</v>
      </c>
    </row>
  </sheetData>
  <mergeCells count="18">
    <mergeCell ref="A7:A12"/>
    <mergeCell ref="A13:A14"/>
    <mergeCell ref="A15:A17"/>
    <mergeCell ref="A5:G5"/>
    <mergeCell ref="B6:C6"/>
    <mergeCell ref="H3:I3"/>
    <mergeCell ref="J3:K3"/>
    <mergeCell ref="L3:M3"/>
    <mergeCell ref="A4:G4"/>
    <mergeCell ref="H4:I5"/>
    <mergeCell ref="J4:K5"/>
    <mergeCell ref="L4:M5"/>
    <mergeCell ref="N4:N6"/>
    <mergeCell ref="O4:O6"/>
    <mergeCell ref="Q4:Q6"/>
    <mergeCell ref="R4:R6"/>
    <mergeCell ref="S4:S6"/>
    <mergeCell ref="P4:P6"/>
  </mergeCells>
  <conditionalFormatting sqref="Q7:Q8">
    <cfRule type="cellIs" dxfId="140" priority="2" operator="equal">
      <formula>1</formula>
    </cfRule>
  </conditionalFormatting>
  <conditionalFormatting sqref="Q9:R12 Q14:R17">
    <cfRule type="cellIs" dxfId="139" priority="3" operator="equal">
      <formula>1</formula>
    </cfRule>
  </conditionalFormatting>
  <conditionalFormatting sqref="R8">
    <cfRule type="cellIs" dxfId="138" priority="1" operator="equal">
      <formula>1</formula>
    </cfRule>
  </conditionalFormatting>
  <conditionalFormatting sqref="S7:S17">
    <cfRule type="cellIs" dxfId="137" priority="4" operator="equal">
      <formula>1</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S18"/>
  <sheetViews>
    <sheetView topLeftCell="D10" zoomScaleNormal="100" workbookViewId="0">
      <selection activeCell="I15" sqref="I15"/>
    </sheetView>
  </sheetViews>
  <sheetFormatPr baseColWidth="10" defaultColWidth="11.42578125" defaultRowHeight="14.25" x14ac:dyDescent="0.2"/>
  <cols>
    <col min="1" max="1" width="29.5703125" style="1" customWidth="1"/>
    <col min="2" max="2" width="8" style="1" customWidth="1"/>
    <col min="3" max="3" width="44" style="1" customWidth="1"/>
    <col min="4" max="4" width="26.5703125" style="1" customWidth="1"/>
    <col min="5" max="5" width="19.5703125" style="1" customWidth="1"/>
    <col min="6" max="6" width="31.28515625" style="1" customWidth="1"/>
    <col min="7" max="7" width="37.42578125" style="1" customWidth="1"/>
    <col min="8" max="8" width="9.7109375" style="1" customWidth="1"/>
    <col min="9" max="9" width="10" style="1" bestFit="1" customWidth="1"/>
    <col min="10" max="10" width="10.28515625" style="1" bestFit="1" customWidth="1"/>
    <col min="11" max="11" width="10" style="1" bestFit="1" customWidth="1"/>
    <col min="12" max="12" width="10.28515625" style="1" bestFit="1" customWidth="1"/>
    <col min="13" max="13" width="10.7109375" style="1" bestFit="1" customWidth="1"/>
    <col min="14" max="15" width="11.42578125" style="1"/>
    <col min="16" max="16" width="15" style="1" customWidth="1"/>
    <col min="17" max="18" width="32.28515625" style="1" customWidth="1"/>
    <col min="19" max="19" width="27.7109375" style="1" customWidth="1"/>
    <col min="20" max="16384" width="11.42578125" style="1"/>
  </cols>
  <sheetData>
    <row r="5" spans="1:19" ht="15" thickBot="1" x14ac:dyDescent="0.25"/>
    <row r="6" spans="1:19" ht="18.75" customHeight="1" x14ac:dyDescent="0.2">
      <c r="A6" s="615" t="s">
        <v>56</v>
      </c>
      <c r="B6" s="615"/>
      <c r="C6" s="615"/>
      <c r="D6" s="615"/>
      <c r="E6" s="615"/>
      <c r="F6" s="615"/>
      <c r="G6" s="616"/>
      <c r="H6" s="593" t="s">
        <v>38</v>
      </c>
      <c r="I6" s="594"/>
      <c r="J6" s="594" t="s">
        <v>4</v>
      </c>
      <c r="K6" s="594"/>
      <c r="L6" s="597" t="s">
        <v>5</v>
      </c>
      <c r="M6" s="605"/>
      <c r="N6" s="609" t="s">
        <v>7</v>
      </c>
      <c r="O6" s="577" t="s">
        <v>310</v>
      </c>
      <c r="P6" s="577" t="s">
        <v>311</v>
      </c>
      <c r="Q6" s="577" t="s">
        <v>315</v>
      </c>
      <c r="R6" s="577" t="s">
        <v>313</v>
      </c>
      <c r="S6" s="580" t="s">
        <v>316</v>
      </c>
    </row>
    <row r="7" spans="1:19" ht="18" x14ac:dyDescent="0.2">
      <c r="A7" s="607" t="s">
        <v>57</v>
      </c>
      <c r="B7" s="607"/>
      <c r="C7" s="607"/>
      <c r="D7" s="607"/>
      <c r="E7" s="607"/>
      <c r="F7" s="607"/>
      <c r="G7" s="608"/>
      <c r="H7" s="595"/>
      <c r="I7" s="596"/>
      <c r="J7" s="596"/>
      <c r="K7" s="596"/>
      <c r="L7" s="599"/>
      <c r="M7" s="606"/>
      <c r="N7" s="610"/>
      <c r="O7" s="578"/>
      <c r="P7" s="578"/>
      <c r="Q7" s="578"/>
      <c r="R7" s="578"/>
      <c r="S7" s="581"/>
    </row>
    <row r="8" spans="1:19" ht="15.75" thickBot="1" x14ac:dyDescent="0.25">
      <c r="A8" s="127" t="s">
        <v>8</v>
      </c>
      <c r="B8" s="128"/>
      <c r="C8" s="129" t="s">
        <v>58</v>
      </c>
      <c r="D8" s="130" t="s">
        <v>10</v>
      </c>
      <c r="E8" s="129" t="s">
        <v>11</v>
      </c>
      <c r="F8" s="129" t="s">
        <v>12</v>
      </c>
      <c r="G8" s="243" t="s">
        <v>13</v>
      </c>
      <c r="H8" s="231" t="s">
        <v>14</v>
      </c>
      <c r="I8" s="232" t="s">
        <v>15</v>
      </c>
      <c r="J8" s="232" t="s">
        <v>14</v>
      </c>
      <c r="K8" s="232" t="s">
        <v>15</v>
      </c>
      <c r="L8" s="232" t="s">
        <v>14</v>
      </c>
      <c r="M8" s="269" t="s">
        <v>15</v>
      </c>
      <c r="N8" s="611"/>
      <c r="O8" s="612"/>
      <c r="P8" s="612"/>
      <c r="Q8" s="579"/>
      <c r="R8" s="579"/>
      <c r="S8" s="582"/>
    </row>
    <row r="9" spans="1:19" ht="25.5" customHeight="1" x14ac:dyDescent="0.2">
      <c r="A9" s="613" t="s">
        <v>59</v>
      </c>
      <c r="B9" s="106" t="s">
        <v>60</v>
      </c>
      <c r="C9" s="113" t="s">
        <v>61</v>
      </c>
      <c r="D9" s="14" t="s">
        <v>62</v>
      </c>
      <c r="E9" s="10" t="s">
        <v>63</v>
      </c>
      <c r="F9" s="14" t="s">
        <v>878</v>
      </c>
      <c r="G9" s="244" t="s">
        <v>64</v>
      </c>
      <c r="H9" s="419">
        <v>4</v>
      </c>
      <c r="I9" s="420">
        <v>4</v>
      </c>
      <c r="J9" s="421">
        <v>4</v>
      </c>
      <c r="K9" s="420">
        <v>4</v>
      </c>
      <c r="L9" s="270"/>
      <c r="M9" s="271">
        <v>3</v>
      </c>
      <c r="N9" s="104">
        <f>I9+K9+M9</f>
        <v>11</v>
      </c>
      <c r="O9" s="104">
        <f>H9+J9+L9</f>
        <v>8</v>
      </c>
      <c r="P9" s="471">
        <f>O9/N9</f>
        <v>0.72727272727272729</v>
      </c>
      <c r="Q9" s="428" t="s">
        <v>898</v>
      </c>
      <c r="R9" s="428" t="s">
        <v>899</v>
      </c>
      <c r="S9" s="272"/>
    </row>
    <row r="10" spans="1:19" ht="83.25" customHeight="1" x14ac:dyDescent="0.2">
      <c r="A10" s="613"/>
      <c r="B10" s="106" t="s">
        <v>65</v>
      </c>
      <c r="C10" s="109" t="s">
        <v>1000</v>
      </c>
      <c r="D10" s="14" t="s">
        <v>66</v>
      </c>
      <c r="E10" s="10" t="s">
        <v>67</v>
      </c>
      <c r="F10" s="14" t="s">
        <v>214</v>
      </c>
      <c r="G10" s="245" t="s">
        <v>69</v>
      </c>
      <c r="H10" s="422">
        <v>1</v>
      </c>
      <c r="I10" s="156">
        <v>1</v>
      </c>
      <c r="J10" s="104">
        <v>1</v>
      </c>
      <c r="K10" s="156">
        <v>1</v>
      </c>
      <c r="L10" s="104"/>
      <c r="M10" s="253">
        <v>1</v>
      </c>
      <c r="N10" s="104">
        <f t="shared" ref="N10:N16" si="0">I10+K10+M10</f>
        <v>3</v>
      </c>
      <c r="O10" s="104">
        <f t="shared" ref="O10:O16" si="1">H10+J10+L10</f>
        <v>2</v>
      </c>
      <c r="P10" s="471">
        <f t="shared" ref="P10:P16" si="2">O10/N10</f>
        <v>0.66666666666666663</v>
      </c>
      <c r="Q10" s="429" t="s">
        <v>900</v>
      </c>
      <c r="R10" s="429" t="s">
        <v>901</v>
      </c>
      <c r="S10" s="251"/>
    </row>
    <row r="11" spans="1:19" ht="191.25" x14ac:dyDescent="0.2">
      <c r="A11" s="614" t="s">
        <v>70</v>
      </c>
      <c r="B11" s="103" t="s">
        <v>71</v>
      </c>
      <c r="C11" s="6" t="s">
        <v>996</v>
      </c>
      <c r="D11" s="7" t="s">
        <v>72</v>
      </c>
      <c r="E11" s="7" t="s">
        <v>73</v>
      </c>
      <c r="F11" s="14" t="s">
        <v>214</v>
      </c>
      <c r="G11" s="245" t="s">
        <v>69</v>
      </c>
      <c r="H11" s="247">
        <v>1</v>
      </c>
      <c r="I11" s="156">
        <v>1</v>
      </c>
      <c r="J11" s="104">
        <v>1</v>
      </c>
      <c r="K11" s="156">
        <v>1</v>
      </c>
      <c r="L11" s="104"/>
      <c r="M11" s="253">
        <v>1</v>
      </c>
      <c r="N11" s="104">
        <f t="shared" si="0"/>
        <v>3</v>
      </c>
      <c r="O11" s="104">
        <f t="shared" si="1"/>
        <v>2</v>
      </c>
      <c r="P11" s="471">
        <f t="shared" si="2"/>
        <v>0.66666666666666663</v>
      </c>
      <c r="Q11" s="429" t="s">
        <v>902</v>
      </c>
      <c r="R11" s="429" t="s">
        <v>903</v>
      </c>
      <c r="S11" s="251"/>
    </row>
    <row r="12" spans="1:19" ht="82.5" customHeight="1" x14ac:dyDescent="0.2">
      <c r="A12" s="614"/>
      <c r="B12" s="103" t="s">
        <v>74</v>
      </c>
      <c r="C12" s="113" t="s">
        <v>75</v>
      </c>
      <c r="D12" s="14" t="s">
        <v>76</v>
      </c>
      <c r="E12" s="14" t="s">
        <v>77</v>
      </c>
      <c r="F12" s="14" t="s">
        <v>78</v>
      </c>
      <c r="G12" s="246">
        <v>45104</v>
      </c>
      <c r="H12" s="247">
        <v>0</v>
      </c>
      <c r="I12" s="156"/>
      <c r="J12" s="104">
        <v>0</v>
      </c>
      <c r="K12" s="156">
        <v>3</v>
      </c>
      <c r="L12" s="104"/>
      <c r="M12" s="253"/>
      <c r="N12" s="104">
        <f t="shared" si="0"/>
        <v>3</v>
      </c>
      <c r="O12" s="104">
        <f t="shared" si="1"/>
        <v>0</v>
      </c>
      <c r="P12" s="471">
        <f t="shared" si="2"/>
        <v>0</v>
      </c>
      <c r="Q12" s="429" t="s">
        <v>904</v>
      </c>
      <c r="R12" s="429" t="s">
        <v>997</v>
      </c>
      <c r="S12" s="251"/>
    </row>
    <row r="13" spans="1:19" ht="54" customHeight="1" x14ac:dyDescent="0.2">
      <c r="A13" s="131" t="s">
        <v>79</v>
      </c>
      <c r="B13" s="103" t="s">
        <v>80</v>
      </c>
      <c r="C13" s="6" t="s">
        <v>109</v>
      </c>
      <c r="D13" s="7" t="s">
        <v>81</v>
      </c>
      <c r="E13" s="10" t="s">
        <v>82</v>
      </c>
      <c r="F13" s="14" t="s">
        <v>876</v>
      </c>
      <c r="G13" s="244" t="s">
        <v>83</v>
      </c>
      <c r="H13" s="423">
        <v>1</v>
      </c>
      <c r="I13" s="156">
        <v>1</v>
      </c>
      <c r="J13" s="424">
        <v>1</v>
      </c>
      <c r="K13" s="156">
        <v>1</v>
      </c>
      <c r="L13" s="104"/>
      <c r="M13" s="253">
        <v>1</v>
      </c>
      <c r="N13" s="104">
        <f t="shared" si="0"/>
        <v>3</v>
      </c>
      <c r="O13" s="104">
        <f t="shared" si="1"/>
        <v>2</v>
      </c>
      <c r="P13" s="471">
        <f t="shared" si="2"/>
        <v>0.66666666666666663</v>
      </c>
      <c r="Q13" s="429" t="s">
        <v>905</v>
      </c>
      <c r="R13" s="429" t="s">
        <v>998</v>
      </c>
      <c r="S13" s="251"/>
    </row>
    <row r="14" spans="1:19" ht="39.75" customHeight="1" x14ac:dyDescent="0.2">
      <c r="A14" s="614" t="s">
        <v>84</v>
      </c>
      <c r="B14" s="106" t="s">
        <v>85</v>
      </c>
      <c r="C14" s="101" t="s">
        <v>86</v>
      </c>
      <c r="D14" s="14" t="s">
        <v>87</v>
      </c>
      <c r="E14" s="10" t="s">
        <v>88</v>
      </c>
      <c r="F14" s="14" t="s">
        <v>214</v>
      </c>
      <c r="G14" s="244" t="s">
        <v>89</v>
      </c>
      <c r="H14" s="250">
        <v>0.33</v>
      </c>
      <c r="I14" s="105">
        <v>0.33</v>
      </c>
      <c r="J14" s="425">
        <v>0.34</v>
      </c>
      <c r="K14" s="105">
        <v>0.34</v>
      </c>
      <c r="L14" s="104"/>
      <c r="M14" s="254">
        <v>0.33</v>
      </c>
      <c r="N14" s="471">
        <f t="shared" si="0"/>
        <v>1</v>
      </c>
      <c r="O14" s="104">
        <f t="shared" si="1"/>
        <v>0.67</v>
      </c>
      <c r="P14" s="471">
        <f t="shared" si="2"/>
        <v>0.67</v>
      </c>
      <c r="Q14" s="429" t="s">
        <v>906</v>
      </c>
      <c r="R14" s="429" t="s">
        <v>999</v>
      </c>
      <c r="S14" s="251"/>
    </row>
    <row r="15" spans="1:19" ht="63.75" x14ac:dyDescent="0.2">
      <c r="A15" s="614"/>
      <c r="B15" s="106" t="s">
        <v>90</v>
      </c>
      <c r="C15" s="101" t="s">
        <v>111</v>
      </c>
      <c r="D15" s="14" t="s">
        <v>66</v>
      </c>
      <c r="E15" s="10" t="s">
        <v>67</v>
      </c>
      <c r="F15" s="14" t="s">
        <v>68</v>
      </c>
      <c r="G15" s="245" t="s">
        <v>69</v>
      </c>
      <c r="H15" s="247">
        <v>1</v>
      </c>
      <c r="I15" s="156">
        <v>1</v>
      </c>
      <c r="J15" s="104">
        <v>1</v>
      </c>
      <c r="K15" s="156">
        <v>1</v>
      </c>
      <c r="L15" s="104"/>
      <c r="M15" s="253">
        <v>1</v>
      </c>
      <c r="N15" s="104">
        <f t="shared" si="0"/>
        <v>3</v>
      </c>
      <c r="O15" s="104">
        <f t="shared" si="1"/>
        <v>2</v>
      </c>
      <c r="P15" s="471">
        <f t="shared" si="2"/>
        <v>0.66666666666666663</v>
      </c>
      <c r="Q15" s="429" t="s">
        <v>907</v>
      </c>
      <c r="R15" s="429" t="s">
        <v>908</v>
      </c>
      <c r="S15" s="251"/>
    </row>
    <row r="16" spans="1:19" ht="62.25" customHeight="1" thickBot="1" x14ac:dyDescent="0.25">
      <c r="A16" s="114" t="s">
        <v>91</v>
      </c>
      <c r="B16" s="107" t="s">
        <v>92</v>
      </c>
      <c r="C16" s="113" t="s">
        <v>93</v>
      </c>
      <c r="D16" s="14" t="s">
        <v>94</v>
      </c>
      <c r="E16" s="14" t="s">
        <v>55</v>
      </c>
      <c r="F16" s="14" t="s">
        <v>879</v>
      </c>
      <c r="G16" s="245" t="s">
        <v>69</v>
      </c>
      <c r="H16" s="426">
        <v>1</v>
      </c>
      <c r="I16" s="248">
        <v>1</v>
      </c>
      <c r="J16" s="427">
        <v>1</v>
      </c>
      <c r="K16" s="248">
        <v>1</v>
      </c>
      <c r="L16" s="249"/>
      <c r="M16" s="255">
        <v>1</v>
      </c>
      <c r="N16" s="104">
        <f t="shared" si="0"/>
        <v>3</v>
      </c>
      <c r="O16" s="104">
        <f t="shared" si="1"/>
        <v>2</v>
      </c>
      <c r="P16" s="471">
        <f t="shared" si="2"/>
        <v>0.66666666666666663</v>
      </c>
      <c r="Q16" s="430" t="s">
        <v>909</v>
      </c>
      <c r="R16" s="430" t="s">
        <v>910</v>
      </c>
      <c r="S16" s="252"/>
    </row>
    <row r="17" spans="1:16" x14ac:dyDescent="0.2">
      <c r="A17" s="1" t="s">
        <v>883</v>
      </c>
      <c r="P17" s="470">
        <f>AVERAGE(P9:P16)</f>
        <v>0.59132575757575756</v>
      </c>
    </row>
    <row r="18" spans="1:16" x14ac:dyDescent="0.2">
      <c r="A18" s="102"/>
    </row>
  </sheetData>
  <mergeCells count="14">
    <mergeCell ref="A9:A10"/>
    <mergeCell ref="A14:A15"/>
    <mergeCell ref="A11:A12"/>
    <mergeCell ref="A6:G6"/>
    <mergeCell ref="H6:I7"/>
    <mergeCell ref="J6:K7"/>
    <mergeCell ref="L6:M7"/>
    <mergeCell ref="A7:G7"/>
    <mergeCell ref="N6:N8"/>
    <mergeCell ref="S6:S8"/>
    <mergeCell ref="O6:O8"/>
    <mergeCell ref="P6:P8"/>
    <mergeCell ref="Q6:Q8"/>
    <mergeCell ref="R6:R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35"/>
  <sheetViews>
    <sheetView topLeftCell="E1" zoomScale="80" zoomScaleNormal="80" workbookViewId="0">
      <selection activeCell="G2" sqref="G2"/>
    </sheetView>
  </sheetViews>
  <sheetFormatPr baseColWidth="10" defaultColWidth="11.42578125" defaultRowHeight="15" x14ac:dyDescent="0.25"/>
  <cols>
    <col min="1" max="1" width="30.42578125" customWidth="1"/>
    <col min="3" max="3" width="81.5703125" customWidth="1"/>
    <col min="4" max="4" width="31.5703125" customWidth="1"/>
    <col min="5" max="5" width="40.7109375" customWidth="1"/>
    <col min="6" max="6" width="26" customWidth="1"/>
    <col min="7" max="7" width="46.85546875" style="182" customWidth="1"/>
    <col min="8" max="8" width="15.85546875" style="182" customWidth="1"/>
    <col min="13" max="13" width="11.42578125" customWidth="1"/>
    <col min="14" max="14" width="12.140625" customWidth="1"/>
    <col min="15" max="15" width="11.42578125" customWidth="1"/>
    <col min="16" max="16" width="14.28515625" style="451" customWidth="1"/>
    <col min="17" max="17" width="16.28515625" customWidth="1"/>
    <col min="18" max="18" width="47.28515625" customWidth="1"/>
    <col min="19" max="19" width="42.140625" customWidth="1"/>
    <col min="20" max="20" width="36.42578125" customWidth="1"/>
  </cols>
  <sheetData>
    <row r="1" spans="1:20" ht="16.5" x14ac:dyDescent="0.3">
      <c r="A1" s="2"/>
      <c r="B1" s="2"/>
    </row>
    <row r="2" spans="1:20" ht="16.5" x14ac:dyDescent="0.3">
      <c r="A2" s="2"/>
      <c r="B2" s="2"/>
    </row>
    <row r="3" spans="1:20" ht="16.5" x14ac:dyDescent="0.3">
      <c r="A3" s="2"/>
      <c r="B3" s="2"/>
    </row>
    <row r="4" spans="1:20" ht="15.75" thickBot="1" x14ac:dyDescent="0.3"/>
    <row r="5" spans="1:20" ht="20.25" customHeight="1" x14ac:dyDescent="0.25">
      <c r="A5" s="620" t="s">
        <v>56</v>
      </c>
      <c r="B5" s="620"/>
      <c r="C5" s="620"/>
      <c r="D5" s="620"/>
      <c r="E5" s="620"/>
      <c r="F5" s="620"/>
      <c r="G5" s="620"/>
      <c r="H5" s="621"/>
      <c r="I5" s="609" t="s">
        <v>38</v>
      </c>
      <c r="J5" s="597"/>
      <c r="K5" s="597" t="s">
        <v>4</v>
      </c>
      <c r="L5" s="597"/>
      <c r="M5" s="597" t="s">
        <v>5</v>
      </c>
      <c r="N5" s="605"/>
      <c r="O5" s="609" t="s">
        <v>7</v>
      </c>
      <c r="P5" s="577" t="s">
        <v>310</v>
      </c>
      <c r="Q5" s="577" t="s">
        <v>311</v>
      </c>
      <c r="R5" s="577" t="s">
        <v>315</v>
      </c>
      <c r="S5" s="577" t="s">
        <v>313</v>
      </c>
      <c r="T5" s="580" t="s">
        <v>316</v>
      </c>
    </row>
    <row r="6" spans="1:20" ht="20.25" x14ac:dyDescent="0.25">
      <c r="A6" s="617" t="s">
        <v>95</v>
      </c>
      <c r="B6" s="617"/>
      <c r="C6" s="617"/>
      <c r="D6" s="617"/>
      <c r="E6" s="617"/>
      <c r="F6" s="617"/>
      <c r="G6" s="617"/>
      <c r="H6" s="618"/>
      <c r="I6" s="610"/>
      <c r="J6" s="599"/>
      <c r="K6" s="599"/>
      <c r="L6" s="599"/>
      <c r="M6" s="599"/>
      <c r="N6" s="606"/>
      <c r="O6" s="610"/>
      <c r="P6" s="578"/>
      <c r="Q6" s="578"/>
      <c r="R6" s="578"/>
      <c r="S6" s="578"/>
      <c r="T6" s="581"/>
    </row>
    <row r="7" spans="1:20" ht="38.25" customHeight="1" thickBot="1" x14ac:dyDescent="0.3">
      <c r="A7" s="165" t="s">
        <v>8</v>
      </c>
      <c r="B7" s="619" t="s">
        <v>9</v>
      </c>
      <c r="C7" s="619"/>
      <c r="D7" s="166" t="s">
        <v>10</v>
      </c>
      <c r="E7" s="166" t="s">
        <v>96</v>
      </c>
      <c r="F7" s="166" t="s">
        <v>11</v>
      </c>
      <c r="G7" s="165" t="s">
        <v>12</v>
      </c>
      <c r="H7" s="261" t="s">
        <v>13</v>
      </c>
      <c r="I7" s="267" t="s">
        <v>14</v>
      </c>
      <c r="J7" s="268" t="s">
        <v>15</v>
      </c>
      <c r="K7" s="268" t="s">
        <v>14</v>
      </c>
      <c r="L7" s="268" t="s">
        <v>15</v>
      </c>
      <c r="M7" s="268" t="s">
        <v>14</v>
      </c>
      <c r="N7" s="269" t="s">
        <v>15</v>
      </c>
      <c r="O7" s="611"/>
      <c r="P7" s="612"/>
      <c r="Q7" s="612"/>
      <c r="R7" s="612"/>
      <c r="S7" s="579"/>
      <c r="T7" s="582"/>
    </row>
    <row r="8" spans="1:20" ht="99.75" customHeight="1" x14ac:dyDescent="0.25">
      <c r="A8" s="622" t="s">
        <v>179</v>
      </c>
      <c r="B8" s="135" t="s">
        <v>60</v>
      </c>
      <c r="C8" s="162" t="s">
        <v>180</v>
      </c>
      <c r="D8" s="178">
        <v>1</v>
      </c>
      <c r="E8" s="161" t="s">
        <v>181</v>
      </c>
      <c r="F8" s="161" t="s">
        <v>182</v>
      </c>
      <c r="G8" s="161" t="s">
        <v>145</v>
      </c>
      <c r="H8" s="115" t="s">
        <v>183</v>
      </c>
      <c r="I8" s="262"/>
      <c r="J8" s="263"/>
      <c r="K8" s="185">
        <v>1</v>
      </c>
      <c r="L8" s="184">
        <v>1</v>
      </c>
      <c r="M8" s="264"/>
      <c r="N8" s="265"/>
      <c r="O8" s="443">
        <f>J8+L8+N8</f>
        <v>1</v>
      </c>
      <c r="P8" s="155">
        <f>I8+K8+M8</f>
        <v>1</v>
      </c>
      <c r="Q8" s="458">
        <f>P8/O8</f>
        <v>1</v>
      </c>
      <c r="R8" s="433" t="s">
        <v>911</v>
      </c>
      <c r="S8" s="19" t="s">
        <v>977</v>
      </c>
      <c r="T8" s="266"/>
    </row>
    <row r="9" spans="1:20" ht="148.5" x14ac:dyDescent="0.25">
      <c r="A9" s="622"/>
      <c r="B9" s="159" t="s">
        <v>65</v>
      </c>
      <c r="C9" s="173" t="s">
        <v>184</v>
      </c>
      <c r="D9" s="160" t="s">
        <v>97</v>
      </c>
      <c r="E9" s="161" t="s">
        <v>185</v>
      </c>
      <c r="F9" s="161" t="s">
        <v>157</v>
      </c>
      <c r="G9" s="161" t="s">
        <v>186</v>
      </c>
      <c r="H9" s="115" t="s">
        <v>146</v>
      </c>
      <c r="I9" s="432">
        <v>1</v>
      </c>
      <c r="J9" s="154">
        <v>1</v>
      </c>
      <c r="K9" s="155">
        <v>1</v>
      </c>
      <c r="L9" s="154">
        <v>1</v>
      </c>
      <c r="M9" s="153"/>
      <c r="N9" s="256">
        <v>1</v>
      </c>
      <c r="O9" s="438">
        <f t="shared" ref="O9:O34" si="0">J9+L9+N9</f>
        <v>3</v>
      </c>
      <c r="P9" s="443">
        <f t="shared" ref="P9:P34" si="1">I9+K9+M9</f>
        <v>2</v>
      </c>
      <c r="Q9" s="458">
        <f t="shared" ref="Q9:Q34" si="2">P9/O9</f>
        <v>0.66666666666666663</v>
      </c>
      <c r="R9" s="19" t="s">
        <v>912</v>
      </c>
      <c r="S9" s="19" t="s">
        <v>913</v>
      </c>
      <c r="T9" s="258"/>
    </row>
    <row r="10" spans="1:20" ht="148.5" x14ac:dyDescent="0.25">
      <c r="A10" s="622"/>
      <c r="B10" s="159" t="s">
        <v>154</v>
      </c>
      <c r="C10" s="110" t="s">
        <v>187</v>
      </c>
      <c r="D10" s="160">
        <v>1</v>
      </c>
      <c r="E10" s="161" t="s">
        <v>188</v>
      </c>
      <c r="F10" s="161" t="s">
        <v>189</v>
      </c>
      <c r="G10" s="161" t="s">
        <v>190</v>
      </c>
      <c r="H10" s="115" t="s">
        <v>146</v>
      </c>
      <c r="I10" s="431">
        <v>0.33</v>
      </c>
      <c r="J10" s="152">
        <v>0.33</v>
      </c>
      <c r="K10" s="170">
        <v>0.33</v>
      </c>
      <c r="L10" s="152">
        <v>0.33400000000000002</v>
      </c>
      <c r="M10" s="153"/>
      <c r="N10" s="257">
        <v>0.33400000000000002</v>
      </c>
      <c r="O10" s="153">
        <f t="shared" si="0"/>
        <v>0.998</v>
      </c>
      <c r="P10" s="153">
        <f t="shared" si="1"/>
        <v>0.66</v>
      </c>
      <c r="Q10" s="458">
        <f t="shared" si="2"/>
        <v>0.66132264529058116</v>
      </c>
      <c r="R10" s="435" t="s">
        <v>914</v>
      </c>
      <c r="S10" s="19" t="s">
        <v>946</v>
      </c>
      <c r="T10" s="258"/>
    </row>
    <row r="11" spans="1:20" ht="198" x14ac:dyDescent="0.25">
      <c r="A11" s="622"/>
      <c r="B11" s="159" t="s">
        <v>155</v>
      </c>
      <c r="C11" s="162" t="s">
        <v>191</v>
      </c>
      <c r="D11" s="160" t="s">
        <v>192</v>
      </c>
      <c r="E11" s="161" t="s">
        <v>193</v>
      </c>
      <c r="F11" s="161" t="s">
        <v>157</v>
      </c>
      <c r="G11" s="161" t="s">
        <v>186</v>
      </c>
      <c r="H11" s="115" t="s">
        <v>194</v>
      </c>
      <c r="I11" s="431"/>
      <c r="J11" s="132"/>
      <c r="K11" s="438">
        <v>1</v>
      </c>
      <c r="L11" s="154">
        <v>1</v>
      </c>
      <c r="M11" s="153"/>
      <c r="N11" s="256">
        <v>1</v>
      </c>
      <c r="O11" s="438">
        <f t="shared" si="0"/>
        <v>2</v>
      </c>
      <c r="P11" s="443">
        <f t="shared" si="1"/>
        <v>1</v>
      </c>
      <c r="Q11" s="458">
        <f t="shared" si="2"/>
        <v>0.5</v>
      </c>
      <c r="R11" s="19" t="s">
        <v>915</v>
      </c>
      <c r="S11" s="19" t="s">
        <v>916</v>
      </c>
      <c r="T11" s="258"/>
    </row>
    <row r="12" spans="1:20" ht="181.5" x14ac:dyDescent="0.25">
      <c r="A12" s="622"/>
      <c r="B12" s="159" t="s">
        <v>156</v>
      </c>
      <c r="C12" s="162" t="s">
        <v>195</v>
      </c>
      <c r="D12" s="160" t="s">
        <v>97</v>
      </c>
      <c r="E12" s="161" t="s">
        <v>196</v>
      </c>
      <c r="F12" s="161" t="s">
        <v>189</v>
      </c>
      <c r="G12" s="161" t="s">
        <v>190</v>
      </c>
      <c r="H12" s="115" t="s">
        <v>146</v>
      </c>
      <c r="I12" s="431">
        <v>1</v>
      </c>
      <c r="J12" s="154">
        <v>1</v>
      </c>
      <c r="K12" s="440">
        <v>1</v>
      </c>
      <c r="L12" s="154">
        <v>1</v>
      </c>
      <c r="M12" s="153"/>
      <c r="N12" s="256">
        <v>1</v>
      </c>
      <c r="O12" s="438">
        <f t="shared" si="0"/>
        <v>3</v>
      </c>
      <c r="P12" s="443">
        <f t="shared" si="1"/>
        <v>2</v>
      </c>
      <c r="Q12" s="458">
        <f t="shared" si="2"/>
        <v>0.66666666666666663</v>
      </c>
      <c r="R12" s="19" t="s">
        <v>917</v>
      </c>
      <c r="S12" s="19" t="s">
        <v>947</v>
      </c>
      <c r="T12" s="258"/>
    </row>
    <row r="13" spans="1:20" ht="99" x14ac:dyDescent="0.25">
      <c r="A13" s="622"/>
      <c r="B13" s="167">
        <v>1.6</v>
      </c>
      <c r="C13" s="162" t="s">
        <v>197</v>
      </c>
      <c r="D13" s="111" t="s">
        <v>97</v>
      </c>
      <c r="E13" s="163" t="s">
        <v>198</v>
      </c>
      <c r="F13" s="163" t="s">
        <v>189</v>
      </c>
      <c r="G13" s="163" t="s">
        <v>190</v>
      </c>
      <c r="H13" s="116" t="s">
        <v>146</v>
      </c>
      <c r="I13" s="168">
        <v>1</v>
      </c>
      <c r="J13" s="154">
        <v>1</v>
      </c>
      <c r="K13" s="155">
        <v>1</v>
      </c>
      <c r="L13" s="154">
        <v>1</v>
      </c>
      <c r="M13" s="153"/>
      <c r="N13" s="256">
        <v>1</v>
      </c>
      <c r="O13" s="438">
        <f t="shared" si="0"/>
        <v>3</v>
      </c>
      <c r="P13" s="443">
        <f t="shared" si="1"/>
        <v>2</v>
      </c>
      <c r="Q13" s="458">
        <f t="shared" si="2"/>
        <v>0.66666666666666663</v>
      </c>
      <c r="R13" s="19" t="s">
        <v>918</v>
      </c>
      <c r="S13" s="19" t="s">
        <v>948</v>
      </c>
      <c r="T13" s="258"/>
    </row>
    <row r="14" spans="1:20" ht="82.5" x14ac:dyDescent="0.25">
      <c r="A14" s="622"/>
      <c r="B14" s="135" t="s">
        <v>199</v>
      </c>
      <c r="C14" s="162" t="s">
        <v>200</v>
      </c>
      <c r="D14" s="160">
        <v>1</v>
      </c>
      <c r="E14" s="163" t="s">
        <v>201</v>
      </c>
      <c r="F14" s="161" t="s">
        <v>157</v>
      </c>
      <c r="G14" s="108" t="s">
        <v>301</v>
      </c>
      <c r="H14" s="115" t="s">
        <v>194</v>
      </c>
      <c r="I14" s="168"/>
      <c r="J14" s="154"/>
      <c r="K14" s="153">
        <v>0.5</v>
      </c>
      <c r="L14" s="152">
        <v>0.5</v>
      </c>
      <c r="M14" s="153"/>
      <c r="N14" s="257">
        <v>0.5</v>
      </c>
      <c r="O14" s="153">
        <f t="shared" si="0"/>
        <v>1</v>
      </c>
      <c r="P14" s="153">
        <f t="shared" si="1"/>
        <v>0.5</v>
      </c>
      <c r="Q14" s="458">
        <f t="shared" si="2"/>
        <v>0.5</v>
      </c>
      <c r="R14" s="19" t="s">
        <v>919</v>
      </c>
      <c r="S14" s="19" t="s">
        <v>981</v>
      </c>
      <c r="T14" s="258"/>
    </row>
    <row r="15" spans="1:20" ht="165" x14ac:dyDescent="0.25">
      <c r="A15" s="622"/>
      <c r="B15" s="167">
        <v>1.8</v>
      </c>
      <c r="C15" s="162" t="s">
        <v>202</v>
      </c>
      <c r="D15" s="111" t="s">
        <v>97</v>
      </c>
      <c r="E15" s="133" t="s">
        <v>203</v>
      </c>
      <c r="F15" s="163" t="s">
        <v>157</v>
      </c>
      <c r="G15" s="163" t="s">
        <v>302</v>
      </c>
      <c r="H15" s="116" t="s">
        <v>146</v>
      </c>
      <c r="I15" s="168">
        <v>1</v>
      </c>
      <c r="J15" s="154">
        <v>1</v>
      </c>
      <c r="K15" s="153"/>
      <c r="L15" s="154">
        <v>1</v>
      </c>
      <c r="M15" s="153"/>
      <c r="N15" s="256">
        <v>1</v>
      </c>
      <c r="O15" s="438">
        <f t="shared" si="0"/>
        <v>3</v>
      </c>
      <c r="P15" s="443">
        <f t="shared" si="1"/>
        <v>1</v>
      </c>
      <c r="Q15" s="458">
        <f t="shared" si="2"/>
        <v>0.33333333333333331</v>
      </c>
      <c r="R15" s="19" t="s">
        <v>920</v>
      </c>
      <c r="S15" s="19" t="s">
        <v>971</v>
      </c>
      <c r="T15" s="258"/>
    </row>
    <row r="16" spans="1:20" ht="132" x14ac:dyDescent="0.25">
      <c r="A16" s="622"/>
      <c r="B16" s="159" t="s">
        <v>204</v>
      </c>
      <c r="C16" s="162" t="s">
        <v>205</v>
      </c>
      <c r="D16" s="160" t="s">
        <v>97</v>
      </c>
      <c r="E16" s="161" t="s">
        <v>206</v>
      </c>
      <c r="F16" s="161" t="s">
        <v>157</v>
      </c>
      <c r="G16" s="161" t="s">
        <v>186</v>
      </c>
      <c r="H16" s="115" t="s">
        <v>146</v>
      </c>
      <c r="I16" s="168"/>
      <c r="J16" s="154"/>
      <c r="K16" s="443">
        <v>2</v>
      </c>
      <c r="L16" s="154">
        <v>2</v>
      </c>
      <c r="M16" s="153"/>
      <c r="N16" s="256">
        <v>1</v>
      </c>
      <c r="O16" s="438">
        <f t="shared" si="0"/>
        <v>3</v>
      </c>
      <c r="P16" s="443">
        <f t="shared" si="1"/>
        <v>2</v>
      </c>
      <c r="Q16" s="458">
        <f t="shared" si="2"/>
        <v>0.66666666666666663</v>
      </c>
      <c r="R16" s="19" t="s">
        <v>921</v>
      </c>
      <c r="S16" s="19" t="s">
        <v>922</v>
      </c>
      <c r="T16" s="258"/>
    </row>
    <row r="17" spans="1:20" ht="49.5" x14ac:dyDescent="0.25">
      <c r="A17" s="622"/>
      <c r="B17" s="159" t="s">
        <v>207</v>
      </c>
      <c r="C17" s="173" t="s">
        <v>208</v>
      </c>
      <c r="D17" s="111" t="s">
        <v>209</v>
      </c>
      <c r="E17" s="163" t="s">
        <v>210</v>
      </c>
      <c r="F17" s="163" t="s">
        <v>157</v>
      </c>
      <c r="G17" s="163" t="s">
        <v>186</v>
      </c>
      <c r="H17" s="116">
        <v>45291</v>
      </c>
      <c r="I17" s="168"/>
      <c r="J17" s="154"/>
      <c r="K17" s="443"/>
      <c r="L17" s="154"/>
      <c r="M17" s="153"/>
      <c r="N17" s="256">
        <v>1</v>
      </c>
      <c r="O17" s="438">
        <f t="shared" si="0"/>
        <v>1</v>
      </c>
      <c r="P17" s="443">
        <f t="shared" si="1"/>
        <v>0</v>
      </c>
      <c r="Q17" s="458">
        <f t="shared" si="2"/>
        <v>0</v>
      </c>
      <c r="R17" s="19" t="s">
        <v>923</v>
      </c>
      <c r="S17" s="19" t="s">
        <v>924</v>
      </c>
      <c r="T17" s="258"/>
    </row>
    <row r="18" spans="1:20" ht="132" x14ac:dyDescent="0.25">
      <c r="A18" s="622"/>
      <c r="B18" s="159" t="s">
        <v>211</v>
      </c>
      <c r="C18" s="162" t="s">
        <v>212</v>
      </c>
      <c r="D18" s="111" t="s">
        <v>209</v>
      </c>
      <c r="E18" s="163" t="s">
        <v>213</v>
      </c>
      <c r="F18" s="163" t="s">
        <v>157</v>
      </c>
      <c r="G18" s="163" t="s">
        <v>214</v>
      </c>
      <c r="H18" s="115">
        <v>45169</v>
      </c>
      <c r="I18" s="168"/>
      <c r="J18" s="154"/>
      <c r="K18" s="443">
        <v>1</v>
      </c>
      <c r="L18" s="154">
        <v>1</v>
      </c>
      <c r="M18" s="153"/>
      <c r="N18" s="256"/>
      <c r="O18" s="438">
        <f t="shared" si="0"/>
        <v>1</v>
      </c>
      <c r="P18" s="443">
        <f t="shared" si="1"/>
        <v>1</v>
      </c>
      <c r="Q18" s="458">
        <f t="shared" si="2"/>
        <v>1</v>
      </c>
      <c r="R18" s="434" t="s">
        <v>925</v>
      </c>
      <c r="S18" s="19" t="s">
        <v>926</v>
      </c>
      <c r="T18" s="259"/>
    </row>
    <row r="19" spans="1:20" ht="165" x14ac:dyDescent="0.25">
      <c r="A19" s="622"/>
      <c r="B19" s="159" t="s">
        <v>215</v>
      </c>
      <c r="C19" s="158" t="s">
        <v>216</v>
      </c>
      <c r="D19" s="160" t="s">
        <v>97</v>
      </c>
      <c r="E19" s="161" t="s">
        <v>98</v>
      </c>
      <c r="F19" s="161" t="s">
        <v>99</v>
      </c>
      <c r="G19" s="161" t="s">
        <v>68</v>
      </c>
      <c r="H19" s="115" t="s">
        <v>83</v>
      </c>
      <c r="I19" s="441">
        <v>1</v>
      </c>
      <c r="J19" s="442">
        <v>1</v>
      </c>
      <c r="K19" s="443">
        <v>1</v>
      </c>
      <c r="L19" s="154">
        <v>1</v>
      </c>
      <c r="M19" s="153"/>
      <c r="N19" s="256">
        <v>1</v>
      </c>
      <c r="O19" s="438">
        <f t="shared" si="0"/>
        <v>3</v>
      </c>
      <c r="P19" s="443">
        <f t="shared" si="1"/>
        <v>2</v>
      </c>
      <c r="Q19" s="458">
        <f t="shared" si="2"/>
        <v>0.66666666666666663</v>
      </c>
      <c r="R19" s="19" t="s">
        <v>927</v>
      </c>
      <c r="S19" s="19" t="s">
        <v>949</v>
      </c>
      <c r="T19" s="259"/>
    </row>
    <row r="20" spans="1:20" ht="49.5" x14ac:dyDescent="0.25">
      <c r="A20" s="622"/>
      <c r="B20" s="159" t="s">
        <v>217</v>
      </c>
      <c r="C20" s="158" t="s">
        <v>218</v>
      </c>
      <c r="D20" s="160" t="s">
        <v>219</v>
      </c>
      <c r="E20" s="161" t="s">
        <v>220</v>
      </c>
      <c r="F20" s="161" t="s">
        <v>77</v>
      </c>
      <c r="G20" s="161" t="s">
        <v>221</v>
      </c>
      <c r="H20" s="115">
        <v>45291</v>
      </c>
      <c r="I20" s="441"/>
      <c r="J20" s="442"/>
      <c r="K20" s="443"/>
      <c r="L20" s="154"/>
      <c r="M20" s="153"/>
      <c r="N20" s="256">
        <v>1</v>
      </c>
      <c r="O20" s="438">
        <f t="shared" si="0"/>
        <v>1</v>
      </c>
      <c r="P20" s="443">
        <f t="shared" si="1"/>
        <v>0</v>
      </c>
      <c r="Q20" s="458">
        <f t="shared" si="2"/>
        <v>0</v>
      </c>
      <c r="R20" s="19" t="s">
        <v>928</v>
      </c>
      <c r="S20" s="19" t="s">
        <v>928</v>
      </c>
      <c r="T20" s="259"/>
    </row>
    <row r="21" spans="1:20" ht="165" x14ac:dyDescent="0.25">
      <c r="A21" s="622"/>
      <c r="B21" s="159">
        <v>1.1399999999999999</v>
      </c>
      <c r="C21" s="158" t="s">
        <v>222</v>
      </c>
      <c r="D21" s="160" t="s">
        <v>97</v>
      </c>
      <c r="E21" s="161" t="s">
        <v>98</v>
      </c>
      <c r="F21" s="161" t="s">
        <v>77</v>
      </c>
      <c r="G21" s="161" t="s">
        <v>223</v>
      </c>
      <c r="H21" s="115" t="s">
        <v>83</v>
      </c>
      <c r="I21" s="441">
        <v>1</v>
      </c>
      <c r="J21" s="442">
        <v>1</v>
      </c>
      <c r="K21" s="443">
        <v>1</v>
      </c>
      <c r="L21" s="154">
        <v>1</v>
      </c>
      <c r="M21" s="153"/>
      <c r="N21" s="256">
        <v>1</v>
      </c>
      <c r="O21" s="438">
        <f t="shared" si="0"/>
        <v>3</v>
      </c>
      <c r="P21" s="443">
        <f t="shared" si="1"/>
        <v>2</v>
      </c>
      <c r="Q21" s="458">
        <f t="shared" si="2"/>
        <v>0.66666666666666663</v>
      </c>
      <c r="R21" s="19" t="s">
        <v>929</v>
      </c>
      <c r="S21" s="19" t="s">
        <v>930</v>
      </c>
      <c r="T21" s="259"/>
    </row>
    <row r="22" spans="1:20" ht="297" x14ac:dyDescent="0.25">
      <c r="A22" s="622" t="s">
        <v>224</v>
      </c>
      <c r="B22" s="159" t="s">
        <v>71</v>
      </c>
      <c r="C22" s="162" t="s">
        <v>225</v>
      </c>
      <c r="D22" s="163" t="s">
        <v>226</v>
      </c>
      <c r="E22" s="161" t="s">
        <v>100</v>
      </c>
      <c r="F22" s="163" t="s">
        <v>82</v>
      </c>
      <c r="G22" s="163" t="s">
        <v>880</v>
      </c>
      <c r="H22" s="116" t="s">
        <v>83</v>
      </c>
      <c r="I22" s="441">
        <v>1</v>
      </c>
      <c r="J22" s="442">
        <v>1</v>
      </c>
      <c r="K22" s="443">
        <v>1</v>
      </c>
      <c r="L22" s="154">
        <v>1</v>
      </c>
      <c r="M22" s="153"/>
      <c r="N22" s="256">
        <v>1</v>
      </c>
      <c r="O22" s="438">
        <f t="shared" si="0"/>
        <v>3</v>
      </c>
      <c r="P22" s="443">
        <f t="shared" si="1"/>
        <v>2</v>
      </c>
      <c r="Q22" s="458">
        <f t="shared" si="2"/>
        <v>0.66666666666666663</v>
      </c>
      <c r="R22" s="19" t="s">
        <v>931</v>
      </c>
      <c r="S22" s="19" t="s">
        <v>932</v>
      </c>
      <c r="T22" s="259"/>
    </row>
    <row r="23" spans="1:20" ht="132" x14ac:dyDescent="0.25">
      <c r="A23" s="622"/>
      <c r="B23" s="9" t="s">
        <v>74</v>
      </c>
      <c r="C23" s="173" t="s">
        <v>227</v>
      </c>
      <c r="D23" s="160" t="s">
        <v>228</v>
      </c>
      <c r="E23" s="161" t="s">
        <v>229</v>
      </c>
      <c r="F23" s="161" t="s">
        <v>157</v>
      </c>
      <c r="G23" s="161" t="s">
        <v>186</v>
      </c>
      <c r="H23" s="115" t="s">
        <v>230</v>
      </c>
      <c r="I23" s="172"/>
      <c r="J23" s="156"/>
      <c r="K23" s="157">
        <v>1</v>
      </c>
      <c r="L23" s="154">
        <v>1</v>
      </c>
      <c r="M23" s="153"/>
      <c r="N23" s="256">
        <v>1</v>
      </c>
      <c r="O23" s="438">
        <f t="shared" si="0"/>
        <v>2</v>
      </c>
      <c r="P23" s="443">
        <f t="shared" si="1"/>
        <v>1</v>
      </c>
      <c r="Q23" s="458">
        <f t="shared" si="2"/>
        <v>0.5</v>
      </c>
      <c r="R23" s="19" t="s">
        <v>915</v>
      </c>
      <c r="S23" s="19" t="s">
        <v>933</v>
      </c>
      <c r="T23" s="259"/>
    </row>
    <row r="24" spans="1:20" ht="148.5" x14ac:dyDescent="0.25">
      <c r="A24" s="622"/>
      <c r="B24" s="159" t="s">
        <v>231</v>
      </c>
      <c r="C24" s="173" t="s">
        <v>232</v>
      </c>
      <c r="D24" s="163" t="s">
        <v>233</v>
      </c>
      <c r="E24" s="161" t="s">
        <v>100</v>
      </c>
      <c r="F24" s="161" t="s">
        <v>157</v>
      </c>
      <c r="G24" s="161" t="s">
        <v>234</v>
      </c>
      <c r="H24" s="115" t="s">
        <v>146</v>
      </c>
      <c r="I24" s="437">
        <v>2</v>
      </c>
      <c r="J24" s="156">
        <v>1</v>
      </c>
      <c r="K24" s="157">
        <v>3</v>
      </c>
      <c r="L24" s="156">
        <v>1</v>
      </c>
      <c r="M24" s="157"/>
      <c r="N24" s="253">
        <v>1</v>
      </c>
      <c r="O24" s="438">
        <f t="shared" si="0"/>
        <v>3</v>
      </c>
      <c r="P24" s="443">
        <f t="shared" si="1"/>
        <v>5</v>
      </c>
      <c r="Q24" s="458">
        <f t="shared" si="2"/>
        <v>1.6666666666666667</v>
      </c>
      <c r="R24" s="19" t="s">
        <v>934</v>
      </c>
      <c r="S24" s="19" t="s">
        <v>950</v>
      </c>
      <c r="T24" s="259"/>
    </row>
    <row r="25" spans="1:20" ht="132" x14ac:dyDescent="0.25">
      <c r="A25" s="622" t="s">
        <v>101</v>
      </c>
      <c r="B25" s="159" t="s">
        <v>124</v>
      </c>
      <c r="C25" s="173" t="s">
        <v>235</v>
      </c>
      <c r="D25" s="161" t="s">
        <v>236</v>
      </c>
      <c r="E25" s="161" t="s">
        <v>237</v>
      </c>
      <c r="F25" s="161" t="s">
        <v>157</v>
      </c>
      <c r="G25" s="161" t="s">
        <v>186</v>
      </c>
      <c r="H25" s="115" t="s">
        <v>230</v>
      </c>
      <c r="I25" s="168"/>
      <c r="J25" s="154"/>
      <c r="K25" s="155">
        <v>1</v>
      </c>
      <c r="L25" s="154">
        <v>1</v>
      </c>
      <c r="M25" s="155"/>
      <c r="N25" s="256">
        <v>1</v>
      </c>
      <c r="O25" s="438">
        <f t="shared" si="0"/>
        <v>2</v>
      </c>
      <c r="P25" s="443">
        <f t="shared" si="1"/>
        <v>1</v>
      </c>
      <c r="Q25" s="458">
        <f t="shared" si="2"/>
        <v>0.5</v>
      </c>
      <c r="R25" s="19" t="s">
        <v>915</v>
      </c>
      <c r="S25" s="19" t="s">
        <v>979</v>
      </c>
      <c r="T25" s="259"/>
    </row>
    <row r="26" spans="1:20" ht="231" x14ac:dyDescent="0.25">
      <c r="A26" s="622"/>
      <c r="B26" s="159" t="s">
        <v>238</v>
      </c>
      <c r="C26" s="158" t="s">
        <v>239</v>
      </c>
      <c r="D26" s="163" t="s">
        <v>240</v>
      </c>
      <c r="E26" s="161" t="s">
        <v>241</v>
      </c>
      <c r="F26" s="161" t="s">
        <v>157</v>
      </c>
      <c r="G26" s="161" t="s">
        <v>214</v>
      </c>
      <c r="H26" s="115" t="s">
        <v>146</v>
      </c>
      <c r="I26" s="169">
        <v>2</v>
      </c>
      <c r="J26" s="154">
        <v>5</v>
      </c>
      <c r="K26" s="155">
        <v>3</v>
      </c>
      <c r="L26" s="154">
        <v>5</v>
      </c>
      <c r="M26" s="155"/>
      <c r="N26" s="256">
        <v>6</v>
      </c>
      <c r="O26" s="438">
        <f t="shared" si="0"/>
        <v>16</v>
      </c>
      <c r="P26" s="443">
        <f t="shared" si="1"/>
        <v>5</v>
      </c>
      <c r="Q26" s="458">
        <f t="shared" si="2"/>
        <v>0.3125</v>
      </c>
      <c r="R26" s="19" t="s">
        <v>935</v>
      </c>
      <c r="S26" s="19" t="s">
        <v>980</v>
      </c>
      <c r="T26" s="259"/>
    </row>
    <row r="27" spans="1:20" ht="181.5" x14ac:dyDescent="0.25">
      <c r="A27" s="622"/>
      <c r="B27" s="159" t="s">
        <v>169</v>
      </c>
      <c r="C27" s="158" t="s">
        <v>242</v>
      </c>
      <c r="D27" s="160">
        <v>1</v>
      </c>
      <c r="E27" s="161" t="s">
        <v>243</v>
      </c>
      <c r="F27" s="161" t="s">
        <v>157</v>
      </c>
      <c r="G27" s="161" t="s">
        <v>214</v>
      </c>
      <c r="H27" s="115" t="s">
        <v>244</v>
      </c>
      <c r="I27" s="181"/>
      <c r="J27" s="154"/>
      <c r="K27" s="153">
        <v>0.5</v>
      </c>
      <c r="L27" s="152">
        <v>0.5</v>
      </c>
      <c r="M27" s="155"/>
      <c r="N27" s="257">
        <v>0.5</v>
      </c>
      <c r="O27" s="459">
        <f t="shared" si="0"/>
        <v>1</v>
      </c>
      <c r="P27" s="443">
        <f t="shared" si="1"/>
        <v>0.5</v>
      </c>
      <c r="Q27" s="458">
        <f t="shared" si="2"/>
        <v>0.5</v>
      </c>
      <c r="R27" s="19" t="s">
        <v>936</v>
      </c>
      <c r="S27" s="19" t="s">
        <v>937</v>
      </c>
      <c r="T27" s="259"/>
    </row>
    <row r="28" spans="1:20" ht="115.5" x14ac:dyDescent="0.25">
      <c r="A28" s="622"/>
      <c r="B28" s="9" t="s">
        <v>174</v>
      </c>
      <c r="C28" s="110" t="s">
        <v>245</v>
      </c>
      <c r="D28" s="164">
        <v>1</v>
      </c>
      <c r="E28" s="108" t="s">
        <v>246</v>
      </c>
      <c r="F28" s="108" t="s">
        <v>157</v>
      </c>
      <c r="G28" s="108" t="s">
        <v>151</v>
      </c>
      <c r="H28" s="115" t="s">
        <v>146</v>
      </c>
      <c r="I28" s="171">
        <v>0.33</v>
      </c>
      <c r="J28" s="152">
        <v>0.33</v>
      </c>
      <c r="K28" s="170">
        <v>0.33</v>
      </c>
      <c r="L28" s="152">
        <v>0.33400000000000002</v>
      </c>
      <c r="M28" s="153"/>
      <c r="N28" s="257">
        <v>0.33400000000000002</v>
      </c>
      <c r="O28" s="459">
        <f t="shared" si="0"/>
        <v>0.998</v>
      </c>
      <c r="P28" s="153">
        <f t="shared" si="1"/>
        <v>0.66</v>
      </c>
      <c r="Q28" s="458">
        <f t="shared" si="2"/>
        <v>0.66132264529058116</v>
      </c>
      <c r="R28" s="19" t="s">
        <v>938</v>
      </c>
      <c r="S28" s="19" t="s">
        <v>951</v>
      </c>
      <c r="T28" s="259"/>
    </row>
    <row r="29" spans="1:20" ht="181.5" x14ac:dyDescent="0.25">
      <c r="A29" s="622"/>
      <c r="B29" s="159" t="s">
        <v>247</v>
      </c>
      <c r="C29" s="158" t="s">
        <v>248</v>
      </c>
      <c r="D29" s="163" t="s">
        <v>249</v>
      </c>
      <c r="E29" s="161" t="s">
        <v>250</v>
      </c>
      <c r="F29" s="161" t="s">
        <v>157</v>
      </c>
      <c r="G29" s="161" t="s">
        <v>186</v>
      </c>
      <c r="H29" s="115">
        <v>45169</v>
      </c>
      <c r="I29" s="168"/>
      <c r="J29" s="154"/>
      <c r="K29" s="155">
        <v>1</v>
      </c>
      <c r="L29" s="154">
        <v>1</v>
      </c>
      <c r="M29" s="155"/>
      <c r="N29" s="256"/>
      <c r="O29" s="438">
        <f t="shared" si="0"/>
        <v>1</v>
      </c>
      <c r="P29" s="443">
        <f t="shared" si="1"/>
        <v>1</v>
      </c>
      <c r="Q29" s="458">
        <f t="shared" si="2"/>
        <v>1</v>
      </c>
      <c r="R29" s="19" t="s">
        <v>939</v>
      </c>
      <c r="S29" s="19" t="s">
        <v>940</v>
      </c>
      <c r="T29" s="259"/>
    </row>
    <row r="30" spans="1:20" ht="115.5" x14ac:dyDescent="0.25">
      <c r="A30" s="622"/>
      <c r="B30" s="159" t="s">
        <v>251</v>
      </c>
      <c r="C30" s="174" t="s">
        <v>252</v>
      </c>
      <c r="D30" s="175" t="s">
        <v>253</v>
      </c>
      <c r="E30" s="176" t="s">
        <v>250</v>
      </c>
      <c r="F30" s="176" t="s">
        <v>157</v>
      </c>
      <c r="G30" s="176" t="s">
        <v>254</v>
      </c>
      <c r="H30" s="179" t="s">
        <v>230</v>
      </c>
      <c r="I30" s="169"/>
      <c r="J30" s="154"/>
      <c r="K30" s="155">
        <v>3</v>
      </c>
      <c r="L30" s="154">
        <v>3</v>
      </c>
      <c r="M30" s="155"/>
      <c r="N30" s="256">
        <v>3</v>
      </c>
      <c r="O30" s="438">
        <f t="shared" si="0"/>
        <v>6</v>
      </c>
      <c r="P30" s="443">
        <f t="shared" si="1"/>
        <v>3</v>
      </c>
      <c r="Q30" s="458">
        <f t="shared" si="2"/>
        <v>0.5</v>
      </c>
      <c r="R30" s="19" t="s">
        <v>941</v>
      </c>
      <c r="S30" s="19" t="s">
        <v>952</v>
      </c>
      <c r="T30" s="259"/>
    </row>
    <row r="31" spans="1:20" ht="66" x14ac:dyDescent="0.25">
      <c r="A31" s="622"/>
      <c r="B31" s="159" t="s">
        <v>255</v>
      </c>
      <c r="C31" s="158" t="s">
        <v>256</v>
      </c>
      <c r="D31" s="163" t="s">
        <v>102</v>
      </c>
      <c r="E31" s="161" t="s">
        <v>103</v>
      </c>
      <c r="F31" s="163" t="s">
        <v>99</v>
      </c>
      <c r="G31" s="163" t="s">
        <v>257</v>
      </c>
      <c r="H31" s="116" t="s">
        <v>83</v>
      </c>
      <c r="I31" s="181">
        <v>1</v>
      </c>
      <c r="J31" s="154">
        <v>1</v>
      </c>
      <c r="K31" s="155">
        <v>1</v>
      </c>
      <c r="L31" s="154">
        <v>1</v>
      </c>
      <c r="M31" s="155"/>
      <c r="N31" s="256">
        <v>1</v>
      </c>
      <c r="O31" s="438">
        <f t="shared" si="0"/>
        <v>3</v>
      </c>
      <c r="P31" s="443">
        <f t="shared" si="1"/>
        <v>2</v>
      </c>
      <c r="Q31" s="458">
        <f t="shared" si="2"/>
        <v>0.66666666666666663</v>
      </c>
      <c r="R31" s="19" t="s">
        <v>942</v>
      </c>
      <c r="S31" s="19" t="s">
        <v>953</v>
      </c>
      <c r="T31" s="259"/>
    </row>
    <row r="32" spans="1:20" ht="409.5" x14ac:dyDescent="0.25">
      <c r="A32" s="622"/>
      <c r="B32" s="159" t="s">
        <v>258</v>
      </c>
      <c r="C32" s="158" t="s">
        <v>104</v>
      </c>
      <c r="D32" s="158" t="s">
        <v>105</v>
      </c>
      <c r="E32" s="161" t="s">
        <v>106</v>
      </c>
      <c r="F32" s="161" t="s">
        <v>99</v>
      </c>
      <c r="G32" s="161" t="s">
        <v>214</v>
      </c>
      <c r="H32" s="115" t="s">
        <v>83</v>
      </c>
      <c r="I32" s="171">
        <v>1</v>
      </c>
      <c r="J32" s="154">
        <v>1</v>
      </c>
      <c r="K32" s="155">
        <v>1</v>
      </c>
      <c r="L32" s="154">
        <v>1</v>
      </c>
      <c r="M32" s="155"/>
      <c r="N32" s="256">
        <v>1</v>
      </c>
      <c r="O32" s="438">
        <f t="shared" si="0"/>
        <v>3</v>
      </c>
      <c r="P32" s="443">
        <f t="shared" si="1"/>
        <v>2</v>
      </c>
      <c r="Q32" s="458">
        <f t="shared" si="2"/>
        <v>0.66666666666666663</v>
      </c>
      <c r="R32" s="435" t="s">
        <v>943</v>
      </c>
      <c r="S32" s="435" t="s">
        <v>944</v>
      </c>
      <c r="T32" s="259"/>
    </row>
    <row r="33" spans="1:20" ht="115.5" x14ac:dyDescent="0.25">
      <c r="A33" s="622" t="s">
        <v>259</v>
      </c>
      <c r="B33" s="180" t="s">
        <v>85</v>
      </c>
      <c r="C33" s="162" t="s">
        <v>110</v>
      </c>
      <c r="D33" s="162" t="s">
        <v>105</v>
      </c>
      <c r="E33" s="162" t="s">
        <v>106</v>
      </c>
      <c r="F33" s="162" t="s">
        <v>99</v>
      </c>
      <c r="G33" s="163" t="s">
        <v>260</v>
      </c>
      <c r="H33" s="116" t="s">
        <v>83</v>
      </c>
      <c r="I33" s="168">
        <v>1</v>
      </c>
      <c r="J33" s="154">
        <v>1</v>
      </c>
      <c r="K33" s="155">
        <v>1</v>
      </c>
      <c r="L33" s="154">
        <v>1</v>
      </c>
      <c r="M33" s="155"/>
      <c r="N33" s="256">
        <v>1</v>
      </c>
      <c r="O33" s="438">
        <f t="shared" si="0"/>
        <v>3</v>
      </c>
      <c r="P33" s="443">
        <f t="shared" si="1"/>
        <v>2</v>
      </c>
      <c r="Q33" s="458">
        <f t="shared" si="2"/>
        <v>0.66666666666666663</v>
      </c>
      <c r="R33" s="19" t="s">
        <v>945</v>
      </c>
      <c r="S33" s="439" t="s">
        <v>954</v>
      </c>
      <c r="T33" s="259"/>
    </row>
    <row r="34" spans="1:20" ht="65.25" customHeight="1" thickBot="1" x14ac:dyDescent="0.3">
      <c r="A34" s="622"/>
      <c r="B34" s="159" t="s">
        <v>90</v>
      </c>
      <c r="C34" s="162" t="s">
        <v>261</v>
      </c>
      <c r="D34" s="161" t="s">
        <v>236</v>
      </c>
      <c r="E34" s="163" t="s">
        <v>262</v>
      </c>
      <c r="F34" s="176" t="s">
        <v>157</v>
      </c>
      <c r="G34" s="163" t="s">
        <v>263</v>
      </c>
      <c r="H34" s="116" t="s">
        <v>264</v>
      </c>
      <c r="I34" s="169"/>
      <c r="J34" s="154"/>
      <c r="K34" s="155">
        <v>1</v>
      </c>
      <c r="L34" s="154">
        <v>1</v>
      </c>
      <c r="M34" s="155"/>
      <c r="N34" s="256">
        <v>1</v>
      </c>
      <c r="O34" s="438">
        <f t="shared" si="0"/>
        <v>2</v>
      </c>
      <c r="P34" s="443">
        <f t="shared" si="1"/>
        <v>1</v>
      </c>
      <c r="Q34" s="458">
        <f t="shared" si="2"/>
        <v>0.5</v>
      </c>
      <c r="R34" s="436" t="s">
        <v>915</v>
      </c>
      <c r="S34" s="439" t="s">
        <v>955</v>
      </c>
      <c r="T34" s="260"/>
    </row>
    <row r="35" spans="1:20" x14ac:dyDescent="0.25">
      <c r="A35" t="s">
        <v>883</v>
      </c>
      <c r="Q35" s="467">
        <f>AVERAGE(Q8:Q34)</f>
        <v>0.62228933174991952</v>
      </c>
    </row>
  </sheetData>
  <mergeCells count="16">
    <mergeCell ref="A8:A21"/>
    <mergeCell ref="A22:A24"/>
    <mergeCell ref="A25:A32"/>
    <mergeCell ref="A33:A34"/>
    <mergeCell ref="R5:R7"/>
    <mergeCell ref="S5:S7"/>
    <mergeCell ref="T5:T7"/>
    <mergeCell ref="A6:H6"/>
    <mergeCell ref="B7:C7"/>
    <mergeCell ref="A5:H5"/>
    <mergeCell ref="I5:J6"/>
    <mergeCell ref="K5:L6"/>
    <mergeCell ref="M5:N6"/>
    <mergeCell ref="P5:P7"/>
    <mergeCell ref="O5:O7"/>
    <mergeCell ref="Q5:Q7"/>
  </mergeCells>
  <phoneticPr fontId="63"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6"/>
  <sheetViews>
    <sheetView zoomScale="80" zoomScaleNormal="80" workbookViewId="0">
      <selection sqref="A1:T1"/>
    </sheetView>
  </sheetViews>
  <sheetFormatPr baseColWidth="10" defaultColWidth="11.42578125" defaultRowHeight="74.25" customHeight="1" x14ac:dyDescent="0.25"/>
  <cols>
    <col min="1" max="1" width="29.7109375" customWidth="1"/>
    <col min="2" max="2" width="7.28515625" customWidth="1"/>
    <col min="3" max="3" width="53.85546875" customWidth="1"/>
    <col min="4" max="4" width="10.28515625" customWidth="1"/>
    <col min="5" max="5" width="38.42578125" customWidth="1"/>
    <col min="6" max="6" width="34.85546875" customWidth="1"/>
    <col min="7" max="7" width="25.42578125" customWidth="1"/>
    <col min="8" max="8" width="22.42578125" customWidth="1"/>
    <col min="9" max="9" width="10.28515625" bestFit="1" customWidth="1"/>
    <col min="10" max="10" width="9.85546875" bestFit="1" customWidth="1"/>
    <col min="11" max="11" width="10.28515625" bestFit="1" customWidth="1"/>
    <col min="12" max="12" width="9.85546875" bestFit="1" customWidth="1"/>
    <col min="13" max="13" width="15" customWidth="1"/>
    <col min="14" max="14" width="16.85546875" customWidth="1"/>
    <col min="15" max="15" width="10.42578125" customWidth="1"/>
    <col min="16" max="16" width="13" customWidth="1"/>
    <col min="17" max="17" width="17.42578125" customWidth="1"/>
    <col min="18" max="18" width="45.85546875" customWidth="1"/>
    <col min="19" max="19" width="48.7109375" customWidth="1"/>
    <col min="20" max="20" width="29" customWidth="1"/>
  </cols>
  <sheetData>
    <row r="1" spans="1:20" ht="74.25" customHeight="1" thickBot="1" x14ac:dyDescent="0.3">
      <c r="A1" s="499"/>
      <c r="B1" s="499"/>
      <c r="C1" s="499"/>
      <c r="D1" s="499"/>
      <c r="E1" s="499"/>
      <c r="F1" s="499"/>
      <c r="G1" s="499"/>
      <c r="H1" s="499"/>
      <c r="I1" s="499"/>
      <c r="J1" s="499"/>
      <c r="K1" s="499"/>
      <c r="L1" s="499"/>
      <c r="M1" s="499"/>
      <c r="N1" s="499"/>
      <c r="O1" s="499"/>
      <c r="P1" s="499"/>
      <c r="Q1" s="499"/>
      <c r="R1" s="499"/>
      <c r="S1" s="499"/>
      <c r="T1" s="499"/>
    </row>
    <row r="2" spans="1:20" ht="24" customHeight="1" x14ac:dyDescent="0.25">
      <c r="A2" s="617" t="s">
        <v>107</v>
      </c>
      <c r="B2" s="617"/>
      <c r="C2" s="617"/>
      <c r="D2" s="617"/>
      <c r="E2" s="617"/>
      <c r="F2" s="617"/>
      <c r="G2" s="617"/>
      <c r="H2" s="618"/>
      <c r="I2" s="625" t="s">
        <v>38</v>
      </c>
      <c r="J2" s="626"/>
      <c r="K2" s="626" t="s">
        <v>4</v>
      </c>
      <c r="L2" s="626"/>
      <c r="M2" s="626" t="s">
        <v>5</v>
      </c>
      <c r="N2" s="627"/>
      <c r="O2" s="628" t="s">
        <v>108</v>
      </c>
      <c r="P2" s="586" t="s">
        <v>310</v>
      </c>
      <c r="Q2" s="586" t="s">
        <v>311</v>
      </c>
      <c r="R2" s="630" t="s">
        <v>315</v>
      </c>
      <c r="S2" s="630" t="s">
        <v>313</v>
      </c>
      <c r="T2" s="632" t="s">
        <v>316</v>
      </c>
    </row>
    <row r="3" spans="1:20" ht="26.25" thickBot="1" x14ac:dyDescent="0.3">
      <c r="A3" s="136"/>
      <c r="B3" s="624" t="s">
        <v>9</v>
      </c>
      <c r="C3" s="624"/>
      <c r="D3" s="26" t="s">
        <v>10</v>
      </c>
      <c r="E3" s="26" t="s">
        <v>96</v>
      </c>
      <c r="F3" s="26" t="s">
        <v>11</v>
      </c>
      <c r="G3" s="136" t="s">
        <v>12</v>
      </c>
      <c r="H3" s="273" t="s">
        <v>13</v>
      </c>
      <c r="I3" s="274" t="s">
        <v>14</v>
      </c>
      <c r="J3" s="275" t="s">
        <v>15</v>
      </c>
      <c r="K3" s="275" t="s">
        <v>14</v>
      </c>
      <c r="L3" s="275" t="s">
        <v>15</v>
      </c>
      <c r="M3" s="275" t="s">
        <v>14</v>
      </c>
      <c r="N3" s="276" t="s">
        <v>15</v>
      </c>
      <c r="O3" s="629"/>
      <c r="P3" s="587"/>
      <c r="Q3" s="587"/>
      <c r="R3" s="631"/>
      <c r="S3" s="631"/>
      <c r="T3" s="633"/>
    </row>
    <row r="4" spans="1:20" ht="66" x14ac:dyDescent="0.25">
      <c r="A4" s="622" t="s">
        <v>265</v>
      </c>
      <c r="B4" s="135" t="s">
        <v>60</v>
      </c>
      <c r="C4" s="99" t="s">
        <v>266</v>
      </c>
      <c r="D4" s="27">
        <v>1</v>
      </c>
      <c r="E4" s="28" t="s">
        <v>267</v>
      </c>
      <c r="F4" s="4" t="s">
        <v>305</v>
      </c>
      <c r="G4" s="4" t="s">
        <v>303</v>
      </c>
      <c r="H4" s="183" t="s">
        <v>268</v>
      </c>
      <c r="I4" s="448">
        <v>1</v>
      </c>
      <c r="J4" s="184"/>
      <c r="K4" s="187"/>
      <c r="L4" s="186">
        <v>1</v>
      </c>
      <c r="M4" s="185"/>
      <c r="N4" s="474"/>
      <c r="O4" s="277">
        <f>J4+L4+N4</f>
        <v>1</v>
      </c>
      <c r="P4" s="278">
        <f>I4+K4+M4</f>
        <v>1</v>
      </c>
      <c r="Q4" s="481">
        <f>P4/O4</f>
        <v>1</v>
      </c>
      <c r="R4" s="477" t="s">
        <v>963</v>
      </c>
      <c r="S4" s="444" t="s">
        <v>956</v>
      </c>
      <c r="T4" s="279"/>
    </row>
    <row r="5" spans="1:20" ht="51" x14ac:dyDescent="0.25">
      <c r="A5" s="622"/>
      <c r="B5" s="135" t="s">
        <v>65</v>
      </c>
      <c r="C5" s="100" t="s">
        <v>269</v>
      </c>
      <c r="D5" s="29">
        <v>1</v>
      </c>
      <c r="E5" s="28" t="s">
        <v>270</v>
      </c>
      <c r="F5" s="4" t="s">
        <v>304</v>
      </c>
      <c r="G5" s="4" t="s">
        <v>303</v>
      </c>
      <c r="H5" s="188" t="s">
        <v>268</v>
      </c>
      <c r="I5" s="189"/>
      <c r="J5" s="152"/>
      <c r="K5" s="153">
        <v>0.5</v>
      </c>
      <c r="L5" s="152">
        <v>0.5</v>
      </c>
      <c r="M5" s="153"/>
      <c r="N5" s="257">
        <v>0.5</v>
      </c>
      <c r="O5" s="191">
        <f t="shared" ref="O5:O13" si="0">J5+L5+N5</f>
        <v>1</v>
      </c>
      <c r="P5" s="476">
        <f>I5+K5+M5</f>
        <v>0.5</v>
      </c>
      <c r="Q5" s="482">
        <f>P5/O5</f>
        <v>0.5</v>
      </c>
      <c r="R5" s="478" t="s">
        <v>964</v>
      </c>
      <c r="S5" s="447" t="s">
        <v>957</v>
      </c>
      <c r="T5" s="280"/>
    </row>
    <row r="6" spans="1:20" ht="74.25" customHeight="1" x14ac:dyDescent="0.25">
      <c r="A6" s="98" t="s">
        <v>271</v>
      </c>
      <c r="B6" s="159" t="s">
        <v>71</v>
      </c>
      <c r="C6" s="99" t="s">
        <v>272</v>
      </c>
      <c r="D6" s="4">
        <v>3</v>
      </c>
      <c r="E6" s="28" t="s">
        <v>273</v>
      </c>
      <c r="F6" s="4" t="s">
        <v>968</v>
      </c>
      <c r="G6" s="4" t="s">
        <v>274</v>
      </c>
      <c r="H6" s="190" t="s">
        <v>275</v>
      </c>
      <c r="I6" s="191">
        <v>1</v>
      </c>
      <c r="J6" s="154">
        <v>1</v>
      </c>
      <c r="K6" s="155">
        <v>1</v>
      </c>
      <c r="L6" s="154">
        <v>1</v>
      </c>
      <c r="M6" s="155"/>
      <c r="N6" s="256">
        <v>1</v>
      </c>
      <c r="O6" s="191">
        <f t="shared" si="0"/>
        <v>3</v>
      </c>
      <c r="P6" s="155">
        <f t="shared" ref="P6:P13" si="1">I6+K6+M6</f>
        <v>2</v>
      </c>
      <c r="Q6" s="482">
        <f t="shared" ref="Q6" si="2">P6/O6</f>
        <v>0.66666666666666663</v>
      </c>
      <c r="R6" s="479" t="s">
        <v>965</v>
      </c>
      <c r="S6" s="445" t="s">
        <v>969</v>
      </c>
      <c r="T6" s="280"/>
    </row>
    <row r="7" spans="1:20" ht="38.25" x14ac:dyDescent="0.25">
      <c r="A7" s="177" t="s">
        <v>276</v>
      </c>
      <c r="B7" s="9">
        <v>3.1</v>
      </c>
      <c r="C7" s="99" t="s">
        <v>277</v>
      </c>
      <c r="D7" s="4">
        <v>1</v>
      </c>
      <c r="E7" s="28" t="s">
        <v>278</v>
      </c>
      <c r="F7" s="4" t="s">
        <v>305</v>
      </c>
      <c r="G7" s="8" t="s">
        <v>303</v>
      </c>
      <c r="H7" s="190" t="s">
        <v>279</v>
      </c>
      <c r="I7" s="192"/>
      <c r="J7" s="154"/>
      <c r="K7" s="155"/>
      <c r="L7" s="154"/>
      <c r="M7" s="155"/>
      <c r="N7" s="256">
        <v>1</v>
      </c>
      <c r="O7" s="191">
        <f t="shared" si="0"/>
        <v>1</v>
      </c>
      <c r="P7" s="155">
        <f t="shared" si="1"/>
        <v>0</v>
      </c>
      <c r="Q7" s="482">
        <f t="shared" ref="Q7:Q13" si="3">P7/O7</f>
        <v>0</v>
      </c>
      <c r="R7" s="480" t="s">
        <v>966</v>
      </c>
      <c r="S7" s="447" t="s">
        <v>958</v>
      </c>
      <c r="T7" s="280"/>
    </row>
    <row r="8" spans="1:20" ht="96.75" customHeight="1" x14ac:dyDescent="0.25">
      <c r="A8" s="622" t="s">
        <v>280</v>
      </c>
      <c r="B8" s="9" t="s">
        <v>85</v>
      </c>
      <c r="C8" s="101" t="s">
        <v>281</v>
      </c>
      <c r="D8" s="8">
        <v>2</v>
      </c>
      <c r="E8" s="30" t="s">
        <v>282</v>
      </c>
      <c r="F8" s="8" t="s">
        <v>82</v>
      </c>
      <c r="G8" s="8" t="s">
        <v>306</v>
      </c>
      <c r="H8" s="190" t="s">
        <v>279</v>
      </c>
      <c r="I8" s="191"/>
      <c r="J8" s="154"/>
      <c r="K8" s="155">
        <v>1</v>
      </c>
      <c r="L8" s="154">
        <v>1</v>
      </c>
      <c r="M8" s="155"/>
      <c r="N8" s="256">
        <v>1</v>
      </c>
      <c r="O8" s="191">
        <f t="shared" si="0"/>
        <v>2</v>
      </c>
      <c r="P8" s="155">
        <f t="shared" si="1"/>
        <v>1</v>
      </c>
      <c r="Q8" s="482">
        <f t="shared" si="3"/>
        <v>0.5</v>
      </c>
      <c r="R8" s="480" t="s">
        <v>964</v>
      </c>
      <c r="S8" s="447" t="s">
        <v>959</v>
      </c>
      <c r="T8" s="280"/>
    </row>
    <row r="9" spans="1:20" ht="90.75" customHeight="1" x14ac:dyDescent="0.25">
      <c r="A9" s="622"/>
      <c r="B9" s="9" t="s">
        <v>90</v>
      </c>
      <c r="C9" s="101" t="s">
        <v>283</v>
      </c>
      <c r="D9" s="31">
        <v>2</v>
      </c>
      <c r="E9" s="30" t="s">
        <v>284</v>
      </c>
      <c r="F9" s="8" t="s">
        <v>874</v>
      </c>
      <c r="G9" s="8" t="s">
        <v>285</v>
      </c>
      <c r="H9" s="190" t="s">
        <v>279</v>
      </c>
      <c r="I9" s="191"/>
      <c r="J9" s="154"/>
      <c r="K9" s="155">
        <v>1</v>
      </c>
      <c r="L9" s="154">
        <v>1</v>
      </c>
      <c r="M9" s="155"/>
      <c r="N9" s="256">
        <v>1</v>
      </c>
      <c r="O9" s="191">
        <f t="shared" si="0"/>
        <v>2</v>
      </c>
      <c r="P9" s="155">
        <f t="shared" si="1"/>
        <v>1</v>
      </c>
      <c r="Q9" s="482">
        <f t="shared" si="3"/>
        <v>0.5</v>
      </c>
      <c r="R9" s="480" t="s">
        <v>964</v>
      </c>
      <c r="S9" s="447" t="s">
        <v>960</v>
      </c>
      <c r="T9" s="280"/>
    </row>
    <row r="10" spans="1:20" ht="66" x14ac:dyDescent="0.25">
      <c r="A10" s="622"/>
      <c r="B10" s="9" t="s">
        <v>286</v>
      </c>
      <c r="C10" s="101" t="s">
        <v>287</v>
      </c>
      <c r="D10" s="12">
        <v>1</v>
      </c>
      <c r="E10" s="30" t="s">
        <v>288</v>
      </c>
      <c r="F10" s="8" t="s">
        <v>150</v>
      </c>
      <c r="G10" s="8" t="s">
        <v>307</v>
      </c>
      <c r="H10" s="193" t="s">
        <v>279</v>
      </c>
      <c r="I10" s="191"/>
      <c r="J10" s="154"/>
      <c r="K10" s="153">
        <v>0.5</v>
      </c>
      <c r="L10" s="152">
        <v>0.5</v>
      </c>
      <c r="M10" s="155"/>
      <c r="N10" s="257">
        <v>0.5</v>
      </c>
      <c r="O10" s="191">
        <f t="shared" si="0"/>
        <v>1</v>
      </c>
      <c r="P10" s="155">
        <f t="shared" si="1"/>
        <v>0.5</v>
      </c>
      <c r="Q10" s="482">
        <f t="shared" si="3"/>
        <v>0.5</v>
      </c>
      <c r="R10" s="480" t="s">
        <v>964</v>
      </c>
      <c r="S10" s="447" t="s">
        <v>961</v>
      </c>
      <c r="T10" s="280"/>
    </row>
    <row r="11" spans="1:20" ht="165" x14ac:dyDescent="0.25">
      <c r="A11" s="112" t="s">
        <v>289</v>
      </c>
      <c r="B11" s="9" t="s">
        <v>92</v>
      </c>
      <c r="C11" s="101" t="s">
        <v>290</v>
      </c>
      <c r="D11" s="12">
        <v>1</v>
      </c>
      <c r="E11" s="30" t="s">
        <v>291</v>
      </c>
      <c r="F11" s="8" t="s">
        <v>150</v>
      </c>
      <c r="G11" s="8" t="s">
        <v>307</v>
      </c>
      <c r="H11" s="193" t="s">
        <v>279</v>
      </c>
      <c r="I11" s="191"/>
      <c r="J11" s="154"/>
      <c r="K11" s="153">
        <v>0.5</v>
      </c>
      <c r="L11" s="152">
        <v>0.5</v>
      </c>
      <c r="M11" s="155"/>
      <c r="N11" s="257">
        <v>0.5</v>
      </c>
      <c r="O11" s="191">
        <f t="shared" si="0"/>
        <v>1</v>
      </c>
      <c r="P11" s="155">
        <f t="shared" si="1"/>
        <v>0.5</v>
      </c>
      <c r="Q11" s="482">
        <f t="shared" si="3"/>
        <v>0.5</v>
      </c>
      <c r="R11" s="480" t="s">
        <v>964</v>
      </c>
      <c r="S11" s="447" t="s">
        <v>962</v>
      </c>
      <c r="T11" s="280"/>
    </row>
    <row r="12" spans="1:20" ht="38.25" x14ac:dyDescent="0.25">
      <c r="A12" s="623" t="s">
        <v>292</v>
      </c>
      <c r="B12" s="9" t="s">
        <v>293</v>
      </c>
      <c r="C12" s="101" t="s">
        <v>294</v>
      </c>
      <c r="D12" s="12">
        <v>1</v>
      </c>
      <c r="E12" s="30" t="s">
        <v>295</v>
      </c>
      <c r="F12" s="8" t="s">
        <v>308</v>
      </c>
      <c r="G12" s="8" t="s">
        <v>296</v>
      </c>
      <c r="H12" s="193" t="s">
        <v>279</v>
      </c>
      <c r="I12" s="191"/>
      <c r="J12" s="154"/>
      <c r="K12" s="155"/>
      <c r="L12" s="154"/>
      <c r="M12" s="155"/>
      <c r="N12" s="257">
        <v>1</v>
      </c>
      <c r="O12" s="191">
        <f t="shared" si="0"/>
        <v>1</v>
      </c>
      <c r="P12" s="155">
        <f t="shared" si="1"/>
        <v>0</v>
      </c>
      <c r="Q12" s="482">
        <f t="shared" si="3"/>
        <v>0</v>
      </c>
      <c r="R12" s="480" t="s">
        <v>966</v>
      </c>
      <c r="S12" s="446" t="s">
        <v>970</v>
      </c>
      <c r="T12" s="280"/>
    </row>
    <row r="13" spans="1:20" ht="165.75" thickBot="1" x14ac:dyDescent="0.3">
      <c r="A13" s="623"/>
      <c r="B13" s="9" t="s">
        <v>297</v>
      </c>
      <c r="C13" s="101" t="s">
        <v>298</v>
      </c>
      <c r="D13" s="12">
        <v>1</v>
      </c>
      <c r="E13" s="30" t="s">
        <v>299</v>
      </c>
      <c r="F13" s="8" t="s">
        <v>308</v>
      </c>
      <c r="G13" s="8" t="s">
        <v>296</v>
      </c>
      <c r="H13" s="193" t="s">
        <v>279</v>
      </c>
      <c r="I13" s="194"/>
      <c r="J13" s="195"/>
      <c r="K13" s="449">
        <v>0.5</v>
      </c>
      <c r="L13" s="197">
        <v>0.5</v>
      </c>
      <c r="M13" s="196"/>
      <c r="N13" s="475">
        <v>0.5</v>
      </c>
      <c r="O13" s="194">
        <f t="shared" si="0"/>
        <v>1</v>
      </c>
      <c r="P13" s="196">
        <f t="shared" si="1"/>
        <v>0.5</v>
      </c>
      <c r="Q13" s="483">
        <f t="shared" si="3"/>
        <v>0.5</v>
      </c>
      <c r="R13" s="480" t="s">
        <v>967</v>
      </c>
      <c r="S13" s="450" t="s">
        <v>978</v>
      </c>
      <c r="T13" s="281"/>
    </row>
    <row r="14" spans="1:20" ht="15" x14ac:dyDescent="0.25">
      <c r="A14" s="32" t="s">
        <v>883</v>
      </c>
      <c r="C14" s="33"/>
      <c r="P14" s="34"/>
      <c r="Q14" s="467">
        <f>AVERAGE(Q4:Q13)</f>
        <v>0.46666666666666662</v>
      </c>
    </row>
    <row r="15" spans="1:20" ht="15.75" customHeight="1" x14ac:dyDescent="0.25">
      <c r="C15" s="33"/>
    </row>
    <row r="16" spans="1:20" ht="74.25" customHeight="1" x14ac:dyDescent="0.25">
      <c r="C16" s="33"/>
    </row>
  </sheetData>
  <mergeCells count="15">
    <mergeCell ref="A4:A5"/>
    <mergeCell ref="A8:A10"/>
    <mergeCell ref="A12:A13"/>
    <mergeCell ref="B3:C3"/>
    <mergeCell ref="A1:T1"/>
    <mergeCell ref="A2:H2"/>
    <mergeCell ref="I2:J2"/>
    <mergeCell ref="K2:L2"/>
    <mergeCell ref="M2:N2"/>
    <mergeCell ref="O2:O3"/>
    <mergeCell ref="P2:P3"/>
    <mergeCell ref="R2:R3"/>
    <mergeCell ref="S2:S3"/>
    <mergeCell ref="T2:T3"/>
    <mergeCell ref="Q2:Q3"/>
  </mergeCells>
  <phoneticPr fontId="63"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C052B-4C25-4885-9937-AE6E846ED63B}">
  <sheetPr>
    <tabColor rgb="FF00B050"/>
  </sheetPr>
  <dimension ref="A1:AR74"/>
  <sheetViews>
    <sheetView zoomScale="90" zoomScaleNormal="90" workbookViewId="0">
      <selection activeCell="N2" sqref="N2"/>
    </sheetView>
  </sheetViews>
  <sheetFormatPr baseColWidth="10" defaultRowHeight="16.5" x14ac:dyDescent="0.3"/>
  <cols>
    <col min="1" max="1" width="5" style="301" bestFit="1" customWidth="1"/>
    <col min="2" max="2" width="7.85546875" style="301" customWidth="1"/>
    <col min="3" max="3" width="18.42578125" style="301" customWidth="1"/>
    <col min="4" max="4" width="27.85546875" style="301" customWidth="1"/>
    <col min="5" max="5" width="38.140625" style="301" customWidth="1"/>
    <col min="6" max="6" width="46.5703125" style="2" customWidth="1"/>
    <col min="7" max="7" width="16.85546875" style="302" customWidth="1"/>
    <col min="8" max="8" width="16.42578125" style="2" customWidth="1"/>
    <col min="9" max="9" width="12.7109375" style="2" customWidth="1"/>
    <col min="10" max="10" width="6.140625" style="2" customWidth="1"/>
    <col min="11" max="11" width="13.5703125" style="2" customWidth="1"/>
    <col min="12" max="12" width="7" style="2" customWidth="1"/>
    <col min="13" max="13" width="12.5703125" style="2" customWidth="1"/>
    <col min="14" max="14" width="3.7109375" style="2" customWidth="1"/>
    <col min="15" max="15" width="45.5703125" style="2" customWidth="1"/>
    <col min="16" max="16" width="7.140625" style="2" customWidth="1"/>
    <col min="17" max="17" width="7.28515625" style="2" customWidth="1"/>
    <col min="18" max="18" width="6.85546875" style="2" customWidth="1"/>
    <col min="19" max="19" width="5" style="2" customWidth="1"/>
    <col min="20" max="20" width="7.28515625" style="2" customWidth="1"/>
    <col min="21" max="21" width="7.140625" style="2" customWidth="1"/>
    <col min="22" max="22" width="6.7109375" style="2" customWidth="1"/>
    <col min="23" max="23" width="6.28515625" style="2" customWidth="1"/>
    <col min="24" max="24" width="10.140625" style="2" customWidth="1"/>
    <col min="25" max="25" width="9" style="2" customWidth="1"/>
    <col min="26" max="26" width="12.7109375" style="2" customWidth="1"/>
    <col min="27" max="27" width="7.140625" style="2" customWidth="1"/>
    <col min="28" max="28" width="9" style="2" customWidth="1"/>
    <col min="29" max="29" width="7.28515625" style="2" customWidth="1"/>
    <col min="30" max="30" width="43.85546875" style="2" customWidth="1"/>
    <col min="31" max="31" width="30.5703125" style="2" customWidth="1"/>
    <col min="32" max="32" width="20.42578125" style="2" customWidth="1"/>
    <col min="33" max="33" width="22.85546875" style="2" customWidth="1"/>
    <col min="34" max="34" width="82.28515625" style="2" customWidth="1"/>
    <col min="35" max="35" width="52.5703125" style="2" customWidth="1"/>
    <col min="36" max="36" width="66.85546875" style="2" customWidth="1"/>
    <col min="37" max="37" width="46" style="2" customWidth="1"/>
    <col min="38" max="38" width="64.42578125" style="2" customWidth="1"/>
    <col min="39" max="42" width="46" style="2" customWidth="1"/>
    <col min="43" max="43" width="11.42578125" style="2"/>
    <col min="44" max="44" width="25.7109375" style="2" customWidth="1"/>
    <col min="45" max="16384" width="11.42578125" style="2"/>
  </cols>
  <sheetData>
    <row r="1" spans="1:41" ht="46.5" customHeight="1" x14ac:dyDescent="0.3"/>
    <row r="2" spans="1:41" ht="39" customHeight="1" x14ac:dyDescent="0.3">
      <c r="C2" s="460"/>
    </row>
    <row r="3" spans="1:41" ht="39" customHeight="1" x14ac:dyDescent="0.3">
      <c r="C3" s="461" t="s">
        <v>1001</v>
      </c>
      <c r="E3" s="309" t="s">
        <v>1002</v>
      </c>
    </row>
    <row r="4" spans="1:41" x14ac:dyDescent="0.3">
      <c r="A4" s="743" t="s">
        <v>1003</v>
      </c>
      <c r="B4" s="744"/>
      <c r="C4" s="744"/>
      <c r="D4" s="744"/>
      <c r="E4" s="744"/>
      <c r="F4" s="744" t="s">
        <v>1004</v>
      </c>
      <c r="G4" s="744"/>
      <c r="H4" s="744"/>
      <c r="I4" s="744"/>
      <c r="J4" s="744"/>
      <c r="K4" s="744"/>
      <c r="L4" s="744"/>
      <c r="M4" s="744"/>
      <c r="N4" s="744"/>
      <c r="O4" s="745" t="s">
        <v>1005</v>
      </c>
      <c r="P4" s="746"/>
      <c r="Q4" s="746"/>
      <c r="R4" s="746"/>
      <c r="S4" s="746"/>
      <c r="T4" s="746"/>
      <c r="U4" s="746"/>
      <c r="V4" s="746"/>
      <c r="W4" s="746"/>
      <c r="X4" s="746"/>
      <c r="Y4" s="746"/>
      <c r="Z4" s="746"/>
      <c r="AA4" s="746"/>
      <c r="AB4" s="746"/>
      <c r="AC4" s="746"/>
      <c r="AD4" s="737"/>
      <c r="AE4" s="737"/>
      <c r="AF4" s="737"/>
      <c r="AG4" s="737"/>
      <c r="AH4" s="737"/>
      <c r="AI4" s="737"/>
      <c r="AJ4" s="737"/>
    </row>
    <row r="5" spans="1:41" ht="30.75" customHeight="1" x14ac:dyDescent="0.3">
      <c r="A5" s="695" t="s">
        <v>326</v>
      </c>
      <c r="B5" s="738"/>
      <c r="C5" s="696"/>
      <c r="D5" s="697" t="s">
        <v>327</v>
      </c>
      <c r="E5" s="698"/>
      <c r="F5" s="698"/>
      <c r="G5" s="698"/>
      <c r="H5" s="698"/>
      <c r="I5" s="698"/>
      <c r="J5" s="698"/>
      <c r="K5" s="698"/>
      <c r="L5" s="698"/>
      <c r="M5" s="698"/>
      <c r="N5" s="699"/>
      <c r="O5" s="117"/>
      <c r="P5" s="117"/>
      <c r="Q5" s="117"/>
      <c r="R5" s="117"/>
      <c r="S5" s="117"/>
      <c r="T5" s="117"/>
      <c r="U5" s="117"/>
      <c r="V5" s="117"/>
      <c r="W5" s="117"/>
      <c r="X5" s="117"/>
      <c r="Y5" s="117"/>
      <c r="Z5" s="117"/>
      <c r="AA5" s="117"/>
      <c r="AB5" s="117"/>
      <c r="AC5" s="117"/>
      <c r="AD5" s="117"/>
      <c r="AE5" s="117"/>
      <c r="AF5" s="117"/>
      <c r="AG5" s="117"/>
      <c r="AH5" s="117"/>
      <c r="AI5" s="117"/>
      <c r="AJ5" s="117"/>
    </row>
    <row r="6" spans="1:41" ht="32.25" customHeight="1" x14ac:dyDescent="0.3">
      <c r="A6" s="695" t="s">
        <v>328</v>
      </c>
      <c r="B6" s="738"/>
      <c r="C6" s="696"/>
      <c r="D6" s="697" t="s">
        <v>329</v>
      </c>
      <c r="E6" s="698"/>
      <c r="F6" s="698"/>
      <c r="G6" s="698"/>
      <c r="H6" s="698"/>
      <c r="I6" s="698"/>
      <c r="J6" s="698"/>
      <c r="K6" s="698"/>
      <c r="L6" s="698"/>
      <c r="M6" s="698"/>
      <c r="N6" s="699"/>
      <c r="O6" s="117"/>
      <c r="P6" s="117"/>
      <c r="Q6" s="117"/>
      <c r="R6" s="117"/>
      <c r="S6" s="117"/>
      <c r="T6" s="117"/>
      <c r="U6" s="117"/>
      <c r="V6" s="117"/>
      <c r="W6" s="117"/>
      <c r="X6" s="117"/>
      <c r="Y6" s="117"/>
      <c r="Z6" s="117"/>
      <c r="AA6" s="117"/>
      <c r="AB6" s="117"/>
      <c r="AC6" s="117"/>
      <c r="AD6" s="117"/>
      <c r="AE6" s="117"/>
      <c r="AF6" s="117"/>
      <c r="AG6" s="117"/>
      <c r="AH6" s="117"/>
      <c r="AI6" s="117"/>
      <c r="AJ6" s="117"/>
    </row>
    <row r="7" spans="1:41" ht="32.25" customHeight="1" x14ac:dyDescent="0.3">
      <c r="A7" s="739" t="s">
        <v>330</v>
      </c>
      <c r="B7" s="740"/>
      <c r="C7" s="740"/>
      <c r="D7" s="740"/>
      <c r="E7" s="740"/>
      <c r="F7" s="740"/>
      <c r="G7" s="740"/>
      <c r="H7" s="740"/>
      <c r="I7" s="739" t="s">
        <v>331</v>
      </c>
      <c r="J7" s="740"/>
      <c r="K7" s="740"/>
      <c r="L7" s="740"/>
      <c r="M7" s="740"/>
      <c r="N7" s="693" t="s">
        <v>332</v>
      </c>
      <c r="O7" s="741"/>
      <c r="P7" s="741"/>
      <c r="Q7" s="741"/>
      <c r="R7" s="741"/>
      <c r="S7" s="741"/>
      <c r="T7" s="741"/>
      <c r="U7" s="741"/>
      <c r="V7" s="741"/>
      <c r="W7" s="742"/>
      <c r="X7" s="693" t="s">
        <v>333</v>
      </c>
      <c r="Y7" s="741"/>
      <c r="Z7" s="741"/>
      <c r="AA7" s="741"/>
      <c r="AB7" s="741"/>
      <c r="AC7" s="741"/>
      <c r="AD7" s="741" t="s">
        <v>334</v>
      </c>
      <c r="AE7" s="741"/>
      <c r="AF7" s="741"/>
      <c r="AG7" s="741"/>
      <c r="AH7" s="749" t="s">
        <v>1029</v>
      </c>
      <c r="AI7" s="749"/>
      <c r="AJ7" s="749"/>
      <c r="AK7" s="749"/>
      <c r="AL7" s="749"/>
      <c r="AM7" s="749"/>
      <c r="AN7" s="749"/>
      <c r="AO7" s="749"/>
    </row>
    <row r="8" spans="1:41" ht="72" customHeight="1" x14ac:dyDescent="0.3">
      <c r="A8" s="700" t="s">
        <v>335</v>
      </c>
      <c r="B8" s="677" t="s">
        <v>358</v>
      </c>
      <c r="C8" s="702" t="s">
        <v>336</v>
      </c>
      <c r="D8" s="686" t="s">
        <v>337</v>
      </c>
      <c r="E8" s="686" t="s">
        <v>338</v>
      </c>
      <c r="F8" s="703" t="s">
        <v>339</v>
      </c>
      <c r="G8" s="690" t="s">
        <v>340</v>
      </c>
      <c r="H8" s="686" t="s">
        <v>341</v>
      </c>
      <c r="I8" s="691" t="s">
        <v>342</v>
      </c>
      <c r="J8" s="692" t="s">
        <v>343</v>
      </c>
      <c r="K8" s="694" t="s">
        <v>344</v>
      </c>
      <c r="L8" s="692" t="s">
        <v>343</v>
      </c>
      <c r="M8" s="686" t="s">
        <v>345</v>
      </c>
      <c r="N8" s="677" t="s">
        <v>346</v>
      </c>
      <c r="O8" s="672" t="s">
        <v>347</v>
      </c>
      <c r="P8" s="672" t="s">
        <v>348</v>
      </c>
      <c r="Q8" s="672"/>
      <c r="R8" s="679" t="s">
        <v>349</v>
      </c>
      <c r="S8" s="680"/>
      <c r="T8" s="680"/>
      <c r="U8" s="680"/>
      <c r="V8" s="680"/>
      <c r="W8" s="681"/>
      <c r="X8" s="682" t="s">
        <v>350</v>
      </c>
      <c r="Y8" s="735" t="s">
        <v>343</v>
      </c>
      <c r="Z8" s="682" t="s">
        <v>351</v>
      </c>
      <c r="AA8" s="735" t="s">
        <v>343</v>
      </c>
      <c r="AB8" s="676" t="s">
        <v>352</v>
      </c>
      <c r="AC8" s="677" t="s">
        <v>353</v>
      </c>
      <c r="AD8" s="672" t="s">
        <v>334</v>
      </c>
      <c r="AE8" s="672" t="s">
        <v>11</v>
      </c>
      <c r="AF8" s="672" t="s">
        <v>354</v>
      </c>
      <c r="AG8" s="679" t="s">
        <v>355</v>
      </c>
      <c r="AH8" s="750" t="s">
        <v>1030</v>
      </c>
      <c r="AI8" s="750" t="s">
        <v>1031</v>
      </c>
      <c r="AJ8" s="750" t="s">
        <v>1032</v>
      </c>
      <c r="AK8" s="750" t="s">
        <v>1033</v>
      </c>
      <c r="AL8" s="749" t="s">
        <v>1034</v>
      </c>
      <c r="AM8" s="750" t="s">
        <v>1035</v>
      </c>
      <c r="AN8" s="749" t="s">
        <v>1036</v>
      </c>
      <c r="AO8" s="750" t="s">
        <v>1037</v>
      </c>
    </row>
    <row r="9" spans="1:41" s="309" customFormat="1" ht="63" customHeight="1" x14ac:dyDescent="0.25">
      <c r="A9" s="701"/>
      <c r="B9" s="678"/>
      <c r="C9" s="702"/>
      <c r="D9" s="672"/>
      <c r="E9" s="672"/>
      <c r="F9" s="702"/>
      <c r="G9" s="686"/>
      <c r="H9" s="672"/>
      <c r="I9" s="686"/>
      <c r="J9" s="693"/>
      <c r="K9" s="693"/>
      <c r="L9" s="693"/>
      <c r="M9" s="672"/>
      <c r="N9" s="678"/>
      <c r="O9" s="672"/>
      <c r="P9" s="307" t="s">
        <v>359</v>
      </c>
      <c r="Q9" s="307" t="s">
        <v>336</v>
      </c>
      <c r="R9" s="308" t="s">
        <v>360</v>
      </c>
      <c r="S9" s="308" t="s">
        <v>361</v>
      </c>
      <c r="T9" s="308" t="s">
        <v>362</v>
      </c>
      <c r="U9" s="308" t="s">
        <v>363</v>
      </c>
      <c r="V9" s="308" t="s">
        <v>364</v>
      </c>
      <c r="W9" s="308" t="s">
        <v>365</v>
      </c>
      <c r="X9" s="684"/>
      <c r="Y9" s="736"/>
      <c r="Z9" s="684"/>
      <c r="AA9" s="736"/>
      <c r="AB9" s="676"/>
      <c r="AC9" s="678"/>
      <c r="AD9" s="672"/>
      <c r="AE9" s="672"/>
      <c r="AF9" s="672"/>
      <c r="AG9" s="679"/>
      <c r="AH9" s="750"/>
      <c r="AI9" s="750"/>
      <c r="AJ9" s="750"/>
      <c r="AK9" s="750"/>
      <c r="AL9" s="749"/>
      <c r="AM9" s="750"/>
      <c r="AN9" s="749"/>
      <c r="AO9" s="750"/>
    </row>
    <row r="10" spans="1:41" s="330" customFormat="1" ht="409.5" customHeight="1" x14ac:dyDescent="0.25">
      <c r="A10" s="311">
        <v>1</v>
      </c>
      <c r="B10" s="311" t="s">
        <v>366</v>
      </c>
      <c r="C10" s="312" t="s">
        <v>367</v>
      </c>
      <c r="D10" s="312" t="s">
        <v>368</v>
      </c>
      <c r="E10" s="312" t="s">
        <v>369</v>
      </c>
      <c r="F10" s="312" t="s">
        <v>370</v>
      </c>
      <c r="G10" s="313" t="s">
        <v>371</v>
      </c>
      <c r="H10" s="314">
        <v>1</v>
      </c>
      <c r="I10" s="315" t="s">
        <v>372</v>
      </c>
      <c r="J10" s="316">
        <f>IF(I10="MUY BAJA",20%,IF(I10="BAJA",40%,IF(I10="MEDIA",60%,IF(I10="ALTA",80%,IF(I10="MUY ALTA",100%,IF(I10="",""))))))</f>
        <v>0.2</v>
      </c>
      <c r="K10" s="317" t="s">
        <v>373</v>
      </c>
      <c r="L10" s="316">
        <f>IF(K10="LEVE",20%,IF(K10="MENOR",40%,IF(K10="MODERADO",60%,IF(K10="MAYOR",80%,IF(K10="CATASTRÓFICO",100%,IF(I10="",""))))))</f>
        <v>1</v>
      </c>
      <c r="M10" s="318" t="s">
        <v>374</v>
      </c>
      <c r="N10" s="319">
        <v>1</v>
      </c>
      <c r="O10" s="320" t="s">
        <v>375</v>
      </c>
      <c r="P10" s="321" t="s">
        <v>376</v>
      </c>
      <c r="Q10" s="321" t="s">
        <v>376</v>
      </c>
      <c r="R10" s="322" t="s">
        <v>377</v>
      </c>
      <c r="S10" s="322" t="s">
        <v>378</v>
      </c>
      <c r="T10" s="316">
        <v>0.4</v>
      </c>
      <c r="U10" s="322" t="s">
        <v>379</v>
      </c>
      <c r="V10" s="322" t="s">
        <v>380</v>
      </c>
      <c r="W10" s="322" t="s">
        <v>381</v>
      </c>
      <c r="X10" s="315" t="s">
        <v>372</v>
      </c>
      <c r="Y10" s="323">
        <f>'[7]Calculos Controles'!C6</f>
        <v>0.12</v>
      </c>
      <c r="Z10" s="317" t="s">
        <v>373</v>
      </c>
      <c r="AA10" s="324">
        <v>1</v>
      </c>
      <c r="AB10" s="318" t="s">
        <v>374</v>
      </c>
      <c r="AC10" s="325" t="s">
        <v>382</v>
      </c>
      <c r="AD10" s="326" t="s">
        <v>383</v>
      </c>
      <c r="AE10" s="326" t="s">
        <v>384</v>
      </c>
      <c r="AF10" s="327" t="s">
        <v>385</v>
      </c>
      <c r="AG10" s="404" t="s">
        <v>386</v>
      </c>
      <c r="AH10" s="751" t="s">
        <v>1038</v>
      </c>
      <c r="AI10" s="752" t="s">
        <v>1039</v>
      </c>
      <c r="AJ10" s="753" t="s">
        <v>1040</v>
      </c>
      <c r="AK10" s="355" t="s">
        <v>1041</v>
      </c>
      <c r="AL10" s="754" t="s">
        <v>1042</v>
      </c>
      <c r="AM10" s="754" t="s">
        <v>1041</v>
      </c>
      <c r="AN10" s="755"/>
      <c r="AO10" s="756"/>
    </row>
    <row r="11" spans="1:41" ht="324" customHeight="1" x14ac:dyDescent="0.3">
      <c r="A11" s="319">
        <v>2</v>
      </c>
      <c r="B11" s="311" t="s">
        <v>387</v>
      </c>
      <c r="C11" s="320" t="s">
        <v>367</v>
      </c>
      <c r="D11" s="320" t="s">
        <v>388</v>
      </c>
      <c r="E11" s="320" t="s">
        <v>389</v>
      </c>
      <c r="F11" s="320" t="s">
        <v>390</v>
      </c>
      <c r="G11" s="313" t="s">
        <v>371</v>
      </c>
      <c r="H11" s="329">
        <v>12</v>
      </c>
      <c r="I11" s="315" t="s">
        <v>391</v>
      </c>
      <c r="J11" s="316">
        <f>IF(I11="MUY BAJA",20%,IF(I11="BAJA",40%,IF(I11="MEDIA",60%,IF(I11="ALTA",80%,IF(I11="MUY ALTA",100%,IF(I11="",""))))))</f>
        <v>0.4</v>
      </c>
      <c r="K11" s="317" t="s">
        <v>392</v>
      </c>
      <c r="L11" s="316">
        <f t="shared" ref="L11:L37" si="0">IF(K11="LEVE",20%,IF(K11="MENOR",40%,IF(K11="MODERADO",60%,IF(K11="MAYOR",80%,IF(K11="CATASTRÓFICO",100%,IF(I11="",""))))))</f>
        <v>0.6</v>
      </c>
      <c r="M11" s="318" t="s">
        <v>392</v>
      </c>
      <c r="N11" s="319">
        <v>2</v>
      </c>
      <c r="O11" s="326" t="s">
        <v>393</v>
      </c>
      <c r="P11" s="319" t="s">
        <v>376</v>
      </c>
      <c r="Q11" s="319" t="s">
        <v>376</v>
      </c>
      <c r="R11" s="322" t="s">
        <v>394</v>
      </c>
      <c r="S11" s="322" t="s">
        <v>378</v>
      </c>
      <c r="T11" s="316">
        <v>0.4</v>
      </c>
      <c r="U11" s="322" t="s">
        <v>379</v>
      </c>
      <c r="V11" s="322" t="s">
        <v>380</v>
      </c>
      <c r="W11" s="322" t="s">
        <v>381</v>
      </c>
      <c r="X11" s="315" t="s">
        <v>372</v>
      </c>
      <c r="Y11" s="316">
        <f>'[7]Calculos Controles'!C15</f>
        <v>0.12</v>
      </c>
      <c r="Z11" s="317" t="s">
        <v>392</v>
      </c>
      <c r="AA11" s="331">
        <v>0.6</v>
      </c>
      <c r="AB11" s="318" t="s">
        <v>392</v>
      </c>
      <c r="AC11" s="332" t="s">
        <v>382</v>
      </c>
      <c r="AD11" s="326" t="s">
        <v>395</v>
      </c>
      <c r="AE11" s="333" t="s">
        <v>396</v>
      </c>
      <c r="AF11" s="327" t="s">
        <v>385</v>
      </c>
      <c r="AG11" s="328" t="s">
        <v>386</v>
      </c>
      <c r="AH11" s="345" t="s">
        <v>1043</v>
      </c>
      <c r="AI11" s="757" t="s">
        <v>1044</v>
      </c>
      <c r="AJ11" s="758" t="s">
        <v>1045</v>
      </c>
      <c r="AK11" s="758" t="s">
        <v>1046</v>
      </c>
      <c r="AL11" s="759" t="s">
        <v>1047</v>
      </c>
      <c r="AM11" s="758" t="s">
        <v>1046</v>
      </c>
      <c r="AN11" s="760"/>
      <c r="AO11" s="760"/>
    </row>
    <row r="12" spans="1:41" ht="222" customHeight="1" x14ac:dyDescent="0.3">
      <c r="A12" s="319">
        <v>3</v>
      </c>
      <c r="B12" s="334" t="s">
        <v>397</v>
      </c>
      <c r="C12" s="335" t="s">
        <v>398</v>
      </c>
      <c r="D12" s="335" t="s">
        <v>399</v>
      </c>
      <c r="E12" s="336" t="s">
        <v>400</v>
      </c>
      <c r="F12" s="337" t="s">
        <v>401</v>
      </c>
      <c r="G12" s="313" t="s">
        <v>371</v>
      </c>
      <c r="H12" s="338">
        <v>369</v>
      </c>
      <c r="I12" s="315" t="s">
        <v>402</v>
      </c>
      <c r="J12" s="339">
        <f>IF(I12="MUY BAJA",20%,IF(I12="BAJA",40%,IF(I12="MEDIA",60%,IF(I12="ALTA",80%,IF(I12="MUY ALTA",100%,IF(I12="",""))))))</f>
        <v>0.6</v>
      </c>
      <c r="K12" s="317" t="s">
        <v>403</v>
      </c>
      <c r="L12" s="316">
        <f t="shared" si="0"/>
        <v>0.8</v>
      </c>
      <c r="M12" s="318" t="s">
        <v>404</v>
      </c>
      <c r="N12" s="319">
        <v>1</v>
      </c>
      <c r="O12" s="340" t="s">
        <v>405</v>
      </c>
      <c r="P12" s="327" t="s">
        <v>376</v>
      </c>
      <c r="Q12" s="319" t="s">
        <v>376</v>
      </c>
      <c r="R12" s="322" t="s">
        <v>377</v>
      </c>
      <c r="S12" s="322" t="s">
        <v>378</v>
      </c>
      <c r="T12" s="341">
        <v>0.4</v>
      </c>
      <c r="U12" s="322" t="s">
        <v>379</v>
      </c>
      <c r="V12" s="322" t="s">
        <v>380</v>
      </c>
      <c r="W12" s="322" t="s">
        <v>406</v>
      </c>
      <c r="X12" s="315" t="s">
        <v>372</v>
      </c>
      <c r="Y12" s="316">
        <v>0.36</v>
      </c>
      <c r="Z12" s="317" t="s">
        <v>392</v>
      </c>
      <c r="AA12" s="316">
        <f>IF(Z12="LEVE",20%,IF(Z12="MENOR",40%,IF(Z12="MODERADO",60%,IF(Z12="MAYOR",80%,IF(Z12="CATASTROFICO",100%,IF(Z12="",""))))))</f>
        <v>0.6</v>
      </c>
      <c r="AB12" s="318" t="s">
        <v>404</v>
      </c>
      <c r="AC12" s="332" t="s">
        <v>382</v>
      </c>
      <c r="AD12" s="320" t="s">
        <v>407</v>
      </c>
      <c r="AE12" s="329" t="s">
        <v>408</v>
      </c>
      <c r="AF12" s="327" t="s">
        <v>409</v>
      </c>
      <c r="AG12" s="342" t="s">
        <v>386</v>
      </c>
      <c r="AH12" s="110" t="s">
        <v>1048</v>
      </c>
      <c r="AI12" s="761" t="s">
        <v>1049</v>
      </c>
      <c r="AJ12" s="762" t="s">
        <v>1050</v>
      </c>
      <c r="AK12" s="762" t="s">
        <v>1051</v>
      </c>
      <c r="AL12" s="763"/>
      <c r="AM12" s="760"/>
      <c r="AN12" s="760"/>
      <c r="AO12" s="760"/>
    </row>
    <row r="13" spans="1:41" ht="115.5" customHeight="1" x14ac:dyDescent="0.3">
      <c r="A13" s="319">
        <v>4</v>
      </c>
      <c r="B13" s="334" t="s">
        <v>410</v>
      </c>
      <c r="C13" s="335" t="s">
        <v>411</v>
      </c>
      <c r="D13" s="343" t="s">
        <v>412</v>
      </c>
      <c r="E13" s="335" t="s">
        <v>413</v>
      </c>
      <c r="F13" s="335" t="s">
        <v>414</v>
      </c>
      <c r="G13" s="313" t="s">
        <v>371</v>
      </c>
      <c r="H13" s="338">
        <v>369</v>
      </c>
      <c r="I13" s="315" t="s">
        <v>402</v>
      </c>
      <c r="J13" s="339">
        <f>IF(I13="MUY BAJA",20%,IF(I13="BAJA",40%,IF(I13="MEDIA",60%,IF(I13="ALTA",80%,IF(I13="MUY ALTA",100%,IF(I13="",""))))))</f>
        <v>0.6</v>
      </c>
      <c r="K13" s="317" t="s">
        <v>403</v>
      </c>
      <c r="L13" s="316">
        <f t="shared" si="0"/>
        <v>0.8</v>
      </c>
      <c r="M13" s="318" t="s">
        <v>404</v>
      </c>
      <c r="N13" s="319">
        <v>2</v>
      </c>
      <c r="O13" s="344" t="s">
        <v>415</v>
      </c>
      <c r="P13" s="319" t="s">
        <v>376</v>
      </c>
      <c r="Q13" s="319" t="s">
        <v>376</v>
      </c>
      <c r="R13" s="322" t="s">
        <v>377</v>
      </c>
      <c r="S13" s="322" t="s">
        <v>378</v>
      </c>
      <c r="T13" s="341">
        <v>0.4</v>
      </c>
      <c r="U13" s="322" t="s">
        <v>379</v>
      </c>
      <c r="V13" s="322" t="s">
        <v>380</v>
      </c>
      <c r="W13" s="322" t="s">
        <v>406</v>
      </c>
      <c r="X13" s="315" t="s">
        <v>372</v>
      </c>
      <c r="Y13" s="299">
        <v>0.36</v>
      </c>
      <c r="Z13" s="317" t="s">
        <v>392</v>
      </c>
      <c r="AA13" s="316">
        <f>IF(Z13="LEVE",20%,IF(Z13="MENOR",40%,IF(Z13="MODERADO",60%,IF(Z13="MAYOR",80%,IF(Z13="CATASTROFICO",100%,IF(Z13="",""))))))</f>
        <v>0.6</v>
      </c>
      <c r="AB13" s="318" t="s">
        <v>404</v>
      </c>
      <c r="AC13" s="332" t="s">
        <v>382</v>
      </c>
      <c r="AD13" s="345" t="s">
        <v>416</v>
      </c>
      <c r="AE13" s="329" t="s">
        <v>408</v>
      </c>
      <c r="AF13" s="327" t="s">
        <v>409</v>
      </c>
      <c r="AG13" s="342" t="s">
        <v>386</v>
      </c>
      <c r="AH13" s="110" t="s">
        <v>1052</v>
      </c>
      <c r="AI13" s="761" t="s">
        <v>1053</v>
      </c>
      <c r="AJ13" s="762" t="s">
        <v>1054</v>
      </c>
      <c r="AK13" s="762" t="s">
        <v>1055</v>
      </c>
      <c r="AL13" s="763"/>
      <c r="AM13" s="760"/>
      <c r="AN13" s="760"/>
      <c r="AO13" s="760"/>
    </row>
    <row r="14" spans="1:41" ht="117" customHeight="1" x14ac:dyDescent="0.3">
      <c r="A14" s="319">
        <v>5</v>
      </c>
      <c r="B14" s="334" t="s">
        <v>417</v>
      </c>
      <c r="C14" s="335" t="s">
        <v>411</v>
      </c>
      <c r="D14" s="335" t="s">
        <v>418</v>
      </c>
      <c r="E14" s="335" t="s">
        <v>419</v>
      </c>
      <c r="F14" s="335" t="s">
        <v>420</v>
      </c>
      <c r="G14" s="313" t="s">
        <v>421</v>
      </c>
      <c r="H14" s="346">
        <v>2</v>
      </c>
      <c r="I14" s="347" t="s">
        <v>372</v>
      </c>
      <c r="J14" s="339">
        <f>IF(I14="MUY BAJA",20%,IF(I14="BAJA",40%,IF(I14="MEDIA",60%,IF(I14="ALTA",80%,IF(I14="MUY ALTA",100%,IF(I14="",""))))))</f>
        <v>0.2</v>
      </c>
      <c r="K14" s="317" t="s">
        <v>373</v>
      </c>
      <c r="L14" s="316">
        <f t="shared" si="0"/>
        <v>1</v>
      </c>
      <c r="M14" s="318" t="s">
        <v>374</v>
      </c>
      <c r="N14" s="329">
        <v>3</v>
      </c>
      <c r="O14" s="340" t="s">
        <v>422</v>
      </c>
      <c r="P14" s="348" t="s">
        <v>423</v>
      </c>
      <c r="Q14" s="329" t="s">
        <v>423</v>
      </c>
      <c r="R14" s="322" t="s">
        <v>377</v>
      </c>
      <c r="S14" s="322" t="s">
        <v>378</v>
      </c>
      <c r="T14" s="341">
        <f>+'[6]ValoraciónControles Fomento'!G62</f>
        <v>0</v>
      </c>
      <c r="U14" s="322" t="s">
        <v>379</v>
      </c>
      <c r="V14" s="322" t="s">
        <v>380</v>
      </c>
      <c r="W14" s="322" t="s">
        <v>406</v>
      </c>
      <c r="X14" s="315" t="s">
        <v>372</v>
      </c>
      <c r="Y14" s="316">
        <v>0.36</v>
      </c>
      <c r="Z14" s="317" t="s">
        <v>373</v>
      </c>
      <c r="AA14" s="316">
        <f>IF(Z14="LEVE",20%,IF(Z14="MENOR",40%,IF(Z14="MODERADO",60%,IF(Z14="MAYOR",80%,IF(Z14="CATASTRÓFICO",100%,IF(Z14="",""))))))</f>
        <v>1</v>
      </c>
      <c r="AB14" s="349" t="s">
        <v>374</v>
      </c>
      <c r="AC14" s="332" t="s">
        <v>382</v>
      </c>
      <c r="AD14" s="345" t="s">
        <v>424</v>
      </c>
      <c r="AE14" s="329" t="s">
        <v>408</v>
      </c>
      <c r="AF14" s="327" t="s">
        <v>409</v>
      </c>
      <c r="AG14" s="342" t="s">
        <v>425</v>
      </c>
      <c r="AH14" s="110" t="s">
        <v>1056</v>
      </c>
      <c r="AI14" s="761" t="s">
        <v>1057</v>
      </c>
      <c r="AJ14" s="762" t="s">
        <v>1058</v>
      </c>
      <c r="AK14" s="762" t="s">
        <v>1059</v>
      </c>
      <c r="AL14" s="763"/>
      <c r="AM14" s="760"/>
      <c r="AN14" s="760"/>
      <c r="AO14" s="760"/>
    </row>
    <row r="15" spans="1:41" ht="198.75" customHeight="1" x14ac:dyDescent="0.3">
      <c r="A15" s="644">
        <v>6</v>
      </c>
      <c r="B15" s="644" t="s">
        <v>426</v>
      </c>
      <c r="C15" s="726" t="s">
        <v>367</v>
      </c>
      <c r="D15" s="729" t="s">
        <v>427</v>
      </c>
      <c r="E15" s="729" t="s">
        <v>428</v>
      </c>
      <c r="F15" s="729" t="s">
        <v>429</v>
      </c>
      <c r="G15" s="648" t="s">
        <v>371</v>
      </c>
      <c r="H15" s="646">
        <v>2</v>
      </c>
      <c r="I15" s="734" t="s">
        <v>372</v>
      </c>
      <c r="J15" s="713">
        <v>0.2</v>
      </c>
      <c r="K15" s="704" t="s">
        <v>403</v>
      </c>
      <c r="L15" s="650">
        <f t="shared" si="0"/>
        <v>0.8</v>
      </c>
      <c r="M15" s="706" t="s">
        <v>404</v>
      </c>
      <c r="N15" s="319">
        <v>1</v>
      </c>
      <c r="O15" s="320" t="s">
        <v>430</v>
      </c>
      <c r="P15" s="321" t="s">
        <v>376</v>
      </c>
      <c r="Q15" s="321" t="s">
        <v>376</v>
      </c>
      <c r="R15" s="322" t="s">
        <v>377</v>
      </c>
      <c r="S15" s="322" t="s">
        <v>378</v>
      </c>
      <c r="T15" s="316">
        <v>0.4</v>
      </c>
      <c r="U15" s="322" t="s">
        <v>379</v>
      </c>
      <c r="V15" s="322" t="s">
        <v>380</v>
      </c>
      <c r="W15" s="322" t="s">
        <v>381</v>
      </c>
      <c r="X15" s="315" t="s">
        <v>372</v>
      </c>
      <c r="Y15" s="323">
        <v>0.12</v>
      </c>
      <c r="Z15" s="317" t="s">
        <v>403</v>
      </c>
      <c r="AA15" s="316">
        <f t="shared" ref="AA15:AA48" si="1">IF(Z15="LEVE",20%,IF(Z15="MENOR",40%,IF(Z15="MODERADO",60%,IF(Z15="MAYOR",80%,IF(Z15="CATASTRÓFICO",100%,IF(Z15="",""))))))</f>
        <v>0.8</v>
      </c>
      <c r="AB15" s="318" t="s">
        <v>404</v>
      </c>
      <c r="AC15" s="332" t="s">
        <v>382</v>
      </c>
      <c r="AD15" s="326" t="s">
        <v>431</v>
      </c>
      <c r="AE15" s="350" t="s">
        <v>432</v>
      </c>
      <c r="AF15" s="327" t="s">
        <v>385</v>
      </c>
      <c r="AG15" s="342" t="s">
        <v>386</v>
      </c>
      <c r="AH15" s="345" t="s">
        <v>1060</v>
      </c>
      <c r="AI15" s="761" t="s">
        <v>1061</v>
      </c>
      <c r="AJ15" s="764" t="s">
        <v>1062</v>
      </c>
      <c r="AK15" s="752" t="s">
        <v>1061</v>
      </c>
      <c r="AL15" s="765" t="s">
        <v>1063</v>
      </c>
      <c r="AM15" s="752" t="s">
        <v>1061</v>
      </c>
      <c r="AN15" s="760"/>
      <c r="AO15" s="760"/>
    </row>
    <row r="16" spans="1:41" ht="176.25" customHeight="1" x14ac:dyDescent="0.3">
      <c r="A16" s="660"/>
      <c r="B16" s="660"/>
      <c r="C16" s="727"/>
      <c r="D16" s="733"/>
      <c r="E16" s="733"/>
      <c r="F16" s="733"/>
      <c r="G16" s="654"/>
      <c r="H16" s="661"/>
      <c r="I16" s="715"/>
      <c r="J16" s="714"/>
      <c r="K16" s="712"/>
      <c r="L16" s="658"/>
      <c r="M16" s="707"/>
      <c r="N16" s="319">
        <v>2</v>
      </c>
      <c r="O16" s="351" t="s">
        <v>433</v>
      </c>
      <c r="P16" s="321" t="s">
        <v>376</v>
      </c>
      <c r="Q16" s="321" t="s">
        <v>376</v>
      </c>
      <c r="R16" s="322" t="s">
        <v>377</v>
      </c>
      <c r="S16" s="322" t="s">
        <v>378</v>
      </c>
      <c r="T16" s="316">
        <v>0.4</v>
      </c>
      <c r="U16" s="322" t="s">
        <v>379</v>
      </c>
      <c r="V16" s="322" t="s">
        <v>380</v>
      </c>
      <c r="W16" s="322" t="s">
        <v>381</v>
      </c>
      <c r="X16" s="315" t="s">
        <v>372</v>
      </c>
      <c r="Y16" s="323">
        <v>7.1999999999999995E-2</v>
      </c>
      <c r="Z16" s="317" t="s">
        <v>403</v>
      </c>
      <c r="AA16" s="316">
        <f t="shared" si="1"/>
        <v>0.8</v>
      </c>
      <c r="AB16" s="318" t="s">
        <v>404</v>
      </c>
      <c r="AC16" s="332" t="s">
        <v>382</v>
      </c>
      <c r="AD16" s="326" t="s">
        <v>434</v>
      </c>
      <c r="AE16" s="350" t="s">
        <v>432</v>
      </c>
      <c r="AF16" s="327" t="s">
        <v>385</v>
      </c>
      <c r="AG16" s="342" t="s">
        <v>386</v>
      </c>
      <c r="AH16" s="345" t="s">
        <v>1064</v>
      </c>
      <c r="AI16" s="761" t="s">
        <v>1061</v>
      </c>
      <c r="AJ16" s="759" t="s">
        <v>1065</v>
      </c>
      <c r="AK16" s="761" t="s">
        <v>1061</v>
      </c>
      <c r="AL16" s="765" t="s">
        <v>1066</v>
      </c>
      <c r="AM16" s="761" t="s">
        <v>1061</v>
      </c>
      <c r="AN16" s="760"/>
      <c r="AO16" s="760"/>
    </row>
    <row r="17" spans="1:41" ht="194.25" customHeight="1" x14ac:dyDescent="0.3">
      <c r="A17" s="644">
        <v>7</v>
      </c>
      <c r="B17" s="644" t="s">
        <v>435</v>
      </c>
      <c r="C17" s="716" t="s">
        <v>367</v>
      </c>
      <c r="D17" s="729" t="s">
        <v>436</v>
      </c>
      <c r="E17" s="729" t="s">
        <v>437</v>
      </c>
      <c r="F17" s="729" t="s">
        <v>438</v>
      </c>
      <c r="G17" s="648" t="s">
        <v>371</v>
      </c>
      <c r="H17" s="646">
        <v>12</v>
      </c>
      <c r="I17" s="731" t="s">
        <v>391</v>
      </c>
      <c r="J17" s="713">
        <v>0.4</v>
      </c>
      <c r="K17" s="704" t="s">
        <v>392</v>
      </c>
      <c r="L17" s="650">
        <f t="shared" si="0"/>
        <v>0.6</v>
      </c>
      <c r="M17" s="706" t="s">
        <v>392</v>
      </c>
      <c r="N17" s="319">
        <v>1</v>
      </c>
      <c r="O17" s="320" t="s">
        <v>439</v>
      </c>
      <c r="P17" s="321" t="s">
        <v>376</v>
      </c>
      <c r="Q17" s="321" t="s">
        <v>376</v>
      </c>
      <c r="R17" s="322" t="s">
        <v>377</v>
      </c>
      <c r="S17" s="322" t="s">
        <v>378</v>
      </c>
      <c r="T17" s="316">
        <v>0.4</v>
      </c>
      <c r="U17" s="322" t="s">
        <v>379</v>
      </c>
      <c r="V17" s="322" t="s">
        <v>380</v>
      </c>
      <c r="W17" s="322" t="s">
        <v>381</v>
      </c>
      <c r="X17" s="315" t="s">
        <v>391</v>
      </c>
      <c r="Y17" s="323">
        <v>0.24</v>
      </c>
      <c r="Z17" s="317" t="s">
        <v>392</v>
      </c>
      <c r="AA17" s="316">
        <f t="shared" si="1"/>
        <v>0.6</v>
      </c>
      <c r="AB17" s="318" t="s">
        <v>392</v>
      </c>
      <c r="AC17" s="332" t="s">
        <v>382</v>
      </c>
      <c r="AD17" s="345" t="s">
        <v>440</v>
      </c>
      <c r="AE17" s="350" t="s">
        <v>441</v>
      </c>
      <c r="AF17" s="327" t="s">
        <v>385</v>
      </c>
      <c r="AG17" s="342" t="s">
        <v>386</v>
      </c>
      <c r="AH17" s="345" t="s">
        <v>1067</v>
      </c>
      <c r="AI17" s="761" t="s">
        <v>1061</v>
      </c>
      <c r="AJ17" s="345" t="s">
        <v>1068</v>
      </c>
      <c r="AK17" s="761" t="s">
        <v>1061</v>
      </c>
      <c r="AL17" s="759" t="s">
        <v>1069</v>
      </c>
      <c r="AM17" s="761" t="s">
        <v>1061</v>
      </c>
      <c r="AN17" s="760"/>
      <c r="AO17" s="760"/>
    </row>
    <row r="18" spans="1:41" ht="213" customHeight="1" x14ac:dyDescent="0.3">
      <c r="A18" s="660"/>
      <c r="B18" s="660"/>
      <c r="C18" s="728"/>
      <c r="D18" s="730"/>
      <c r="E18" s="730"/>
      <c r="F18" s="730"/>
      <c r="G18" s="654"/>
      <c r="H18" s="647"/>
      <c r="I18" s="731"/>
      <c r="J18" s="732"/>
      <c r="K18" s="705"/>
      <c r="L18" s="658"/>
      <c r="M18" s="707"/>
      <c r="N18" s="319">
        <v>2</v>
      </c>
      <c r="O18" s="326" t="s">
        <v>442</v>
      </c>
      <c r="P18" s="321" t="s">
        <v>376</v>
      </c>
      <c r="Q18" s="321" t="s">
        <v>376</v>
      </c>
      <c r="R18" s="322" t="s">
        <v>394</v>
      </c>
      <c r="S18" s="322" t="s">
        <v>378</v>
      </c>
      <c r="T18" s="316">
        <v>0.4</v>
      </c>
      <c r="U18" s="322" t="s">
        <v>379</v>
      </c>
      <c r="V18" s="322" t="s">
        <v>380</v>
      </c>
      <c r="W18" s="322" t="s">
        <v>381</v>
      </c>
      <c r="X18" s="315" t="s">
        <v>372</v>
      </c>
      <c r="Y18" s="323">
        <v>0.16800000000000001</v>
      </c>
      <c r="Z18" s="317" t="s">
        <v>392</v>
      </c>
      <c r="AA18" s="316">
        <f t="shared" si="1"/>
        <v>0.6</v>
      </c>
      <c r="AB18" s="318" t="s">
        <v>443</v>
      </c>
      <c r="AC18" s="332" t="s">
        <v>382</v>
      </c>
      <c r="AD18" s="345" t="s">
        <v>444</v>
      </c>
      <c r="AE18" s="350" t="s">
        <v>441</v>
      </c>
      <c r="AF18" s="327" t="s">
        <v>385</v>
      </c>
      <c r="AG18" s="342" t="s">
        <v>386</v>
      </c>
      <c r="AH18" s="345" t="s">
        <v>1070</v>
      </c>
      <c r="AI18" s="761" t="s">
        <v>1061</v>
      </c>
      <c r="AJ18" s="345" t="s">
        <v>1071</v>
      </c>
      <c r="AK18" s="761" t="s">
        <v>1061</v>
      </c>
      <c r="AL18" s="759" t="s">
        <v>1072</v>
      </c>
      <c r="AM18" s="761" t="s">
        <v>1061</v>
      </c>
      <c r="AN18" s="760"/>
      <c r="AO18" s="760"/>
    </row>
    <row r="19" spans="1:41" ht="165" x14ac:dyDescent="0.3">
      <c r="A19" s="319">
        <v>8</v>
      </c>
      <c r="B19" s="319" t="s">
        <v>445</v>
      </c>
      <c r="C19" s="345" t="s">
        <v>446</v>
      </c>
      <c r="D19" s="351" t="s">
        <v>447</v>
      </c>
      <c r="E19" s="352" t="s">
        <v>448</v>
      </c>
      <c r="F19" s="351" t="s">
        <v>449</v>
      </c>
      <c r="G19" s="313" t="s">
        <v>421</v>
      </c>
      <c r="H19" s="329">
        <v>120</v>
      </c>
      <c r="I19" s="315" t="s">
        <v>402</v>
      </c>
      <c r="J19" s="353">
        <v>0.6</v>
      </c>
      <c r="K19" s="317" t="s">
        <v>403</v>
      </c>
      <c r="L19" s="316">
        <f t="shared" si="0"/>
        <v>0.8</v>
      </c>
      <c r="M19" s="318" t="s">
        <v>404</v>
      </c>
      <c r="N19" s="319">
        <v>3</v>
      </c>
      <c r="O19" s="326" t="s">
        <v>450</v>
      </c>
      <c r="P19" s="319" t="s">
        <v>376</v>
      </c>
      <c r="Q19" s="319" t="s">
        <v>376</v>
      </c>
      <c r="R19" s="322" t="s">
        <v>394</v>
      </c>
      <c r="S19" s="322" t="s">
        <v>378</v>
      </c>
      <c r="T19" s="316">
        <v>0.4</v>
      </c>
      <c r="U19" s="322" t="s">
        <v>379</v>
      </c>
      <c r="V19" s="322" t="s">
        <v>380</v>
      </c>
      <c r="W19" s="322" t="s">
        <v>406</v>
      </c>
      <c r="X19" s="315" t="s">
        <v>402</v>
      </c>
      <c r="Y19" s="354">
        <v>0.42</v>
      </c>
      <c r="Z19" s="317" t="s">
        <v>403</v>
      </c>
      <c r="AA19" s="316">
        <f t="shared" si="1"/>
        <v>0.8</v>
      </c>
      <c r="AB19" s="318" t="s">
        <v>404</v>
      </c>
      <c r="AC19" s="332" t="s">
        <v>382</v>
      </c>
      <c r="AD19" s="350" t="s">
        <v>451</v>
      </c>
      <c r="AE19" s="329" t="s">
        <v>452</v>
      </c>
      <c r="AF19" s="327" t="s">
        <v>385</v>
      </c>
      <c r="AG19" s="342" t="s">
        <v>386</v>
      </c>
      <c r="AH19" s="345" t="s">
        <v>1073</v>
      </c>
      <c r="AI19" s="761" t="s">
        <v>1061</v>
      </c>
      <c r="AJ19" s="345" t="s">
        <v>1074</v>
      </c>
      <c r="AK19" s="761" t="s">
        <v>1061</v>
      </c>
      <c r="AL19" s="759" t="s">
        <v>1075</v>
      </c>
      <c r="AM19" s="761" t="s">
        <v>1061</v>
      </c>
      <c r="AN19" s="760"/>
      <c r="AO19" s="760"/>
    </row>
    <row r="20" spans="1:41" ht="154.5" customHeight="1" x14ac:dyDescent="0.3">
      <c r="A20" s="319">
        <v>9</v>
      </c>
      <c r="B20" s="334" t="s">
        <v>1076</v>
      </c>
      <c r="C20" s="345" t="s">
        <v>453</v>
      </c>
      <c r="D20" s="345" t="s">
        <v>454</v>
      </c>
      <c r="E20" s="345" t="s">
        <v>455</v>
      </c>
      <c r="F20" s="345" t="s">
        <v>456</v>
      </c>
      <c r="G20" s="313" t="s">
        <v>371</v>
      </c>
      <c r="H20" s="329">
        <v>2</v>
      </c>
      <c r="I20" s="315" t="s">
        <v>372</v>
      </c>
      <c r="J20" s="316">
        <f>IF(I20="MUY BAJA",20%,IF(I20="BAJA",40%,IF(I20="MEDIA",60%,IF(I20="ALTA",80%,IF(I20="MUY ALTA",100%,IF(I20="",""))))))</f>
        <v>0.2</v>
      </c>
      <c r="K20" s="317" t="s">
        <v>457</v>
      </c>
      <c r="L20" s="316">
        <f t="shared" si="0"/>
        <v>0.2</v>
      </c>
      <c r="M20" s="318" t="s">
        <v>404</v>
      </c>
      <c r="N20" s="319">
        <v>1</v>
      </c>
      <c r="O20" s="320" t="s">
        <v>458</v>
      </c>
      <c r="P20" s="327" t="s">
        <v>376</v>
      </c>
      <c r="Q20" s="319" t="s">
        <v>376</v>
      </c>
      <c r="R20" s="322" t="s">
        <v>377</v>
      </c>
      <c r="S20" s="322" t="s">
        <v>378</v>
      </c>
      <c r="T20" s="341">
        <v>0.3</v>
      </c>
      <c r="U20" s="322" t="s">
        <v>379</v>
      </c>
      <c r="V20" s="322" t="s">
        <v>380</v>
      </c>
      <c r="W20" s="322" t="s">
        <v>381</v>
      </c>
      <c r="X20" s="315" t="s">
        <v>372</v>
      </c>
      <c r="Y20" s="316">
        <v>0.12</v>
      </c>
      <c r="Z20" s="317" t="s">
        <v>457</v>
      </c>
      <c r="AA20" s="316">
        <f t="shared" si="1"/>
        <v>0.2</v>
      </c>
      <c r="AB20" s="318" t="s">
        <v>443</v>
      </c>
      <c r="AC20" s="332" t="s">
        <v>382</v>
      </c>
      <c r="AD20" s="320" t="s">
        <v>459</v>
      </c>
      <c r="AE20" s="329" t="s">
        <v>460</v>
      </c>
      <c r="AF20" s="327" t="s">
        <v>385</v>
      </c>
      <c r="AG20" s="342" t="s">
        <v>386</v>
      </c>
      <c r="AH20" s="766" t="s">
        <v>1077</v>
      </c>
      <c r="AI20" s="767" t="s">
        <v>1078</v>
      </c>
      <c r="AJ20" s="374" t="s">
        <v>1079</v>
      </c>
      <c r="AK20" s="345" t="s">
        <v>1080</v>
      </c>
      <c r="AL20" s="345" t="s">
        <v>1081</v>
      </c>
      <c r="AM20" s="345" t="s">
        <v>1082</v>
      </c>
      <c r="AN20" s="760"/>
      <c r="AO20" s="760"/>
    </row>
    <row r="21" spans="1:41" ht="231" x14ac:dyDescent="0.3">
      <c r="A21" s="319">
        <v>10</v>
      </c>
      <c r="B21" s="334" t="s">
        <v>1083</v>
      </c>
      <c r="C21" s="345" t="s">
        <v>461</v>
      </c>
      <c r="D21" s="345" t="s">
        <v>462</v>
      </c>
      <c r="E21" s="345" t="s">
        <v>463</v>
      </c>
      <c r="F21" s="345" t="s">
        <v>464</v>
      </c>
      <c r="G21" s="313" t="s">
        <v>421</v>
      </c>
      <c r="H21" s="329">
        <v>1364</v>
      </c>
      <c r="I21" s="315" t="s">
        <v>465</v>
      </c>
      <c r="J21" s="316">
        <f>IF(I21="MUY BAJA",20%,IF(I21="BAJA",40%,IF(I21="MEDIA",60%,IF(I21="ALTA",80%,IF(I21="MUY ALTA",100%,IF(I21="",""))))))</f>
        <v>0.8</v>
      </c>
      <c r="K21" s="317" t="s">
        <v>403</v>
      </c>
      <c r="L21" s="316">
        <f t="shared" si="0"/>
        <v>0.8</v>
      </c>
      <c r="M21" s="318" t="s">
        <v>404</v>
      </c>
      <c r="N21" s="319">
        <v>2</v>
      </c>
      <c r="O21" s="326" t="s">
        <v>466</v>
      </c>
      <c r="P21" s="319" t="s">
        <v>376</v>
      </c>
      <c r="Q21" s="319" t="s">
        <v>376</v>
      </c>
      <c r="R21" s="322" t="s">
        <v>377</v>
      </c>
      <c r="S21" s="322" t="s">
        <v>378</v>
      </c>
      <c r="T21" s="341">
        <v>0.3</v>
      </c>
      <c r="U21" s="322" t="s">
        <v>379</v>
      </c>
      <c r="V21" s="322" t="s">
        <v>380</v>
      </c>
      <c r="W21" s="322" t="s">
        <v>381</v>
      </c>
      <c r="X21" s="315" t="s">
        <v>372</v>
      </c>
      <c r="Y21" s="316">
        <v>0.14000000000000001</v>
      </c>
      <c r="Z21" s="317" t="s">
        <v>403</v>
      </c>
      <c r="AA21" s="316">
        <f t="shared" si="1"/>
        <v>0.8</v>
      </c>
      <c r="AB21" s="318" t="s">
        <v>404</v>
      </c>
      <c r="AC21" s="332" t="s">
        <v>382</v>
      </c>
      <c r="AD21" s="320" t="s">
        <v>467</v>
      </c>
      <c r="AE21" s="329" t="s">
        <v>468</v>
      </c>
      <c r="AF21" s="327" t="s">
        <v>385</v>
      </c>
      <c r="AG21" s="342" t="s">
        <v>425</v>
      </c>
      <c r="AH21" s="766" t="s">
        <v>1084</v>
      </c>
      <c r="AI21" s="767" t="s">
        <v>1078</v>
      </c>
      <c r="AJ21" s="766" t="s">
        <v>1085</v>
      </c>
      <c r="AK21" s="345" t="s">
        <v>1086</v>
      </c>
      <c r="AL21" s="345" t="s">
        <v>1087</v>
      </c>
      <c r="AM21" s="345" t="s">
        <v>1088</v>
      </c>
      <c r="AN21" s="760"/>
      <c r="AO21" s="760"/>
    </row>
    <row r="22" spans="1:41" ht="148.5" customHeight="1" x14ac:dyDescent="0.3">
      <c r="A22" s="319">
        <v>11</v>
      </c>
      <c r="B22" s="334" t="s">
        <v>1089</v>
      </c>
      <c r="C22" s="345" t="s">
        <v>453</v>
      </c>
      <c r="D22" s="345" t="s">
        <v>469</v>
      </c>
      <c r="E22" s="345" t="s">
        <v>470</v>
      </c>
      <c r="F22" s="345" t="s">
        <v>471</v>
      </c>
      <c r="G22" s="313" t="s">
        <v>371</v>
      </c>
      <c r="H22" s="329">
        <v>6</v>
      </c>
      <c r="I22" s="315" t="s">
        <v>391</v>
      </c>
      <c r="J22" s="316">
        <f>IF(I22="MUY BAJA",20%,IF(I22="BAJA",40%,IF(I22="MEDIA",60%,IF(I22="ALTA",80%,IF(I22="MUY ALTA",100%,IF(I22="",""))))))</f>
        <v>0.4</v>
      </c>
      <c r="K22" s="317" t="s">
        <v>392</v>
      </c>
      <c r="L22" s="316">
        <f t="shared" si="0"/>
        <v>0.6</v>
      </c>
      <c r="M22" s="318" t="s">
        <v>392</v>
      </c>
      <c r="N22" s="319">
        <v>3</v>
      </c>
      <c r="O22" s="326" t="s">
        <v>472</v>
      </c>
      <c r="P22" s="319" t="s">
        <v>376</v>
      </c>
      <c r="Q22" s="319" t="s">
        <v>376</v>
      </c>
      <c r="R22" s="322" t="s">
        <v>377</v>
      </c>
      <c r="S22" s="322" t="s">
        <v>378</v>
      </c>
      <c r="T22" s="341">
        <v>0.3</v>
      </c>
      <c r="U22" s="322" t="s">
        <v>379</v>
      </c>
      <c r="V22" s="322" t="s">
        <v>380</v>
      </c>
      <c r="W22" s="322"/>
      <c r="X22" s="315" t="s">
        <v>372</v>
      </c>
      <c r="Y22" s="316">
        <v>0.28000000000000003</v>
      </c>
      <c r="Z22" s="317" t="s">
        <v>392</v>
      </c>
      <c r="AA22" s="316">
        <f t="shared" si="1"/>
        <v>0.6</v>
      </c>
      <c r="AB22" s="318" t="s">
        <v>392</v>
      </c>
      <c r="AC22" s="332" t="s">
        <v>382</v>
      </c>
      <c r="AD22" s="320" t="s">
        <v>473</v>
      </c>
      <c r="AE22" s="329" t="s">
        <v>460</v>
      </c>
      <c r="AF22" s="327" t="s">
        <v>385</v>
      </c>
      <c r="AG22" s="342" t="s">
        <v>386</v>
      </c>
      <c r="AH22" s="766" t="s">
        <v>1090</v>
      </c>
      <c r="AI22" s="767" t="s">
        <v>1091</v>
      </c>
      <c r="AJ22" s="374" t="s">
        <v>1092</v>
      </c>
      <c r="AK22" s="345" t="s">
        <v>1093</v>
      </c>
      <c r="AL22" s="345" t="s">
        <v>1094</v>
      </c>
      <c r="AM22" s="345" t="s">
        <v>1095</v>
      </c>
      <c r="AN22" s="760"/>
      <c r="AO22" s="760"/>
    </row>
    <row r="23" spans="1:41" ht="119.25" customHeight="1" x14ac:dyDescent="0.3">
      <c r="A23" s="319">
        <v>12</v>
      </c>
      <c r="B23" s="334" t="s">
        <v>474</v>
      </c>
      <c r="C23" s="355" t="s">
        <v>475</v>
      </c>
      <c r="D23" s="355" t="s">
        <v>476</v>
      </c>
      <c r="E23" s="355" t="s">
        <v>477</v>
      </c>
      <c r="F23" s="345" t="s">
        <v>478</v>
      </c>
      <c r="G23" s="313" t="s">
        <v>371</v>
      </c>
      <c r="H23" s="329">
        <v>1000</v>
      </c>
      <c r="I23" s="315" t="s">
        <v>465</v>
      </c>
      <c r="J23" s="316">
        <f>IF(I23="MUY BAJA",20%,IF(I23="BAJA",40%,IF(I23="MEDIA",60%,IF(I23="ALTA",80%,IF(I23="MUY ALTA",100%,IF(I23="",""))))))</f>
        <v>0.8</v>
      </c>
      <c r="K23" s="317" t="s">
        <v>479</v>
      </c>
      <c r="L23" s="316">
        <f t="shared" si="0"/>
        <v>0.4</v>
      </c>
      <c r="M23" s="318" t="s">
        <v>392</v>
      </c>
      <c r="N23" s="319">
        <v>1</v>
      </c>
      <c r="O23" s="320" t="s">
        <v>480</v>
      </c>
      <c r="P23" s="327" t="s">
        <v>376</v>
      </c>
      <c r="Q23" s="319" t="s">
        <v>376</v>
      </c>
      <c r="R23" s="322" t="s">
        <v>377</v>
      </c>
      <c r="S23" s="322" t="s">
        <v>378</v>
      </c>
      <c r="T23" s="341">
        <v>0.4</v>
      </c>
      <c r="U23" s="322" t="s">
        <v>379</v>
      </c>
      <c r="V23" s="322" t="s">
        <v>380</v>
      </c>
      <c r="W23" s="322" t="s">
        <v>381</v>
      </c>
      <c r="X23" s="315" t="s">
        <v>372</v>
      </c>
      <c r="Y23" s="316">
        <v>0.24</v>
      </c>
      <c r="Z23" s="317" t="s">
        <v>479</v>
      </c>
      <c r="AA23" s="316">
        <f t="shared" si="1"/>
        <v>0.4</v>
      </c>
      <c r="AB23" s="318" t="s">
        <v>443</v>
      </c>
      <c r="AC23" s="332" t="s">
        <v>382</v>
      </c>
      <c r="AD23" s="320" t="s">
        <v>481</v>
      </c>
      <c r="AE23" s="329" t="s">
        <v>482</v>
      </c>
      <c r="AF23" s="327" t="s">
        <v>409</v>
      </c>
      <c r="AG23" s="342" t="s">
        <v>386</v>
      </c>
      <c r="AH23" s="345"/>
      <c r="AI23" s="757" t="s">
        <v>1096</v>
      </c>
      <c r="AJ23" s="759" t="s">
        <v>1097</v>
      </c>
      <c r="AK23" s="761" t="s">
        <v>1098</v>
      </c>
      <c r="AL23" s="768" t="s">
        <v>1099</v>
      </c>
      <c r="AM23" s="768" t="s">
        <v>1098</v>
      </c>
      <c r="AN23" s="760"/>
      <c r="AO23" s="760"/>
    </row>
    <row r="24" spans="1:41" ht="76.5" x14ac:dyDescent="0.3">
      <c r="A24" s="319">
        <v>13</v>
      </c>
      <c r="B24" s="334" t="s">
        <v>483</v>
      </c>
      <c r="C24" s="355" t="s">
        <v>461</v>
      </c>
      <c r="D24" s="345" t="s">
        <v>484</v>
      </c>
      <c r="E24" s="355" t="s">
        <v>485</v>
      </c>
      <c r="F24" s="345" t="s">
        <v>486</v>
      </c>
      <c r="G24" s="313" t="s">
        <v>487</v>
      </c>
      <c r="H24" s="329">
        <v>120</v>
      </c>
      <c r="I24" s="315" t="s">
        <v>402</v>
      </c>
      <c r="J24" s="316">
        <f>IF(I24="MUY BAJA",20%,IF(I24="BAJA",40%,IF(I24="MEDIA",60%,IF(I24="ALTA",80%,IF(I24="MUY ALTA",100%,IF(I24="",""))))))</f>
        <v>0.6</v>
      </c>
      <c r="K24" s="317" t="s">
        <v>392</v>
      </c>
      <c r="L24" s="316">
        <f t="shared" si="0"/>
        <v>0.6</v>
      </c>
      <c r="M24" s="318" t="s">
        <v>392</v>
      </c>
      <c r="N24" s="319">
        <v>2</v>
      </c>
      <c r="O24" s="326" t="s">
        <v>488</v>
      </c>
      <c r="P24" s="319" t="s">
        <v>376</v>
      </c>
      <c r="Q24" s="319" t="s">
        <v>376</v>
      </c>
      <c r="R24" s="322" t="s">
        <v>394</v>
      </c>
      <c r="S24" s="322" t="s">
        <v>378</v>
      </c>
      <c r="T24" s="341">
        <v>0.4</v>
      </c>
      <c r="U24" s="322" t="s">
        <v>379</v>
      </c>
      <c r="V24" s="322" t="s">
        <v>380</v>
      </c>
      <c r="W24" s="322" t="s">
        <v>381</v>
      </c>
      <c r="X24" s="315" t="s">
        <v>372</v>
      </c>
      <c r="Y24" s="316">
        <v>0.24</v>
      </c>
      <c r="Z24" s="317" t="s">
        <v>392</v>
      </c>
      <c r="AA24" s="316">
        <f t="shared" si="1"/>
        <v>0.6</v>
      </c>
      <c r="AB24" s="318" t="s">
        <v>392</v>
      </c>
      <c r="AC24" s="332" t="s">
        <v>382</v>
      </c>
      <c r="AD24" s="320" t="s">
        <v>489</v>
      </c>
      <c r="AE24" s="329" t="s">
        <v>490</v>
      </c>
      <c r="AF24" s="327" t="s">
        <v>409</v>
      </c>
      <c r="AG24" s="342" t="s">
        <v>386</v>
      </c>
      <c r="AH24" s="345"/>
      <c r="AI24" s="757" t="s">
        <v>1096</v>
      </c>
      <c r="AJ24" s="759" t="s">
        <v>1100</v>
      </c>
      <c r="AK24" s="761" t="s">
        <v>1101</v>
      </c>
      <c r="AL24" s="769"/>
      <c r="AM24" s="765"/>
      <c r="AN24" s="760"/>
      <c r="AO24" s="760"/>
    </row>
    <row r="25" spans="1:41" ht="88.5" customHeight="1" x14ac:dyDescent="0.3">
      <c r="A25" s="319">
        <v>14</v>
      </c>
      <c r="B25" s="319" t="s">
        <v>491</v>
      </c>
      <c r="C25" s="345" t="s">
        <v>492</v>
      </c>
      <c r="D25" s="326" t="s">
        <v>493</v>
      </c>
      <c r="E25" s="320" t="s">
        <v>494</v>
      </c>
      <c r="F25" s="320" t="s">
        <v>495</v>
      </c>
      <c r="G25" s="313" t="s">
        <v>513</v>
      </c>
      <c r="H25" s="329">
        <v>72</v>
      </c>
      <c r="I25" s="315" t="s">
        <v>402</v>
      </c>
      <c r="J25" s="353">
        <v>0.6</v>
      </c>
      <c r="K25" s="317" t="s">
        <v>392</v>
      </c>
      <c r="L25" s="316">
        <f t="shared" si="0"/>
        <v>0.6</v>
      </c>
      <c r="M25" s="318" t="s">
        <v>392</v>
      </c>
      <c r="N25" s="319">
        <v>1</v>
      </c>
      <c r="O25" s="320" t="s">
        <v>496</v>
      </c>
      <c r="P25" s="321" t="s">
        <v>376</v>
      </c>
      <c r="Q25" s="321" t="s">
        <v>376</v>
      </c>
      <c r="R25" s="322" t="s">
        <v>377</v>
      </c>
      <c r="S25" s="322" t="s">
        <v>378</v>
      </c>
      <c r="T25" s="316">
        <v>0.4</v>
      </c>
      <c r="U25" s="322" t="s">
        <v>379</v>
      </c>
      <c r="V25" s="322" t="s">
        <v>380</v>
      </c>
      <c r="W25" s="322" t="s">
        <v>381</v>
      </c>
      <c r="X25" s="315" t="s">
        <v>372</v>
      </c>
      <c r="Y25" s="316">
        <v>0.36</v>
      </c>
      <c r="Z25" s="317" t="s">
        <v>392</v>
      </c>
      <c r="AA25" s="316">
        <f t="shared" si="1"/>
        <v>0.6</v>
      </c>
      <c r="AB25" s="318" t="s">
        <v>392</v>
      </c>
      <c r="AC25" s="332" t="s">
        <v>382</v>
      </c>
      <c r="AD25" s="345" t="s">
        <v>497</v>
      </c>
      <c r="AE25" s="329" t="s">
        <v>498</v>
      </c>
      <c r="AF25" s="329" t="s">
        <v>385</v>
      </c>
      <c r="AG25" s="356" t="s">
        <v>499</v>
      </c>
      <c r="AH25" s="345" t="s">
        <v>1102</v>
      </c>
      <c r="AI25" s="761" t="s">
        <v>1061</v>
      </c>
      <c r="AJ25" s="374" t="s">
        <v>1103</v>
      </c>
      <c r="AK25" s="761" t="s">
        <v>1104</v>
      </c>
      <c r="AL25" s="345" t="s">
        <v>1105</v>
      </c>
      <c r="AM25" s="761" t="s">
        <v>1104</v>
      </c>
      <c r="AN25" s="760"/>
      <c r="AO25" s="760"/>
    </row>
    <row r="26" spans="1:41" ht="78.75" customHeight="1" x14ac:dyDescent="0.3">
      <c r="A26" s="319">
        <v>15</v>
      </c>
      <c r="B26" s="319" t="s">
        <v>500</v>
      </c>
      <c r="C26" s="345" t="s">
        <v>501</v>
      </c>
      <c r="D26" s="326" t="s">
        <v>502</v>
      </c>
      <c r="E26" s="320" t="s">
        <v>503</v>
      </c>
      <c r="F26" s="320" t="s">
        <v>504</v>
      </c>
      <c r="G26" s="313" t="s">
        <v>505</v>
      </c>
      <c r="H26" s="329">
        <v>12</v>
      </c>
      <c r="I26" s="357" t="s">
        <v>391</v>
      </c>
      <c r="J26" s="353">
        <v>0.4</v>
      </c>
      <c r="K26" s="317" t="s">
        <v>403</v>
      </c>
      <c r="L26" s="316">
        <f t="shared" si="0"/>
        <v>0.8</v>
      </c>
      <c r="M26" s="318" t="s">
        <v>404</v>
      </c>
      <c r="N26" s="319">
        <v>2</v>
      </c>
      <c r="O26" s="326" t="s">
        <v>506</v>
      </c>
      <c r="P26" s="319" t="s">
        <v>376</v>
      </c>
      <c r="Q26" s="319" t="s">
        <v>376</v>
      </c>
      <c r="R26" s="322" t="s">
        <v>377</v>
      </c>
      <c r="S26" s="322" t="s">
        <v>378</v>
      </c>
      <c r="T26" s="341">
        <v>0.4</v>
      </c>
      <c r="U26" s="322" t="s">
        <v>379</v>
      </c>
      <c r="V26" s="322" t="s">
        <v>380</v>
      </c>
      <c r="W26" s="322" t="s">
        <v>381</v>
      </c>
      <c r="X26" s="315" t="s">
        <v>372</v>
      </c>
      <c r="Y26" s="316">
        <v>0.24</v>
      </c>
      <c r="Z26" s="317" t="s">
        <v>403</v>
      </c>
      <c r="AA26" s="316">
        <f t="shared" si="1"/>
        <v>0.8</v>
      </c>
      <c r="AB26" s="318" t="s">
        <v>404</v>
      </c>
      <c r="AC26" s="332" t="s">
        <v>382</v>
      </c>
      <c r="AD26" s="345" t="s">
        <v>507</v>
      </c>
      <c r="AE26" s="329" t="s">
        <v>498</v>
      </c>
      <c r="AF26" s="329" t="s">
        <v>385</v>
      </c>
      <c r="AG26" s="356" t="s">
        <v>499</v>
      </c>
      <c r="AH26" s="345" t="s">
        <v>1106</v>
      </c>
      <c r="AI26" s="757" t="s">
        <v>1107</v>
      </c>
      <c r="AJ26" s="374" t="s">
        <v>1108</v>
      </c>
      <c r="AK26" s="767" t="s">
        <v>1078</v>
      </c>
      <c r="AL26" s="345" t="s">
        <v>1109</v>
      </c>
      <c r="AM26" s="767" t="s">
        <v>1110</v>
      </c>
      <c r="AN26" s="760"/>
      <c r="AO26" s="760"/>
    </row>
    <row r="27" spans="1:41" ht="90" customHeight="1" x14ac:dyDescent="0.3">
      <c r="A27" s="319">
        <v>16</v>
      </c>
      <c r="B27" s="319" t="s">
        <v>508</v>
      </c>
      <c r="C27" s="345" t="s">
        <v>509</v>
      </c>
      <c r="D27" s="326" t="s">
        <v>510</v>
      </c>
      <c r="E27" s="320" t="s">
        <v>511</v>
      </c>
      <c r="F27" s="320" t="s">
        <v>512</v>
      </c>
      <c r="G27" s="313" t="s">
        <v>513</v>
      </c>
      <c r="H27" s="329">
        <v>36</v>
      </c>
      <c r="I27" s="357" t="s">
        <v>402</v>
      </c>
      <c r="J27" s="353">
        <v>0.6</v>
      </c>
      <c r="K27" s="317" t="s">
        <v>479</v>
      </c>
      <c r="L27" s="316">
        <f t="shared" si="0"/>
        <v>0.4</v>
      </c>
      <c r="M27" s="318" t="s">
        <v>392</v>
      </c>
      <c r="N27" s="319">
        <v>3</v>
      </c>
      <c r="O27" s="326" t="s">
        <v>514</v>
      </c>
      <c r="P27" s="319" t="s">
        <v>376</v>
      </c>
      <c r="Q27" s="319" t="s">
        <v>376</v>
      </c>
      <c r="R27" s="322" t="s">
        <v>377</v>
      </c>
      <c r="S27" s="322" t="s">
        <v>378</v>
      </c>
      <c r="T27" s="341">
        <v>0.4</v>
      </c>
      <c r="U27" s="322" t="s">
        <v>379</v>
      </c>
      <c r="V27" s="322" t="s">
        <v>380</v>
      </c>
      <c r="W27" s="322" t="s">
        <v>381</v>
      </c>
      <c r="X27" s="315" t="s">
        <v>372</v>
      </c>
      <c r="Y27" s="354">
        <v>0.36</v>
      </c>
      <c r="Z27" s="317" t="s">
        <v>479</v>
      </c>
      <c r="AA27" s="316">
        <f t="shared" si="1"/>
        <v>0.4</v>
      </c>
      <c r="AB27" s="318" t="s">
        <v>443</v>
      </c>
      <c r="AC27" s="332" t="s">
        <v>382</v>
      </c>
      <c r="AD27" s="345" t="s">
        <v>515</v>
      </c>
      <c r="AE27" s="329" t="s">
        <v>516</v>
      </c>
      <c r="AF27" s="329" t="s">
        <v>385</v>
      </c>
      <c r="AG27" s="356" t="s">
        <v>499</v>
      </c>
      <c r="AH27" s="345" t="s">
        <v>1111</v>
      </c>
      <c r="AI27" s="757" t="s">
        <v>1112</v>
      </c>
      <c r="AJ27" s="374" t="s">
        <v>1113</v>
      </c>
      <c r="AK27" s="767" t="s">
        <v>1078</v>
      </c>
      <c r="AL27" s="345" t="s">
        <v>1114</v>
      </c>
      <c r="AM27" s="767" t="s">
        <v>1078</v>
      </c>
      <c r="AN27" s="760"/>
      <c r="AO27" s="760"/>
    </row>
    <row r="28" spans="1:41" ht="114" customHeight="1" x14ac:dyDescent="0.3">
      <c r="A28" s="319">
        <v>17</v>
      </c>
      <c r="B28" s="319" t="s">
        <v>517</v>
      </c>
      <c r="C28" s="345" t="s">
        <v>518</v>
      </c>
      <c r="D28" s="326" t="s">
        <v>519</v>
      </c>
      <c r="E28" s="358" t="s">
        <v>520</v>
      </c>
      <c r="F28" s="320" t="s">
        <v>521</v>
      </c>
      <c r="G28" s="313" t="s">
        <v>371</v>
      </c>
      <c r="H28" s="329">
        <v>650</v>
      </c>
      <c r="I28" s="357" t="s">
        <v>465</v>
      </c>
      <c r="J28" s="353">
        <v>0.8</v>
      </c>
      <c r="K28" s="317" t="s">
        <v>479</v>
      </c>
      <c r="L28" s="316">
        <f t="shared" si="0"/>
        <v>0.4</v>
      </c>
      <c r="M28" s="318" t="s">
        <v>392</v>
      </c>
      <c r="N28" s="329">
        <v>4</v>
      </c>
      <c r="O28" s="350" t="s">
        <v>522</v>
      </c>
      <c r="P28" s="329" t="s">
        <v>376</v>
      </c>
      <c r="Q28" s="329" t="s">
        <v>376</v>
      </c>
      <c r="R28" s="322" t="s">
        <v>377</v>
      </c>
      <c r="S28" s="322" t="s">
        <v>378</v>
      </c>
      <c r="T28" s="299">
        <v>0.4</v>
      </c>
      <c r="U28" s="322" t="s">
        <v>379</v>
      </c>
      <c r="V28" s="322" t="s">
        <v>380</v>
      </c>
      <c r="W28" s="322" t="s">
        <v>381</v>
      </c>
      <c r="X28" s="315" t="s">
        <v>391</v>
      </c>
      <c r="Y28" s="316">
        <v>0.48</v>
      </c>
      <c r="Z28" s="317" t="s">
        <v>479</v>
      </c>
      <c r="AA28" s="316">
        <f t="shared" si="1"/>
        <v>0.4</v>
      </c>
      <c r="AB28" s="318" t="s">
        <v>392</v>
      </c>
      <c r="AC28" s="332" t="s">
        <v>382</v>
      </c>
      <c r="AD28" s="345" t="s">
        <v>523</v>
      </c>
      <c r="AE28" s="329" t="s">
        <v>524</v>
      </c>
      <c r="AF28" s="329" t="s">
        <v>385</v>
      </c>
      <c r="AG28" s="356" t="s">
        <v>499</v>
      </c>
      <c r="AH28" s="345" t="s">
        <v>1115</v>
      </c>
      <c r="AI28" s="757" t="s">
        <v>1116</v>
      </c>
      <c r="AJ28" s="374" t="s">
        <v>1117</v>
      </c>
      <c r="AK28" s="767" t="s">
        <v>1078</v>
      </c>
      <c r="AL28" s="345" t="s">
        <v>1118</v>
      </c>
      <c r="AM28" s="767" t="s">
        <v>1078</v>
      </c>
      <c r="AN28" s="760"/>
      <c r="AO28" s="760"/>
    </row>
    <row r="29" spans="1:41" ht="96.75" customHeight="1" x14ac:dyDescent="0.3">
      <c r="A29" s="319">
        <v>18</v>
      </c>
      <c r="B29" s="319" t="s">
        <v>525</v>
      </c>
      <c r="C29" s="345" t="s">
        <v>501</v>
      </c>
      <c r="D29" s="359" t="s">
        <v>526</v>
      </c>
      <c r="E29" s="359" t="s">
        <v>527</v>
      </c>
      <c r="F29" s="359" t="s">
        <v>528</v>
      </c>
      <c r="G29" s="313" t="s">
        <v>371</v>
      </c>
      <c r="H29" s="329">
        <v>100</v>
      </c>
      <c r="I29" s="315" t="s">
        <v>402</v>
      </c>
      <c r="J29" s="353">
        <v>0.6</v>
      </c>
      <c r="K29" s="317" t="s">
        <v>457</v>
      </c>
      <c r="L29" s="316">
        <f t="shared" si="0"/>
        <v>0.2</v>
      </c>
      <c r="M29" s="318" t="s">
        <v>392</v>
      </c>
      <c r="N29" s="329">
        <v>5</v>
      </c>
      <c r="O29" s="350" t="s">
        <v>529</v>
      </c>
      <c r="P29" s="329" t="s">
        <v>376</v>
      </c>
      <c r="Q29" s="329" t="s">
        <v>376</v>
      </c>
      <c r="R29" s="322" t="s">
        <v>377</v>
      </c>
      <c r="S29" s="322" t="s">
        <v>378</v>
      </c>
      <c r="T29" s="360">
        <v>0.4</v>
      </c>
      <c r="U29" s="322" t="s">
        <v>379</v>
      </c>
      <c r="V29" s="322" t="s">
        <v>380</v>
      </c>
      <c r="W29" s="322" t="s">
        <v>381</v>
      </c>
      <c r="X29" s="315" t="s">
        <v>372</v>
      </c>
      <c r="Y29" s="316">
        <v>0.36</v>
      </c>
      <c r="Z29" s="317" t="s">
        <v>457</v>
      </c>
      <c r="AA29" s="316">
        <f t="shared" si="1"/>
        <v>0.2</v>
      </c>
      <c r="AB29" s="318" t="s">
        <v>443</v>
      </c>
      <c r="AC29" s="332" t="s">
        <v>382</v>
      </c>
      <c r="AD29" s="345" t="s">
        <v>530</v>
      </c>
      <c r="AE29" s="345" t="s">
        <v>531</v>
      </c>
      <c r="AF29" s="329" t="s">
        <v>385</v>
      </c>
      <c r="AG29" s="356" t="s">
        <v>499</v>
      </c>
      <c r="AH29" s="345" t="s">
        <v>1119</v>
      </c>
      <c r="AI29" s="757" t="s">
        <v>1116</v>
      </c>
      <c r="AJ29" s="374" t="s">
        <v>1120</v>
      </c>
      <c r="AK29" s="767" t="s">
        <v>1078</v>
      </c>
      <c r="AL29" s="345" t="s">
        <v>1121</v>
      </c>
      <c r="AM29" s="767" t="s">
        <v>1078</v>
      </c>
      <c r="AN29" s="760"/>
      <c r="AO29" s="760"/>
    </row>
    <row r="30" spans="1:41" ht="76.5" x14ac:dyDescent="0.3">
      <c r="A30" s="319">
        <v>19</v>
      </c>
      <c r="B30" s="319" t="s">
        <v>532</v>
      </c>
      <c r="C30" s="312" t="s">
        <v>475</v>
      </c>
      <c r="D30" s="312" t="s">
        <v>1006</v>
      </c>
      <c r="E30" s="312" t="s">
        <v>1122</v>
      </c>
      <c r="F30" s="312" t="s">
        <v>1123</v>
      </c>
      <c r="G30" s="313" t="s">
        <v>371</v>
      </c>
      <c r="H30" s="314">
        <v>1500</v>
      </c>
      <c r="I30" s="770" t="s">
        <v>465</v>
      </c>
      <c r="J30" s="316">
        <f t="shared" ref="J30:J38" si="2">IF(I30="MUY BAJA",20%,IF(I30="BAJA",40%,IF(I30="MEDIA",60%,IF(I30="ALTA",80%,IF(I30="MUY ALTA",100%,IF(I30="",""))))))</f>
        <v>0.8</v>
      </c>
      <c r="K30" s="317" t="s">
        <v>457</v>
      </c>
      <c r="L30" s="316">
        <f t="shared" si="0"/>
        <v>0.2</v>
      </c>
      <c r="M30" s="318" t="s">
        <v>443</v>
      </c>
      <c r="N30" s="319">
        <v>1</v>
      </c>
      <c r="O30" s="320" t="s">
        <v>533</v>
      </c>
      <c r="P30" s="321" t="s">
        <v>376</v>
      </c>
      <c r="Q30" s="321" t="s">
        <v>376</v>
      </c>
      <c r="R30" s="322" t="s">
        <v>394</v>
      </c>
      <c r="S30" s="322" t="s">
        <v>378</v>
      </c>
      <c r="T30" s="316">
        <v>0.3</v>
      </c>
      <c r="U30" s="322" t="s">
        <v>379</v>
      </c>
      <c r="V30" s="322" t="s">
        <v>380</v>
      </c>
      <c r="W30" s="322" t="s">
        <v>381</v>
      </c>
      <c r="X30" s="315" t="s">
        <v>391</v>
      </c>
      <c r="Y30" s="361">
        <v>0.56000000000000005</v>
      </c>
      <c r="Z30" s="317" t="s">
        <v>457</v>
      </c>
      <c r="AA30" s="316">
        <f t="shared" si="1"/>
        <v>0.2</v>
      </c>
      <c r="AB30" s="318" t="s">
        <v>443</v>
      </c>
      <c r="AC30" s="332" t="s">
        <v>382</v>
      </c>
      <c r="AD30" s="320" t="s">
        <v>1124</v>
      </c>
      <c r="AE30" s="326" t="s">
        <v>534</v>
      </c>
      <c r="AF30" s="327" t="s">
        <v>385</v>
      </c>
      <c r="AG30" s="328" t="s">
        <v>386</v>
      </c>
      <c r="AH30" s="345" t="s">
        <v>1125</v>
      </c>
      <c r="AI30" s="761" t="s">
        <v>1126</v>
      </c>
      <c r="AJ30" s="345" t="s">
        <v>1125</v>
      </c>
      <c r="AK30" s="761" t="s">
        <v>1127</v>
      </c>
      <c r="AL30" s="345" t="s">
        <v>1125</v>
      </c>
      <c r="AM30" s="761" t="s">
        <v>1127</v>
      </c>
      <c r="AN30" s="760"/>
      <c r="AO30" s="760"/>
    </row>
    <row r="31" spans="1:41" ht="76.5" x14ac:dyDescent="0.3">
      <c r="A31" s="319">
        <v>20</v>
      </c>
      <c r="B31" s="319" t="s">
        <v>535</v>
      </c>
      <c r="C31" s="320" t="s">
        <v>536</v>
      </c>
      <c r="D31" s="320" t="s">
        <v>1007</v>
      </c>
      <c r="E31" s="320" t="s">
        <v>537</v>
      </c>
      <c r="F31" s="320" t="s">
        <v>538</v>
      </c>
      <c r="G31" s="313" t="s">
        <v>371</v>
      </c>
      <c r="H31" s="329">
        <v>2000</v>
      </c>
      <c r="I31" s="484" t="s">
        <v>465</v>
      </c>
      <c r="J31" s="316">
        <f t="shared" si="2"/>
        <v>0.8</v>
      </c>
      <c r="K31" s="317" t="s">
        <v>457</v>
      </c>
      <c r="L31" s="316">
        <f t="shared" si="0"/>
        <v>0.2</v>
      </c>
      <c r="M31" s="318" t="s">
        <v>443</v>
      </c>
      <c r="N31" s="319">
        <v>2</v>
      </c>
      <c r="O31" s="326" t="s">
        <v>539</v>
      </c>
      <c r="P31" s="319" t="s">
        <v>376</v>
      </c>
      <c r="Q31" s="319" t="s">
        <v>376</v>
      </c>
      <c r="R31" s="322" t="s">
        <v>540</v>
      </c>
      <c r="S31" s="322" t="s">
        <v>378</v>
      </c>
      <c r="T31" s="316">
        <v>0.4</v>
      </c>
      <c r="U31" s="322" t="s">
        <v>379</v>
      </c>
      <c r="V31" s="322" t="s">
        <v>380</v>
      </c>
      <c r="W31" s="322" t="s">
        <v>381</v>
      </c>
      <c r="X31" s="315" t="s">
        <v>391</v>
      </c>
      <c r="Y31" s="362">
        <v>0.48</v>
      </c>
      <c r="Z31" s="317" t="s">
        <v>457</v>
      </c>
      <c r="AA31" s="316">
        <f t="shared" si="1"/>
        <v>0.2</v>
      </c>
      <c r="AB31" s="318" t="s">
        <v>443</v>
      </c>
      <c r="AC31" s="332" t="s">
        <v>382</v>
      </c>
      <c r="AD31" s="320" t="s">
        <v>541</v>
      </c>
      <c r="AE31" s="327" t="s">
        <v>534</v>
      </c>
      <c r="AF31" s="327" t="s">
        <v>385</v>
      </c>
      <c r="AG31" s="328" t="s">
        <v>386</v>
      </c>
      <c r="AH31" s="345" t="s">
        <v>1128</v>
      </c>
      <c r="AI31" s="761" t="s">
        <v>1126</v>
      </c>
      <c r="AJ31" s="345" t="s">
        <v>1128</v>
      </c>
      <c r="AK31" s="761" t="s">
        <v>1126</v>
      </c>
      <c r="AL31" s="345" t="s">
        <v>1128</v>
      </c>
      <c r="AM31" s="761" t="s">
        <v>1126</v>
      </c>
      <c r="AN31" s="760"/>
      <c r="AO31" s="760"/>
    </row>
    <row r="32" spans="1:41" ht="89.25" x14ac:dyDescent="0.3">
      <c r="A32" s="319">
        <v>21</v>
      </c>
      <c r="B32" s="319" t="s">
        <v>542</v>
      </c>
      <c r="C32" s="329" t="s">
        <v>543</v>
      </c>
      <c r="D32" s="326" t="s">
        <v>544</v>
      </c>
      <c r="E32" s="320" t="s">
        <v>545</v>
      </c>
      <c r="F32" s="320" t="s">
        <v>546</v>
      </c>
      <c r="G32" s="313" t="s">
        <v>371</v>
      </c>
      <c r="H32" s="329">
        <f>(3*12)+2+5+12</f>
        <v>55</v>
      </c>
      <c r="I32" s="315" t="s">
        <v>402</v>
      </c>
      <c r="J32" s="316">
        <f t="shared" si="2"/>
        <v>0.6</v>
      </c>
      <c r="K32" s="317" t="s">
        <v>457</v>
      </c>
      <c r="L32" s="316">
        <f t="shared" si="0"/>
        <v>0.2</v>
      </c>
      <c r="M32" s="318" t="s">
        <v>443</v>
      </c>
      <c r="N32" s="319">
        <v>1</v>
      </c>
      <c r="O32" s="359" t="s">
        <v>547</v>
      </c>
      <c r="P32" s="327" t="s">
        <v>376</v>
      </c>
      <c r="Q32" s="319" t="s">
        <v>376</v>
      </c>
      <c r="R32" s="322" t="s">
        <v>377</v>
      </c>
      <c r="S32" s="322" t="s">
        <v>378</v>
      </c>
      <c r="T32" s="341">
        <v>0.4</v>
      </c>
      <c r="U32" s="322" t="s">
        <v>379</v>
      </c>
      <c r="V32" s="322" t="s">
        <v>380</v>
      </c>
      <c r="W32" s="322" t="s">
        <v>381</v>
      </c>
      <c r="X32" s="315" t="s">
        <v>372</v>
      </c>
      <c r="Y32" s="316">
        <v>0.36</v>
      </c>
      <c r="Z32" s="317" t="s">
        <v>457</v>
      </c>
      <c r="AA32" s="316">
        <f t="shared" si="1"/>
        <v>0.2</v>
      </c>
      <c r="AB32" s="318" t="s">
        <v>443</v>
      </c>
      <c r="AC32" s="332" t="s">
        <v>382</v>
      </c>
      <c r="AD32" s="320" t="s">
        <v>548</v>
      </c>
      <c r="AE32" s="329" t="s">
        <v>549</v>
      </c>
      <c r="AF32" s="327" t="s">
        <v>385</v>
      </c>
      <c r="AG32" s="328" t="s">
        <v>386</v>
      </c>
      <c r="AH32" s="345" t="s">
        <v>1129</v>
      </c>
      <c r="AI32" s="761" t="s">
        <v>1126</v>
      </c>
      <c r="AJ32" s="759" t="s">
        <v>1130</v>
      </c>
      <c r="AK32" s="761" t="s">
        <v>1126</v>
      </c>
      <c r="AL32" s="771" t="s">
        <v>1131</v>
      </c>
      <c r="AM32" s="761" t="s">
        <v>1132</v>
      </c>
      <c r="AN32" s="760"/>
      <c r="AO32" s="760"/>
    </row>
    <row r="33" spans="1:44" ht="86.25" x14ac:dyDescent="0.3">
      <c r="A33" s="319">
        <v>22</v>
      </c>
      <c r="B33" s="319" t="s">
        <v>550</v>
      </c>
      <c r="C33" s="320" t="s">
        <v>551</v>
      </c>
      <c r="D33" s="320" t="s">
        <v>552</v>
      </c>
      <c r="E33" s="320" t="s">
        <v>553</v>
      </c>
      <c r="F33" s="320" t="s">
        <v>554</v>
      </c>
      <c r="G33" s="313" t="s">
        <v>421</v>
      </c>
      <c r="H33" s="329">
        <v>15</v>
      </c>
      <c r="I33" s="315" t="s">
        <v>391</v>
      </c>
      <c r="J33" s="316">
        <f t="shared" si="2"/>
        <v>0.4</v>
      </c>
      <c r="K33" s="317" t="s">
        <v>403</v>
      </c>
      <c r="L33" s="316">
        <f t="shared" si="0"/>
        <v>0.8</v>
      </c>
      <c r="M33" s="318" t="s">
        <v>404</v>
      </c>
      <c r="N33" s="319">
        <v>2</v>
      </c>
      <c r="O33" s="326" t="s">
        <v>555</v>
      </c>
      <c r="P33" s="319" t="s">
        <v>376</v>
      </c>
      <c r="Q33" s="319" t="s">
        <v>376</v>
      </c>
      <c r="R33" s="322" t="s">
        <v>377</v>
      </c>
      <c r="S33" s="322" t="s">
        <v>378</v>
      </c>
      <c r="T33" s="341">
        <v>0.4</v>
      </c>
      <c r="U33" s="322" t="s">
        <v>379</v>
      </c>
      <c r="V33" s="322" t="s">
        <v>380</v>
      </c>
      <c r="W33" s="322" t="s">
        <v>406</v>
      </c>
      <c r="X33" s="315" t="s">
        <v>372</v>
      </c>
      <c r="Y33" s="316">
        <v>0.24</v>
      </c>
      <c r="Z33" s="317" t="s">
        <v>403</v>
      </c>
      <c r="AA33" s="316">
        <f t="shared" si="1"/>
        <v>0.8</v>
      </c>
      <c r="AB33" s="318" t="s">
        <v>404</v>
      </c>
      <c r="AC33" s="332" t="s">
        <v>382</v>
      </c>
      <c r="AD33" s="320" t="s">
        <v>556</v>
      </c>
      <c r="AE33" s="329" t="s">
        <v>549</v>
      </c>
      <c r="AF33" s="327" t="s">
        <v>385</v>
      </c>
      <c r="AG33" s="342" t="s">
        <v>425</v>
      </c>
      <c r="AH33" s="345" t="s">
        <v>1133</v>
      </c>
      <c r="AI33" s="761" t="s">
        <v>1126</v>
      </c>
      <c r="AJ33" s="759" t="s">
        <v>1133</v>
      </c>
      <c r="AK33" s="761" t="s">
        <v>1126</v>
      </c>
      <c r="AL33" s="771" t="s">
        <v>1134</v>
      </c>
      <c r="AM33" s="345" t="s">
        <v>1133</v>
      </c>
      <c r="AN33" s="760"/>
      <c r="AO33" s="760"/>
    </row>
    <row r="34" spans="1:44" ht="99" x14ac:dyDescent="0.3">
      <c r="A34" s="319">
        <v>23</v>
      </c>
      <c r="B34" s="319" t="s">
        <v>557</v>
      </c>
      <c r="C34" s="320" t="s">
        <v>411</v>
      </c>
      <c r="D34" s="320" t="s">
        <v>558</v>
      </c>
      <c r="E34" s="320" t="s">
        <v>559</v>
      </c>
      <c r="F34" s="320" t="s">
        <v>560</v>
      </c>
      <c r="G34" s="313" t="s">
        <v>371</v>
      </c>
      <c r="H34" s="329">
        <f>2+1+12+1</f>
        <v>16</v>
      </c>
      <c r="I34" s="315" t="s">
        <v>391</v>
      </c>
      <c r="J34" s="316">
        <f t="shared" si="2"/>
        <v>0.4</v>
      </c>
      <c r="K34" s="317" t="s">
        <v>479</v>
      </c>
      <c r="L34" s="316">
        <f t="shared" si="0"/>
        <v>0.4</v>
      </c>
      <c r="M34" s="318" t="s">
        <v>443</v>
      </c>
      <c r="N34" s="319">
        <v>3</v>
      </c>
      <c r="O34" s="326" t="s">
        <v>561</v>
      </c>
      <c r="P34" s="319" t="s">
        <v>376</v>
      </c>
      <c r="Q34" s="319" t="s">
        <v>376</v>
      </c>
      <c r="R34" s="322" t="s">
        <v>377</v>
      </c>
      <c r="S34" s="322" t="s">
        <v>378</v>
      </c>
      <c r="T34" s="341">
        <v>0.4</v>
      </c>
      <c r="U34" s="322" t="s">
        <v>379</v>
      </c>
      <c r="V34" s="322" t="s">
        <v>380</v>
      </c>
      <c r="W34" s="322" t="s">
        <v>406</v>
      </c>
      <c r="X34" s="315" t="s">
        <v>372</v>
      </c>
      <c r="Y34" s="299">
        <v>0.36</v>
      </c>
      <c r="Z34" s="317" t="s">
        <v>479</v>
      </c>
      <c r="AA34" s="316">
        <f t="shared" si="1"/>
        <v>0.4</v>
      </c>
      <c r="AB34" s="318" t="s">
        <v>443</v>
      </c>
      <c r="AC34" s="332" t="s">
        <v>382</v>
      </c>
      <c r="AD34" s="345" t="s">
        <v>562</v>
      </c>
      <c r="AE34" s="329" t="s">
        <v>563</v>
      </c>
      <c r="AF34" s="327" t="s">
        <v>385</v>
      </c>
      <c r="AG34" s="328" t="s">
        <v>386</v>
      </c>
      <c r="AH34" s="345" t="s">
        <v>1135</v>
      </c>
      <c r="AI34" s="761" t="s">
        <v>1126</v>
      </c>
      <c r="AJ34" s="759" t="s">
        <v>1136</v>
      </c>
      <c r="AK34" s="761" t="s">
        <v>1126</v>
      </c>
      <c r="AL34" s="771" t="s">
        <v>1137</v>
      </c>
      <c r="AM34" s="761" t="s">
        <v>1126</v>
      </c>
      <c r="AN34" s="760"/>
      <c r="AO34" s="760"/>
    </row>
    <row r="35" spans="1:44" ht="115.5" x14ac:dyDescent="0.3">
      <c r="A35" s="319">
        <v>24</v>
      </c>
      <c r="B35" s="319" t="s">
        <v>564</v>
      </c>
      <c r="C35" s="320" t="s">
        <v>551</v>
      </c>
      <c r="D35" s="320" t="s">
        <v>565</v>
      </c>
      <c r="E35" s="320" t="s">
        <v>566</v>
      </c>
      <c r="F35" s="320" t="s">
        <v>567</v>
      </c>
      <c r="G35" s="313" t="s">
        <v>421</v>
      </c>
      <c r="H35" s="363">
        <f>(365-52)*5</f>
        <v>1565</v>
      </c>
      <c r="I35" s="315" t="s">
        <v>465</v>
      </c>
      <c r="J35" s="316">
        <f t="shared" si="2"/>
        <v>0.8</v>
      </c>
      <c r="K35" s="317" t="s">
        <v>403</v>
      </c>
      <c r="L35" s="316">
        <f t="shared" si="0"/>
        <v>0.8</v>
      </c>
      <c r="M35" s="318" t="s">
        <v>404</v>
      </c>
      <c r="N35" s="329">
        <v>4</v>
      </c>
      <c r="O35" s="350" t="s">
        <v>568</v>
      </c>
      <c r="P35" s="348" t="s">
        <v>376</v>
      </c>
      <c r="Q35" s="329" t="s">
        <v>376</v>
      </c>
      <c r="R35" s="322" t="s">
        <v>377</v>
      </c>
      <c r="S35" s="322" t="s">
        <v>378</v>
      </c>
      <c r="T35" s="341">
        <v>0.4</v>
      </c>
      <c r="U35" s="322" t="s">
        <v>379</v>
      </c>
      <c r="V35" s="322" t="s">
        <v>380</v>
      </c>
      <c r="W35" s="322" t="s">
        <v>381</v>
      </c>
      <c r="X35" s="315" t="s">
        <v>372</v>
      </c>
      <c r="Y35" s="316">
        <v>0.36</v>
      </c>
      <c r="Z35" s="317" t="s">
        <v>403</v>
      </c>
      <c r="AA35" s="316">
        <f t="shared" si="1"/>
        <v>0.8</v>
      </c>
      <c r="AB35" s="318" t="s">
        <v>404</v>
      </c>
      <c r="AC35" s="332" t="s">
        <v>382</v>
      </c>
      <c r="AD35" s="345" t="s">
        <v>569</v>
      </c>
      <c r="AE35" s="329" t="s">
        <v>570</v>
      </c>
      <c r="AF35" s="327" t="s">
        <v>385</v>
      </c>
      <c r="AG35" s="342" t="s">
        <v>425</v>
      </c>
      <c r="AH35" s="345" t="s">
        <v>1138</v>
      </c>
      <c r="AI35" s="761" t="s">
        <v>1126</v>
      </c>
      <c r="AJ35" s="759" t="s">
        <v>1138</v>
      </c>
      <c r="AK35" s="761" t="s">
        <v>1126</v>
      </c>
      <c r="AL35" s="759" t="s">
        <v>1139</v>
      </c>
      <c r="AM35" s="761" t="s">
        <v>1126</v>
      </c>
      <c r="AN35" s="760"/>
      <c r="AO35" s="760"/>
    </row>
    <row r="36" spans="1:44" ht="99" x14ac:dyDescent="0.3">
      <c r="A36" s="319">
        <v>25</v>
      </c>
      <c r="B36" s="319" t="s">
        <v>571</v>
      </c>
      <c r="C36" s="320" t="s">
        <v>572</v>
      </c>
      <c r="D36" s="326" t="s">
        <v>573</v>
      </c>
      <c r="E36" s="320" t="s">
        <v>574</v>
      </c>
      <c r="F36" s="320" t="s">
        <v>575</v>
      </c>
      <c r="G36" s="313" t="s">
        <v>371</v>
      </c>
      <c r="H36" s="329">
        <v>16</v>
      </c>
      <c r="I36" s="315" t="s">
        <v>391</v>
      </c>
      <c r="J36" s="316">
        <f t="shared" si="2"/>
        <v>0.4</v>
      </c>
      <c r="K36" s="317" t="s">
        <v>457</v>
      </c>
      <c r="L36" s="316">
        <f t="shared" si="0"/>
        <v>0.2</v>
      </c>
      <c r="M36" s="318" t="s">
        <v>443</v>
      </c>
      <c r="N36" s="319">
        <v>1</v>
      </c>
      <c r="O36" s="320" t="s">
        <v>576</v>
      </c>
      <c r="P36" s="327" t="s">
        <v>376</v>
      </c>
      <c r="Q36" s="319" t="s">
        <v>376</v>
      </c>
      <c r="R36" s="322" t="s">
        <v>377</v>
      </c>
      <c r="S36" s="322" t="s">
        <v>378</v>
      </c>
      <c r="T36" s="341">
        <v>0.4</v>
      </c>
      <c r="U36" s="322" t="s">
        <v>577</v>
      </c>
      <c r="V36" s="322" t="s">
        <v>578</v>
      </c>
      <c r="W36" s="322" t="s">
        <v>381</v>
      </c>
      <c r="X36" s="315" t="s">
        <v>372</v>
      </c>
      <c r="Y36" s="316">
        <v>0.24</v>
      </c>
      <c r="Z36" s="317" t="s">
        <v>457</v>
      </c>
      <c r="AA36" s="316">
        <f t="shared" si="1"/>
        <v>0.2</v>
      </c>
      <c r="AB36" s="318" t="s">
        <v>443</v>
      </c>
      <c r="AC36" s="332" t="s">
        <v>382</v>
      </c>
      <c r="AD36" s="320" t="s">
        <v>579</v>
      </c>
      <c r="AE36" s="329" t="s">
        <v>580</v>
      </c>
      <c r="AF36" s="327" t="s">
        <v>385</v>
      </c>
      <c r="AG36" s="328" t="s">
        <v>386</v>
      </c>
      <c r="AH36" s="345" t="s">
        <v>1140</v>
      </c>
      <c r="AI36" s="761" t="s">
        <v>1126</v>
      </c>
      <c r="AJ36" s="759" t="s">
        <v>1141</v>
      </c>
      <c r="AK36" s="761" t="s">
        <v>1126</v>
      </c>
      <c r="AL36" s="759" t="s">
        <v>1142</v>
      </c>
      <c r="AM36" s="761" t="s">
        <v>1126</v>
      </c>
      <c r="AN36" s="760"/>
      <c r="AO36" s="760"/>
    </row>
    <row r="37" spans="1:44" ht="148.5" x14ac:dyDescent="0.3">
      <c r="A37" s="319">
        <v>26</v>
      </c>
      <c r="B37" s="319" t="s">
        <v>581</v>
      </c>
      <c r="C37" s="320" t="s">
        <v>582</v>
      </c>
      <c r="D37" s="320" t="s">
        <v>583</v>
      </c>
      <c r="E37" s="320" t="s">
        <v>584</v>
      </c>
      <c r="F37" s="320" t="s">
        <v>585</v>
      </c>
      <c r="G37" s="313" t="s">
        <v>421</v>
      </c>
      <c r="H37" s="329">
        <v>60</v>
      </c>
      <c r="I37" s="315" t="s">
        <v>402</v>
      </c>
      <c r="J37" s="316">
        <f t="shared" si="2"/>
        <v>0.6</v>
      </c>
      <c r="K37" s="317" t="s">
        <v>403</v>
      </c>
      <c r="L37" s="316">
        <f t="shared" si="0"/>
        <v>0.8</v>
      </c>
      <c r="M37" s="318" t="s">
        <v>404</v>
      </c>
      <c r="N37" s="319">
        <v>3</v>
      </c>
      <c r="O37" s="326" t="s">
        <v>586</v>
      </c>
      <c r="P37" s="319" t="s">
        <v>376</v>
      </c>
      <c r="Q37" s="319" t="s">
        <v>376</v>
      </c>
      <c r="R37" s="322" t="s">
        <v>377</v>
      </c>
      <c r="S37" s="322" t="s">
        <v>378</v>
      </c>
      <c r="T37" s="341">
        <v>0.4</v>
      </c>
      <c r="U37" s="322" t="s">
        <v>379</v>
      </c>
      <c r="V37" s="322" t="s">
        <v>380</v>
      </c>
      <c r="W37" s="322" t="s">
        <v>406</v>
      </c>
      <c r="X37" s="315" t="s">
        <v>372</v>
      </c>
      <c r="Y37" s="299">
        <v>0.36</v>
      </c>
      <c r="Z37" s="317" t="s">
        <v>403</v>
      </c>
      <c r="AA37" s="316">
        <f t="shared" si="1"/>
        <v>0.8</v>
      </c>
      <c r="AB37" s="318" t="s">
        <v>404</v>
      </c>
      <c r="AC37" s="332" t="s">
        <v>382</v>
      </c>
      <c r="AD37" s="345" t="s">
        <v>587</v>
      </c>
      <c r="AE37" s="329" t="s">
        <v>563</v>
      </c>
      <c r="AF37" s="327" t="s">
        <v>385</v>
      </c>
      <c r="AG37" s="342" t="s">
        <v>425</v>
      </c>
      <c r="AH37" s="345" t="s">
        <v>1143</v>
      </c>
      <c r="AI37" s="761" t="s">
        <v>1126</v>
      </c>
      <c r="AJ37" s="759" t="s">
        <v>1144</v>
      </c>
      <c r="AK37" s="761" t="s">
        <v>1126</v>
      </c>
      <c r="AL37" s="759" t="s">
        <v>1145</v>
      </c>
      <c r="AM37" s="761" t="s">
        <v>1126</v>
      </c>
      <c r="AN37" s="760"/>
      <c r="AO37" s="760"/>
    </row>
    <row r="38" spans="1:44" ht="65.25" customHeight="1" x14ac:dyDescent="0.3">
      <c r="A38" s="644">
        <v>27</v>
      </c>
      <c r="B38" s="644" t="s">
        <v>588</v>
      </c>
      <c r="C38" s="716" t="s">
        <v>572</v>
      </c>
      <c r="D38" s="716" t="s">
        <v>589</v>
      </c>
      <c r="E38" s="716" t="s">
        <v>590</v>
      </c>
      <c r="F38" s="716" t="s">
        <v>591</v>
      </c>
      <c r="G38" s="648" t="s">
        <v>371</v>
      </c>
      <c r="H38" s="646">
        <v>600</v>
      </c>
      <c r="I38" s="710" t="s">
        <v>465</v>
      </c>
      <c r="J38" s="650">
        <f t="shared" si="2"/>
        <v>0.8</v>
      </c>
      <c r="K38" s="704" t="s">
        <v>392</v>
      </c>
      <c r="L38" s="650">
        <f>IF(K38="LEVE",20%,IF(K38="MENOR",40%,IF(K38="MODERADO",60%,IF(K38="MAYOR",80%,IF(K38="CATASTROFICO",100%,IF(I38="",""))))))</f>
        <v>0.6</v>
      </c>
      <c r="M38" s="706" t="s">
        <v>404</v>
      </c>
      <c r="N38" s="319">
        <v>1</v>
      </c>
      <c r="O38" s="326" t="s">
        <v>592</v>
      </c>
      <c r="P38" s="319" t="s">
        <v>376</v>
      </c>
      <c r="Q38" s="319" t="s">
        <v>376</v>
      </c>
      <c r="R38" s="322" t="s">
        <v>377</v>
      </c>
      <c r="S38" s="322" t="s">
        <v>378</v>
      </c>
      <c r="T38" s="341">
        <v>0.4</v>
      </c>
      <c r="U38" s="322" t="s">
        <v>379</v>
      </c>
      <c r="V38" s="322" t="s">
        <v>380</v>
      </c>
      <c r="W38" s="322" t="s">
        <v>406</v>
      </c>
      <c r="X38" s="710" t="s">
        <v>372</v>
      </c>
      <c r="Y38" s="316">
        <v>0.48</v>
      </c>
      <c r="Z38" s="704" t="s">
        <v>392</v>
      </c>
      <c r="AA38" s="650">
        <f t="shared" si="1"/>
        <v>0.6</v>
      </c>
      <c r="AB38" s="706" t="s">
        <v>392</v>
      </c>
      <c r="AC38" s="332" t="s">
        <v>382</v>
      </c>
      <c r="AD38" s="326" t="s">
        <v>593</v>
      </c>
      <c r="AE38" s="326" t="s">
        <v>594</v>
      </c>
      <c r="AF38" s="327" t="s">
        <v>385</v>
      </c>
      <c r="AG38" s="328" t="s">
        <v>386</v>
      </c>
      <c r="AH38" s="345" t="s">
        <v>1146</v>
      </c>
      <c r="AI38" s="761" t="s">
        <v>1147</v>
      </c>
      <c r="AJ38" s="345" t="s">
        <v>1148</v>
      </c>
      <c r="AK38" s="761" t="s">
        <v>1149</v>
      </c>
      <c r="AL38" s="345" t="s">
        <v>1150</v>
      </c>
      <c r="AM38" s="761" t="s">
        <v>1151</v>
      </c>
      <c r="AN38" s="760"/>
      <c r="AO38" s="760"/>
    </row>
    <row r="39" spans="1:44" ht="81" customHeight="1" x14ac:dyDescent="0.3">
      <c r="A39" s="660"/>
      <c r="B39" s="660"/>
      <c r="C39" s="717"/>
      <c r="D39" s="717"/>
      <c r="E39" s="717"/>
      <c r="F39" s="717"/>
      <c r="G39" s="654"/>
      <c r="H39" s="661"/>
      <c r="I39" s="711"/>
      <c r="J39" s="658"/>
      <c r="K39" s="705"/>
      <c r="L39" s="658"/>
      <c r="M39" s="707"/>
      <c r="N39" s="319">
        <v>2</v>
      </c>
      <c r="O39" s="326" t="s">
        <v>595</v>
      </c>
      <c r="P39" s="319" t="s">
        <v>376</v>
      </c>
      <c r="Q39" s="319" t="s">
        <v>376</v>
      </c>
      <c r="R39" s="322" t="s">
        <v>377</v>
      </c>
      <c r="S39" s="322" t="s">
        <v>378</v>
      </c>
      <c r="T39" s="341">
        <v>0.4</v>
      </c>
      <c r="U39" s="322" t="s">
        <v>379</v>
      </c>
      <c r="V39" s="322" t="s">
        <v>380</v>
      </c>
      <c r="W39" s="322" t="s">
        <v>406</v>
      </c>
      <c r="X39" s="711"/>
      <c r="Y39" s="323">
        <v>0.28799999999999998</v>
      </c>
      <c r="Z39" s="705"/>
      <c r="AA39" s="658"/>
      <c r="AB39" s="707"/>
      <c r="AC39" s="332" t="s">
        <v>382</v>
      </c>
      <c r="AD39" s="326" t="s">
        <v>596</v>
      </c>
      <c r="AE39" s="326" t="s">
        <v>597</v>
      </c>
      <c r="AF39" s="327" t="s">
        <v>385</v>
      </c>
      <c r="AG39" s="328" t="s">
        <v>386</v>
      </c>
      <c r="AH39" s="772" t="s">
        <v>1152</v>
      </c>
      <c r="AI39" s="761" t="s">
        <v>1153</v>
      </c>
      <c r="AJ39" s="772" t="s">
        <v>1154</v>
      </c>
      <c r="AK39" s="761" t="s">
        <v>1155</v>
      </c>
      <c r="AL39" s="772" t="s">
        <v>1156</v>
      </c>
      <c r="AM39" s="761" t="s">
        <v>1157</v>
      </c>
      <c r="AN39" s="760"/>
      <c r="AO39" s="760"/>
    </row>
    <row r="40" spans="1:44" ht="122.25" customHeight="1" x14ac:dyDescent="0.3">
      <c r="A40" s="364">
        <v>28</v>
      </c>
      <c r="B40" s="364" t="s">
        <v>598</v>
      </c>
      <c r="C40" s="320" t="s">
        <v>572</v>
      </c>
      <c r="D40" s="320" t="s">
        <v>599</v>
      </c>
      <c r="E40" s="320" t="s">
        <v>600</v>
      </c>
      <c r="F40" s="320" t="s">
        <v>601</v>
      </c>
      <c r="G40" s="313" t="s">
        <v>371</v>
      </c>
      <c r="H40" s="363">
        <v>12</v>
      </c>
      <c r="I40" s="315" t="s">
        <v>391</v>
      </c>
      <c r="J40" s="316">
        <f t="shared" ref="J40:J49" si="3">IF(I40="MUY BAJA",20%,IF(I40="BAJA",40%,IF(I40="MEDIA",60%,IF(I40="ALTA",80%,IF(I40="MUY ALTA",100%,IF(I40="",""))))))</f>
        <v>0.4</v>
      </c>
      <c r="K40" s="317" t="s">
        <v>479</v>
      </c>
      <c r="L40" s="316">
        <f>IF(K40="LEVE",20%,IF(K40="MENOR",40%,IF(K40="MODERADO",60%,IF(K40="MAYOR",80%,IF(K40="CATASTROFICO",100%,IF(I40="",""))))))</f>
        <v>0.4</v>
      </c>
      <c r="M40" s="318" t="s">
        <v>443</v>
      </c>
      <c r="N40" s="319">
        <v>3</v>
      </c>
      <c r="O40" s="350" t="s">
        <v>602</v>
      </c>
      <c r="P40" s="348" t="s">
        <v>376</v>
      </c>
      <c r="Q40" s="329" t="s">
        <v>376</v>
      </c>
      <c r="R40" s="322" t="s">
        <v>394</v>
      </c>
      <c r="S40" s="322" t="s">
        <v>378</v>
      </c>
      <c r="T40" s="341">
        <v>0.3</v>
      </c>
      <c r="U40" s="322" t="s">
        <v>379</v>
      </c>
      <c r="V40" s="322" t="s">
        <v>380</v>
      </c>
      <c r="W40" s="322" t="s">
        <v>381</v>
      </c>
      <c r="X40" s="315" t="s">
        <v>372</v>
      </c>
      <c r="Y40" s="316">
        <v>0.28000000000000003</v>
      </c>
      <c r="Z40" s="317" t="s">
        <v>479</v>
      </c>
      <c r="AA40" s="316">
        <f>IF(Z40="LEVE",20%,IF(Z40="MENOR",40%,IF(Z40="MODERADO",60%,IF(Z40="MAYOR",80%,IF(Z40="CATASTROFICO",100%,IF(Z40="",""))))))</f>
        <v>0.4</v>
      </c>
      <c r="AB40" s="318" t="s">
        <v>443</v>
      </c>
      <c r="AC40" s="332" t="s">
        <v>382</v>
      </c>
      <c r="AD40" s="320" t="s">
        <v>603</v>
      </c>
      <c r="AE40" s="326" t="s">
        <v>604</v>
      </c>
      <c r="AF40" s="327" t="s">
        <v>385</v>
      </c>
      <c r="AG40" s="328" t="s">
        <v>386</v>
      </c>
      <c r="AH40" s="345" t="s">
        <v>1158</v>
      </c>
      <c r="AI40" s="761" t="s">
        <v>1159</v>
      </c>
      <c r="AJ40" s="345" t="s">
        <v>1160</v>
      </c>
      <c r="AK40" s="761" t="s">
        <v>1159</v>
      </c>
      <c r="AL40" s="374" t="s">
        <v>1161</v>
      </c>
      <c r="AM40" s="761" t="s">
        <v>1159</v>
      </c>
      <c r="AN40" s="760"/>
      <c r="AO40" s="760"/>
    </row>
    <row r="41" spans="1:44" ht="81" customHeight="1" x14ac:dyDescent="0.3">
      <c r="A41" s="364">
        <v>29</v>
      </c>
      <c r="B41" s="364" t="s">
        <v>605</v>
      </c>
      <c r="C41" s="320" t="s">
        <v>572</v>
      </c>
      <c r="D41" s="359" t="s">
        <v>606</v>
      </c>
      <c r="E41" s="359" t="s">
        <v>607</v>
      </c>
      <c r="F41" s="359" t="s">
        <v>608</v>
      </c>
      <c r="G41" s="313" t="s">
        <v>371</v>
      </c>
      <c r="H41" s="363">
        <v>2</v>
      </c>
      <c r="I41" s="315" t="s">
        <v>372</v>
      </c>
      <c r="J41" s="316">
        <f t="shared" si="3"/>
        <v>0.2</v>
      </c>
      <c r="K41" s="317" t="s">
        <v>479</v>
      </c>
      <c r="L41" s="316">
        <f>IF(K41="LEVE",20%,IF(K41="MENOR",40%,IF(K41="MODERADO",60%,IF(K41="MAYOR",80%,IF(K41="CATASTROFICO",100%,IF(I41="",""))))))</f>
        <v>0.4</v>
      </c>
      <c r="M41" s="318" t="s">
        <v>443</v>
      </c>
      <c r="N41" s="319">
        <v>4</v>
      </c>
      <c r="O41" s="350" t="s">
        <v>609</v>
      </c>
      <c r="P41" s="329" t="s">
        <v>376</v>
      </c>
      <c r="Q41" s="329" t="s">
        <v>376</v>
      </c>
      <c r="R41" s="322" t="s">
        <v>377</v>
      </c>
      <c r="S41" s="322" t="s">
        <v>378</v>
      </c>
      <c r="T41" s="341">
        <v>0.4</v>
      </c>
      <c r="U41" s="322" t="s">
        <v>379</v>
      </c>
      <c r="V41" s="322" t="s">
        <v>380</v>
      </c>
      <c r="W41" s="322" t="s">
        <v>406</v>
      </c>
      <c r="X41" s="315" t="s">
        <v>372</v>
      </c>
      <c r="Y41" s="316">
        <v>0.14000000000000001</v>
      </c>
      <c r="Z41" s="317" t="s">
        <v>479</v>
      </c>
      <c r="AA41" s="316">
        <f>IF(Z41="LEVE",20%,IF(Z41="MENOR",40%,IF(Z41="MODERADO",60%,IF(Z41="MAYOR",80%,IF(Z41="CATASTROFICO",100%,IF(Z41="",""))))))</f>
        <v>0.4</v>
      </c>
      <c r="AB41" s="318" t="s">
        <v>443</v>
      </c>
      <c r="AC41" s="332" t="s">
        <v>382</v>
      </c>
      <c r="AD41" s="320" t="s">
        <v>610</v>
      </c>
      <c r="AE41" s="326" t="s">
        <v>611</v>
      </c>
      <c r="AF41" s="327" t="s">
        <v>385</v>
      </c>
      <c r="AG41" s="328" t="s">
        <v>386</v>
      </c>
      <c r="AH41" s="345" t="s">
        <v>1162</v>
      </c>
      <c r="AI41" s="761" t="s">
        <v>1163</v>
      </c>
      <c r="AJ41" s="345" t="s">
        <v>1164</v>
      </c>
      <c r="AK41" s="761" t="s">
        <v>1163</v>
      </c>
      <c r="AL41" s="345" t="s">
        <v>1165</v>
      </c>
      <c r="AM41" s="761" t="s">
        <v>1163</v>
      </c>
      <c r="AN41" s="760"/>
      <c r="AO41" s="760"/>
    </row>
    <row r="42" spans="1:44" ht="81" customHeight="1" x14ac:dyDescent="0.3">
      <c r="A42" s="364">
        <v>30</v>
      </c>
      <c r="B42" s="364" t="s">
        <v>612</v>
      </c>
      <c r="C42" s="320" t="s">
        <v>475</v>
      </c>
      <c r="D42" s="359" t="s">
        <v>613</v>
      </c>
      <c r="E42" s="320" t="s">
        <v>614</v>
      </c>
      <c r="F42" s="365" t="s">
        <v>615</v>
      </c>
      <c r="G42" s="313" t="s">
        <v>371</v>
      </c>
      <c r="H42" s="363">
        <f>2*12</f>
        <v>24</v>
      </c>
      <c r="I42" s="315" t="s">
        <v>391</v>
      </c>
      <c r="J42" s="316">
        <f t="shared" si="3"/>
        <v>0.4</v>
      </c>
      <c r="K42" s="317" t="s">
        <v>457</v>
      </c>
      <c r="L42" s="316">
        <f>IF(K42="LEVE",20%,IF(K42="MENOR",40%,IF(K42="MODERADO",60%,IF(K42="MAYOR",80%,IF(K42="CATASTROFICO",100%,IF(I42="",""))))))</f>
        <v>0.2</v>
      </c>
      <c r="M42" s="318" t="s">
        <v>443</v>
      </c>
      <c r="N42" s="319">
        <v>5</v>
      </c>
      <c r="O42" s="350" t="s">
        <v>616</v>
      </c>
      <c r="P42" s="329" t="s">
        <v>376</v>
      </c>
      <c r="Q42" s="329" t="s">
        <v>376</v>
      </c>
      <c r="R42" s="322" t="s">
        <v>394</v>
      </c>
      <c r="S42" s="322" t="s">
        <v>378</v>
      </c>
      <c r="T42" s="300">
        <v>0.3</v>
      </c>
      <c r="U42" s="322" t="s">
        <v>379</v>
      </c>
      <c r="V42" s="322" t="s">
        <v>380</v>
      </c>
      <c r="W42" s="322" t="s">
        <v>406</v>
      </c>
      <c r="X42" s="315" t="s">
        <v>372</v>
      </c>
      <c r="Y42" s="360">
        <v>0.24</v>
      </c>
      <c r="Z42" s="317" t="s">
        <v>457</v>
      </c>
      <c r="AA42" s="316">
        <f>IF(Z42="LEVE",20%,IF(Z42="MENOR",40%,IF(Z42="MODERADO",60%,IF(Z42="MAYOR",80%,IF(Z42="CATASTROFICO",100%,IF(Z42="",""))))))</f>
        <v>0.2</v>
      </c>
      <c r="AB42" s="318" t="s">
        <v>443</v>
      </c>
      <c r="AC42" s="332" t="s">
        <v>382</v>
      </c>
      <c r="AD42" s="320" t="s">
        <v>617</v>
      </c>
      <c r="AE42" s="326" t="s">
        <v>618</v>
      </c>
      <c r="AF42" s="327" t="s">
        <v>385</v>
      </c>
      <c r="AG42" s="328" t="s">
        <v>386</v>
      </c>
      <c r="AH42" s="345" t="s">
        <v>1166</v>
      </c>
      <c r="AI42" s="761" t="s">
        <v>1167</v>
      </c>
      <c r="AJ42" s="772" t="s">
        <v>1168</v>
      </c>
      <c r="AK42" s="761" t="s">
        <v>1167</v>
      </c>
      <c r="AL42" s="772" t="s">
        <v>1169</v>
      </c>
      <c r="AM42" s="761" t="s">
        <v>1167</v>
      </c>
      <c r="AN42" s="760"/>
      <c r="AO42" s="760"/>
    </row>
    <row r="43" spans="1:44" ht="81" customHeight="1" x14ac:dyDescent="0.3">
      <c r="A43" s="364">
        <v>31</v>
      </c>
      <c r="B43" s="364" t="s">
        <v>619</v>
      </c>
      <c r="C43" s="320" t="s">
        <v>572</v>
      </c>
      <c r="D43" s="329" t="s">
        <v>620</v>
      </c>
      <c r="E43" s="329" t="s">
        <v>621</v>
      </c>
      <c r="F43" s="329" t="s">
        <v>622</v>
      </c>
      <c r="G43" s="313" t="s">
        <v>371</v>
      </c>
      <c r="H43" s="329">
        <v>50</v>
      </c>
      <c r="I43" s="315" t="s">
        <v>402</v>
      </c>
      <c r="J43" s="316">
        <f t="shared" si="3"/>
        <v>0.6</v>
      </c>
      <c r="K43" s="317" t="s">
        <v>457</v>
      </c>
      <c r="L43" s="316">
        <f>IF(K43="LEVE",20%,IF(K43="MENOR",40%,IF(K43="MODERADO",60%,IF(K43="MAYOR",80%,IF(K43="CATASTROFICO",100%,IF(I43="",""))))))</f>
        <v>0.2</v>
      </c>
      <c r="M43" s="318" t="s">
        <v>443</v>
      </c>
      <c r="N43" s="319">
        <v>6</v>
      </c>
      <c r="O43" s="350" t="s">
        <v>623</v>
      </c>
      <c r="P43" s="329" t="s">
        <v>376</v>
      </c>
      <c r="Q43" s="329" t="s">
        <v>376</v>
      </c>
      <c r="R43" s="322" t="s">
        <v>377</v>
      </c>
      <c r="S43" s="322" t="s">
        <v>378</v>
      </c>
      <c r="T43" s="341">
        <v>0.4</v>
      </c>
      <c r="U43" s="322" t="s">
        <v>379</v>
      </c>
      <c r="V43" s="322" t="s">
        <v>380</v>
      </c>
      <c r="W43" s="322" t="s">
        <v>406</v>
      </c>
      <c r="X43" s="315" t="s">
        <v>391</v>
      </c>
      <c r="Y43" s="360">
        <v>0.42</v>
      </c>
      <c r="Z43" s="317" t="s">
        <v>457</v>
      </c>
      <c r="AA43" s="316">
        <f>IF(Z43="LEVE",20%,IF(Z43="MENOR",40%,IF(Z43="MODERADO",60%,IF(Z43="MAYOR",80%,IF(Z43="CATASTROFICO",100%,IF(Z43="",""))))))</f>
        <v>0.2</v>
      </c>
      <c r="AB43" s="318" t="s">
        <v>443</v>
      </c>
      <c r="AC43" s="332" t="s">
        <v>382</v>
      </c>
      <c r="AD43" s="320" t="s">
        <v>624</v>
      </c>
      <c r="AE43" s="326" t="s">
        <v>618</v>
      </c>
      <c r="AF43" s="327" t="s">
        <v>625</v>
      </c>
      <c r="AG43" s="328" t="s">
        <v>386</v>
      </c>
      <c r="AH43" s="345" t="s">
        <v>1170</v>
      </c>
      <c r="AI43" s="761" t="s">
        <v>1167</v>
      </c>
      <c r="AJ43" s="772" t="s">
        <v>1168</v>
      </c>
      <c r="AK43" s="772" t="s">
        <v>1171</v>
      </c>
      <c r="AL43" s="772" t="s">
        <v>1168</v>
      </c>
      <c r="AM43" s="772" t="s">
        <v>1171</v>
      </c>
      <c r="AN43" s="759"/>
      <c r="AO43" s="760"/>
    </row>
    <row r="44" spans="1:44" ht="125.25" customHeight="1" x14ac:dyDescent="0.3">
      <c r="A44" s="364">
        <v>32</v>
      </c>
      <c r="B44" s="364" t="s">
        <v>1008</v>
      </c>
      <c r="C44" s="320" t="s">
        <v>572</v>
      </c>
      <c r="D44" s="312" t="s">
        <v>1009</v>
      </c>
      <c r="E44" s="462" t="s">
        <v>1010</v>
      </c>
      <c r="F44" s="359" t="s">
        <v>1011</v>
      </c>
      <c r="G44" s="313" t="s">
        <v>371</v>
      </c>
      <c r="H44" s="314">
        <v>12</v>
      </c>
      <c r="I44" s="315" t="s">
        <v>391</v>
      </c>
      <c r="J44" s="316">
        <f t="shared" si="3"/>
        <v>0.4</v>
      </c>
      <c r="K44" s="317" t="s">
        <v>373</v>
      </c>
      <c r="L44" s="316">
        <f t="shared" ref="L44:L49" si="4">IF(K44="LEVE",20%,IF(K44="MENOR",40%,IF(K44="MODERADO",60%,IF(K44="MAYOR",80%,IF(K44="CATASTRÓFICO",100%,IF(I44="",""))))))</f>
        <v>1</v>
      </c>
      <c r="M44" s="318" t="s">
        <v>374</v>
      </c>
      <c r="N44" s="319">
        <v>7</v>
      </c>
      <c r="O44" s="350" t="s">
        <v>1012</v>
      </c>
      <c r="P44" s="329" t="s">
        <v>376</v>
      </c>
      <c r="Q44" s="329" t="s">
        <v>376</v>
      </c>
      <c r="R44" s="322" t="s">
        <v>377</v>
      </c>
      <c r="S44" s="322" t="s">
        <v>378</v>
      </c>
      <c r="T44" s="341">
        <v>0.4</v>
      </c>
      <c r="U44" s="322" t="s">
        <v>379</v>
      </c>
      <c r="V44" s="322" t="s">
        <v>380</v>
      </c>
      <c r="W44" s="322" t="s">
        <v>406</v>
      </c>
      <c r="X44" s="315" t="s">
        <v>372</v>
      </c>
      <c r="Y44" s="360">
        <v>0.24</v>
      </c>
      <c r="Z44" s="317" t="s">
        <v>373</v>
      </c>
      <c r="AA44" s="316">
        <f>IF(Z44="LEVE",20%,IF(Z44="MENOR",40%,IF(Z44="MODERADO",60%,IF(Z44="MAYOR",80%,IF(Z44="CATASTRÓFICO",100%,IF(Z44="",""))))))</f>
        <v>1</v>
      </c>
      <c r="AB44" s="318" t="s">
        <v>374</v>
      </c>
      <c r="AC44" s="332" t="s">
        <v>382</v>
      </c>
      <c r="AD44" s="320" t="s">
        <v>1013</v>
      </c>
      <c r="AE44" s="326" t="s">
        <v>1014</v>
      </c>
      <c r="AF44" s="327" t="s">
        <v>625</v>
      </c>
      <c r="AG44" s="328" t="s">
        <v>1172</v>
      </c>
      <c r="AH44" s="345" t="s">
        <v>1173</v>
      </c>
      <c r="AI44" s="345" t="s">
        <v>1173</v>
      </c>
      <c r="AJ44" s="773" t="s">
        <v>1174</v>
      </c>
      <c r="AK44" s="772" t="s">
        <v>1175</v>
      </c>
      <c r="AL44" s="773" t="s">
        <v>1174</v>
      </c>
      <c r="AM44" s="772" t="s">
        <v>1176</v>
      </c>
      <c r="AN44" s="759"/>
      <c r="AO44" s="760"/>
    </row>
    <row r="45" spans="1:44" ht="76.5" x14ac:dyDescent="0.3">
      <c r="A45" s="319">
        <v>33</v>
      </c>
      <c r="B45" s="319" t="s">
        <v>626</v>
      </c>
      <c r="C45" s="366" t="s">
        <v>627</v>
      </c>
      <c r="D45" s="367" t="s">
        <v>628</v>
      </c>
      <c r="E45" s="368" t="s">
        <v>629</v>
      </c>
      <c r="F45" s="367" t="s">
        <v>630</v>
      </c>
      <c r="G45" s="313" t="s">
        <v>371</v>
      </c>
      <c r="H45" s="314">
        <v>8</v>
      </c>
      <c r="I45" s="315" t="s">
        <v>391</v>
      </c>
      <c r="J45" s="369">
        <f t="shared" si="3"/>
        <v>0.4</v>
      </c>
      <c r="K45" s="317" t="s">
        <v>403</v>
      </c>
      <c r="L45" s="316">
        <f t="shared" si="4"/>
        <v>0.8</v>
      </c>
      <c r="M45" s="318" t="s">
        <v>404</v>
      </c>
      <c r="N45" s="319">
        <v>1</v>
      </c>
      <c r="O45" s="320" t="s">
        <v>631</v>
      </c>
      <c r="P45" s="321" t="s">
        <v>376</v>
      </c>
      <c r="Q45" s="321" t="s">
        <v>376</v>
      </c>
      <c r="R45" s="322" t="s">
        <v>377</v>
      </c>
      <c r="S45" s="322" t="s">
        <v>378</v>
      </c>
      <c r="T45" s="316">
        <v>0.4</v>
      </c>
      <c r="U45" s="322" t="s">
        <v>379</v>
      </c>
      <c r="V45" s="322" t="s">
        <v>380</v>
      </c>
      <c r="W45" s="322" t="s">
        <v>381</v>
      </c>
      <c r="X45" s="315" t="s">
        <v>372</v>
      </c>
      <c r="Y45" s="316">
        <v>0.24</v>
      </c>
      <c r="Z45" s="317" t="s">
        <v>403</v>
      </c>
      <c r="AA45" s="316">
        <f t="shared" si="1"/>
        <v>0.8</v>
      </c>
      <c r="AB45" s="318" t="s">
        <v>404</v>
      </c>
      <c r="AC45" s="332" t="s">
        <v>382</v>
      </c>
      <c r="AD45" s="345" t="s">
        <v>632</v>
      </c>
      <c r="AE45" s="350" t="s">
        <v>633</v>
      </c>
      <c r="AF45" s="327" t="s">
        <v>409</v>
      </c>
      <c r="AG45" s="342" t="s">
        <v>386</v>
      </c>
      <c r="AH45" s="345" t="s">
        <v>1177</v>
      </c>
      <c r="AI45" s="757" t="s">
        <v>1096</v>
      </c>
      <c r="AJ45" s="345" t="s">
        <v>1178</v>
      </c>
      <c r="AK45" s="757" t="s">
        <v>1179</v>
      </c>
      <c r="AL45" s="760"/>
      <c r="AM45" s="760"/>
      <c r="AN45" s="760"/>
      <c r="AO45" s="760"/>
    </row>
    <row r="46" spans="1:44" ht="102" x14ac:dyDescent="0.3">
      <c r="A46" s="319">
        <v>34</v>
      </c>
      <c r="B46" s="319" t="s">
        <v>634</v>
      </c>
      <c r="C46" s="366" t="s">
        <v>627</v>
      </c>
      <c r="D46" s="351" t="s">
        <v>635</v>
      </c>
      <c r="E46" s="351" t="s">
        <v>636</v>
      </c>
      <c r="F46" s="351" t="s">
        <v>637</v>
      </c>
      <c r="G46" s="313" t="s">
        <v>371</v>
      </c>
      <c r="H46" s="329">
        <f>5*12</f>
        <v>60</v>
      </c>
      <c r="I46" s="315" t="s">
        <v>402</v>
      </c>
      <c r="J46" s="369">
        <f t="shared" si="3"/>
        <v>0.6</v>
      </c>
      <c r="K46" s="317" t="s">
        <v>457</v>
      </c>
      <c r="L46" s="316">
        <f t="shared" si="4"/>
        <v>0.2</v>
      </c>
      <c r="M46" s="318" t="s">
        <v>443</v>
      </c>
      <c r="N46" s="319">
        <v>2</v>
      </c>
      <c r="O46" s="326" t="s">
        <v>638</v>
      </c>
      <c r="P46" s="319" t="s">
        <v>376</v>
      </c>
      <c r="Q46" s="319" t="s">
        <v>376</v>
      </c>
      <c r="R46" s="322" t="s">
        <v>540</v>
      </c>
      <c r="S46" s="322" t="s">
        <v>378</v>
      </c>
      <c r="T46" s="316">
        <v>0.4</v>
      </c>
      <c r="U46" s="322" t="s">
        <v>379</v>
      </c>
      <c r="V46" s="322" t="s">
        <v>380</v>
      </c>
      <c r="W46" s="322" t="s">
        <v>381</v>
      </c>
      <c r="X46" s="315" t="s">
        <v>372</v>
      </c>
      <c r="Y46" s="316">
        <v>0.36</v>
      </c>
      <c r="Z46" s="317" t="s">
        <v>457</v>
      </c>
      <c r="AA46" s="316">
        <f t="shared" si="1"/>
        <v>0.2</v>
      </c>
      <c r="AB46" s="318" t="s">
        <v>443</v>
      </c>
      <c r="AC46" s="332" t="s">
        <v>382</v>
      </c>
      <c r="AD46" s="345" t="s">
        <v>639</v>
      </c>
      <c r="AE46" s="329" t="s">
        <v>640</v>
      </c>
      <c r="AF46" s="327" t="s">
        <v>409</v>
      </c>
      <c r="AG46" s="342" t="s">
        <v>386</v>
      </c>
      <c r="AH46" s="345" t="s">
        <v>1177</v>
      </c>
      <c r="AI46" s="757" t="s">
        <v>1096</v>
      </c>
      <c r="AJ46" s="345" t="s">
        <v>1180</v>
      </c>
      <c r="AK46" s="757" t="s">
        <v>1179</v>
      </c>
      <c r="AL46" s="760"/>
      <c r="AM46" s="760"/>
      <c r="AN46" s="760"/>
      <c r="AO46" s="760"/>
    </row>
    <row r="47" spans="1:44" ht="147.75" customHeight="1" x14ac:dyDescent="0.3">
      <c r="A47" s="311">
        <v>35</v>
      </c>
      <c r="B47" s="319" t="s">
        <v>641</v>
      </c>
      <c r="C47" s="345" t="s">
        <v>642</v>
      </c>
      <c r="D47" s="351" t="s">
        <v>643</v>
      </c>
      <c r="E47" s="351" t="s">
        <v>644</v>
      </c>
      <c r="F47" s="351" t="s">
        <v>645</v>
      </c>
      <c r="G47" s="313" t="s">
        <v>371</v>
      </c>
      <c r="H47" s="329">
        <v>32</v>
      </c>
      <c r="I47" s="315" t="s">
        <v>402</v>
      </c>
      <c r="J47" s="369">
        <f t="shared" si="3"/>
        <v>0.6</v>
      </c>
      <c r="K47" s="317" t="s">
        <v>403</v>
      </c>
      <c r="L47" s="316">
        <f t="shared" si="4"/>
        <v>0.8</v>
      </c>
      <c r="M47" s="318" t="s">
        <v>404</v>
      </c>
      <c r="N47" s="319">
        <v>3</v>
      </c>
      <c r="O47" s="326" t="s">
        <v>646</v>
      </c>
      <c r="P47" s="319" t="s">
        <v>376</v>
      </c>
      <c r="Q47" s="319" t="s">
        <v>376</v>
      </c>
      <c r="R47" s="322" t="s">
        <v>394</v>
      </c>
      <c r="S47" s="322" t="s">
        <v>378</v>
      </c>
      <c r="T47" s="370">
        <v>0.4</v>
      </c>
      <c r="U47" s="322" t="s">
        <v>379</v>
      </c>
      <c r="V47" s="322" t="s">
        <v>380</v>
      </c>
      <c r="W47" s="322" t="s">
        <v>406</v>
      </c>
      <c r="X47" s="315" t="s">
        <v>372</v>
      </c>
      <c r="Y47" s="354">
        <v>0.36</v>
      </c>
      <c r="Z47" s="317" t="s">
        <v>403</v>
      </c>
      <c r="AA47" s="316">
        <f t="shared" si="1"/>
        <v>0.8</v>
      </c>
      <c r="AB47" s="318" t="s">
        <v>404</v>
      </c>
      <c r="AC47" s="332" t="s">
        <v>382</v>
      </c>
      <c r="AD47" s="371" t="s">
        <v>647</v>
      </c>
      <c r="AE47" s="329" t="s">
        <v>648</v>
      </c>
      <c r="AF47" s="327" t="s">
        <v>409</v>
      </c>
      <c r="AG47" s="342" t="s">
        <v>386</v>
      </c>
      <c r="AH47" s="345" t="s">
        <v>1177</v>
      </c>
      <c r="AI47" s="757" t="s">
        <v>1096</v>
      </c>
      <c r="AJ47" s="345" t="s">
        <v>1181</v>
      </c>
      <c r="AK47" s="345" t="s">
        <v>1182</v>
      </c>
      <c r="AL47" s="760"/>
      <c r="AM47" s="760"/>
      <c r="AN47" s="760"/>
      <c r="AO47" s="760"/>
      <c r="AR47" s="372"/>
    </row>
    <row r="48" spans="1:44" ht="132" x14ac:dyDescent="0.3">
      <c r="A48" s="364">
        <v>36</v>
      </c>
      <c r="B48" s="319" t="s">
        <v>649</v>
      </c>
      <c r="C48" s="345" t="s">
        <v>642</v>
      </c>
      <c r="D48" s="320" t="s">
        <v>650</v>
      </c>
      <c r="E48" s="320" t="s">
        <v>651</v>
      </c>
      <c r="F48" s="320" t="s">
        <v>652</v>
      </c>
      <c r="G48" s="313" t="s">
        <v>421</v>
      </c>
      <c r="H48" s="329">
        <f>816</f>
        <v>816</v>
      </c>
      <c r="I48" s="315" t="s">
        <v>465</v>
      </c>
      <c r="J48" s="369">
        <f t="shared" si="3"/>
        <v>0.8</v>
      </c>
      <c r="K48" s="317" t="s">
        <v>403</v>
      </c>
      <c r="L48" s="316">
        <f t="shared" si="4"/>
        <v>0.8</v>
      </c>
      <c r="M48" s="318" t="s">
        <v>404</v>
      </c>
      <c r="N48" s="329">
        <v>4</v>
      </c>
      <c r="O48" s="350" t="s">
        <v>653</v>
      </c>
      <c r="P48" s="329" t="s">
        <v>376</v>
      </c>
      <c r="Q48" s="329" t="s">
        <v>376</v>
      </c>
      <c r="R48" s="322" t="s">
        <v>377</v>
      </c>
      <c r="S48" s="322" t="s">
        <v>654</v>
      </c>
      <c r="T48" s="299">
        <v>0.5</v>
      </c>
      <c r="U48" s="322" t="s">
        <v>379</v>
      </c>
      <c r="V48" s="322" t="s">
        <v>380</v>
      </c>
      <c r="W48" s="322" t="s">
        <v>381</v>
      </c>
      <c r="X48" s="315" t="s">
        <v>391</v>
      </c>
      <c r="Y48" s="316">
        <v>0.4</v>
      </c>
      <c r="Z48" s="317" t="s">
        <v>403</v>
      </c>
      <c r="AA48" s="316">
        <f t="shared" si="1"/>
        <v>0.8</v>
      </c>
      <c r="AB48" s="318" t="s">
        <v>404</v>
      </c>
      <c r="AC48" s="332" t="s">
        <v>382</v>
      </c>
      <c r="AD48" s="345" t="s">
        <v>655</v>
      </c>
      <c r="AE48" s="329" t="s">
        <v>656</v>
      </c>
      <c r="AF48" s="327" t="s">
        <v>409</v>
      </c>
      <c r="AG48" s="342" t="s">
        <v>425</v>
      </c>
      <c r="AH48" s="345" t="s">
        <v>1177</v>
      </c>
      <c r="AI48" s="757" t="s">
        <v>1096</v>
      </c>
      <c r="AJ48" s="345" t="s">
        <v>1183</v>
      </c>
      <c r="AK48" s="345" t="s">
        <v>1184</v>
      </c>
      <c r="AL48" s="760"/>
      <c r="AM48" s="760"/>
      <c r="AN48" s="760"/>
      <c r="AO48" s="760"/>
    </row>
    <row r="49" spans="1:41" ht="91.5" customHeight="1" x14ac:dyDescent="0.3">
      <c r="A49" s="644">
        <v>37</v>
      </c>
      <c r="B49" s="644" t="s">
        <v>657</v>
      </c>
      <c r="C49" s="726" t="s">
        <v>367</v>
      </c>
      <c r="D49" s="716" t="s">
        <v>658</v>
      </c>
      <c r="E49" s="716" t="s">
        <v>659</v>
      </c>
      <c r="F49" s="716" t="s">
        <v>660</v>
      </c>
      <c r="G49" s="648" t="s">
        <v>421</v>
      </c>
      <c r="H49" s="646">
        <v>100</v>
      </c>
      <c r="I49" s="710" t="s">
        <v>402</v>
      </c>
      <c r="J49" s="650">
        <f t="shared" si="3"/>
        <v>0.6</v>
      </c>
      <c r="K49" s="704" t="s">
        <v>373</v>
      </c>
      <c r="L49" s="650">
        <f t="shared" si="4"/>
        <v>1</v>
      </c>
      <c r="M49" s="706" t="s">
        <v>374</v>
      </c>
      <c r="N49" s="319">
        <v>1</v>
      </c>
      <c r="O49" s="320" t="s">
        <v>661</v>
      </c>
      <c r="P49" s="321" t="s">
        <v>376</v>
      </c>
      <c r="Q49" s="321" t="s">
        <v>376</v>
      </c>
      <c r="R49" s="322" t="s">
        <v>377</v>
      </c>
      <c r="S49" s="322" t="s">
        <v>378</v>
      </c>
      <c r="T49" s="316">
        <v>0.4</v>
      </c>
      <c r="U49" s="322" t="s">
        <v>379</v>
      </c>
      <c r="V49" s="322" t="s">
        <v>380</v>
      </c>
      <c r="W49" s="322" t="s">
        <v>381</v>
      </c>
      <c r="X49" s="710" t="s">
        <v>402</v>
      </c>
      <c r="Y49" s="323">
        <v>0.36</v>
      </c>
      <c r="Z49" s="722" t="s">
        <v>373</v>
      </c>
      <c r="AA49" s="650">
        <f>IF(Z49="LEVE",20%,IF(Z49="MENOR",40%,IF(Z49="MODERADO",60%,IF(Z49="MAYOR",80%,IF(Z49="CATASTRÓFICO",100%,IF(X49="",""))))))</f>
        <v>1</v>
      </c>
      <c r="AB49" s="706" t="s">
        <v>374</v>
      </c>
      <c r="AC49" s="718" t="s">
        <v>382</v>
      </c>
      <c r="AD49" s="345" t="s">
        <v>662</v>
      </c>
      <c r="AE49" s="373" t="s">
        <v>663</v>
      </c>
      <c r="AF49" s="327" t="s">
        <v>409</v>
      </c>
      <c r="AG49" s="720" t="s">
        <v>425</v>
      </c>
      <c r="AH49" s="345" t="s">
        <v>1185</v>
      </c>
      <c r="AI49" s="757" t="s">
        <v>1186</v>
      </c>
      <c r="AJ49" s="345" t="s">
        <v>1187</v>
      </c>
      <c r="AK49" s="345" t="s">
        <v>1188</v>
      </c>
      <c r="AL49" s="759" t="s">
        <v>1189</v>
      </c>
      <c r="AM49" s="345" t="s">
        <v>1190</v>
      </c>
      <c r="AN49" s="760"/>
      <c r="AO49" s="760"/>
    </row>
    <row r="50" spans="1:41" ht="90.75" customHeight="1" x14ac:dyDescent="0.3">
      <c r="A50" s="660"/>
      <c r="B50" s="660"/>
      <c r="C50" s="727"/>
      <c r="D50" s="717"/>
      <c r="E50" s="717"/>
      <c r="F50" s="717"/>
      <c r="G50" s="654"/>
      <c r="H50" s="661"/>
      <c r="I50" s="711"/>
      <c r="J50" s="658"/>
      <c r="K50" s="712"/>
      <c r="L50" s="658"/>
      <c r="M50" s="707"/>
      <c r="N50" s="319">
        <v>2</v>
      </c>
      <c r="O50" s="320" t="s">
        <v>664</v>
      </c>
      <c r="P50" s="321" t="s">
        <v>376</v>
      </c>
      <c r="Q50" s="321" t="s">
        <v>376</v>
      </c>
      <c r="R50" s="322" t="s">
        <v>377</v>
      </c>
      <c r="S50" s="322" t="s">
        <v>378</v>
      </c>
      <c r="T50" s="316">
        <v>0.4</v>
      </c>
      <c r="U50" s="322" t="s">
        <v>379</v>
      </c>
      <c r="V50" s="322" t="s">
        <v>380</v>
      </c>
      <c r="W50" s="322" t="s">
        <v>381</v>
      </c>
      <c r="X50" s="711"/>
      <c r="Y50" s="323">
        <v>0.216</v>
      </c>
      <c r="Z50" s="723"/>
      <c r="AA50" s="658"/>
      <c r="AB50" s="707"/>
      <c r="AC50" s="719"/>
      <c r="AD50" s="345" t="s">
        <v>665</v>
      </c>
      <c r="AE50" s="373" t="s">
        <v>663</v>
      </c>
      <c r="AF50" s="327" t="s">
        <v>409</v>
      </c>
      <c r="AG50" s="721"/>
      <c r="AH50" s="345" t="s">
        <v>1191</v>
      </c>
      <c r="AI50" s="757" t="s">
        <v>1192</v>
      </c>
      <c r="AJ50" s="345" t="s">
        <v>1193</v>
      </c>
      <c r="AK50" s="774" t="s">
        <v>1192</v>
      </c>
      <c r="AL50" s="345" t="s">
        <v>1194</v>
      </c>
      <c r="AM50" s="774" t="s">
        <v>1192</v>
      </c>
      <c r="AN50" s="760"/>
      <c r="AO50" s="760"/>
    </row>
    <row r="51" spans="1:41" ht="68.25" customHeight="1" x14ac:dyDescent="0.3">
      <c r="A51" s="311">
        <v>38</v>
      </c>
      <c r="B51" s="319" t="s">
        <v>666</v>
      </c>
      <c r="C51" s="320" t="s">
        <v>367</v>
      </c>
      <c r="D51" s="320" t="s">
        <v>667</v>
      </c>
      <c r="E51" s="320" t="s">
        <v>668</v>
      </c>
      <c r="F51" s="320" t="s">
        <v>669</v>
      </c>
      <c r="G51" s="313" t="s">
        <v>421</v>
      </c>
      <c r="H51" s="329">
        <v>24</v>
      </c>
      <c r="I51" s="315" t="s">
        <v>391</v>
      </c>
      <c r="J51" s="369">
        <f>IF(I51="MUY BAJA",20%,IF(I51="BAJA",40%,IF(I51="MEDIA",60%,IF(I51="ALTA",80%,IF(I51="MUY ALTA",100%,IF(I51="",""))))))</f>
        <v>0.4</v>
      </c>
      <c r="K51" s="317" t="s">
        <v>373</v>
      </c>
      <c r="L51" s="316">
        <f>IF(K51="LEVE",20%,IF(K51="MENOR",40%,IF(K51="MODERADO",60%,IF(K51="MAYOR",80%,IF(K51="CATASTRÓFICO",100%,IF(I51="",""))))))</f>
        <v>1</v>
      </c>
      <c r="M51" s="318" t="s">
        <v>374</v>
      </c>
      <c r="N51" s="319">
        <v>3</v>
      </c>
      <c r="O51" s="326" t="s">
        <v>670</v>
      </c>
      <c r="P51" s="319" t="s">
        <v>376</v>
      </c>
      <c r="Q51" s="319" t="s">
        <v>376</v>
      </c>
      <c r="R51" s="322" t="s">
        <v>540</v>
      </c>
      <c r="S51" s="322" t="s">
        <v>378</v>
      </c>
      <c r="T51" s="316">
        <v>0.4</v>
      </c>
      <c r="U51" s="322" t="s">
        <v>379</v>
      </c>
      <c r="V51" s="322" t="s">
        <v>380</v>
      </c>
      <c r="W51" s="322" t="s">
        <v>381</v>
      </c>
      <c r="X51" s="315" t="s">
        <v>391</v>
      </c>
      <c r="Y51" s="316">
        <v>0.36</v>
      </c>
      <c r="Z51" s="317" t="s">
        <v>373</v>
      </c>
      <c r="AA51" s="316">
        <f>IF(Z51="LEVE",20%,IF(Z51="MENOR",40%,IF(Z51="MODERADO",60%,IF(Z51="MAYOR",80%,IF(Z51="CATASTRÓFICO",100%,IF(X51="",""))))))</f>
        <v>1</v>
      </c>
      <c r="AB51" s="318" t="s">
        <v>374</v>
      </c>
      <c r="AC51" s="332" t="s">
        <v>382</v>
      </c>
      <c r="AD51" s="345" t="s">
        <v>671</v>
      </c>
      <c r="AE51" s="373" t="s">
        <v>672</v>
      </c>
      <c r="AF51" s="327" t="s">
        <v>409</v>
      </c>
      <c r="AG51" s="342" t="s">
        <v>425</v>
      </c>
      <c r="AH51" s="345" t="s">
        <v>1195</v>
      </c>
      <c r="AI51" s="757" t="s">
        <v>1196</v>
      </c>
      <c r="AJ51" s="345" t="s">
        <v>1197</v>
      </c>
      <c r="AK51" s="774" t="s">
        <v>1196</v>
      </c>
      <c r="AL51" s="759" t="s">
        <v>1198</v>
      </c>
      <c r="AM51" s="774" t="s">
        <v>1196</v>
      </c>
      <c r="AN51" s="760"/>
      <c r="AO51" s="760"/>
    </row>
    <row r="52" spans="1:41" ht="99" customHeight="1" x14ac:dyDescent="0.3">
      <c r="A52" s="644">
        <v>39</v>
      </c>
      <c r="B52" s="644" t="s">
        <v>673</v>
      </c>
      <c r="C52" s="716" t="s">
        <v>367</v>
      </c>
      <c r="D52" s="716" t="s">
        <v>674</v>
      </c>
      <c r="E52" s="716" t="s">
        <v>675</v>
      </c>
      <c r="F52" s="716" t="s">
        <v>676</v>
      </c>
      <c r="G52" s="648" t="s">
        <v>513</v>
      </c>
      <c r="H52" s="646">
        <v>100</v>
      </c>
      <c r="I52" s="710" t="s">
        <v>402</v>
      </c>
      <c r="J52" s="650">
        <f>IF(I52="MUY BAJA",20%,IF(I52="BAJA",40%,IF(I52="MEDIA",60%,IF(I52="ALTA",80%,IF(I52="MUY ALTA",100%,IF(I52="",""))))))</f>
        <v>0.6</v>
      </c>
      <c r="K52" s="704" t="s">
        <v>373</v>
      </c>
      <c r="L52" s="650">
        <f>IF(K52="LEVE",20%,IF(K52="MENOR",40%,IF(K52="MODERADO",60%,IF(K52="MAYOR",80%,IF(K52="CATASTRÓFICO",100%,IF(I52="",""))))))</f>
        <v>1</v>
      </c>
      <c r="M52" s="706" t="s">
        <v>374</v>
      </c>
      <c r="N52" s="319">
        <v>4</v>
      </c>
      <c r="O52" s="326" t="s">
        <v>677</v>
      </c>
      <c r="P52" s="319" t="s">
        <v>376</v>
      </c>
      <c r="Q52" s="319" t="s">
        <v>376</v>
      </c>
      <c r="R52" s="322" t="s">
        <v>394</v>
      </c>
      <c r="S52" s="322" t="s">
        <v>378</v>
      </c>
      <c r="T52" s="316">
        <v>0.4</v>
      </c>
      <c r="U52" s="322" t="s">
        <v>379</v>
      </c>
      <c r="V52" s="322" t="s">
        <v>380</v>
      </c>
      <c r="W52" s="322" t="s">
        <v>406</v>
      </c>
      <c r="X52" s="710" t="s">
        <v>402</v>
      </c>
      <c r="Y52" s="316">
        <v>0.24</v>
      </c>
      <c r="Z52" s="722" t="s">
        <v>373</v>
      </c>
      <c r="AA52" s="724">
        <f>IF(Z52="LEVE",20%,IF(Z52="MENOR",40%,IF(Z52="MODERADO",60%,IF(Z52="MAYOR",80%,IF(Z52="CATASTRÓFICO",100%,IF(X52="",""))))))</f>
        <v>1</v>
      </c>
      <c r="AB52" s="706" t="s">
        <v>374</v>
      </c>
      <c r="AC52" s="718" t="s">
        <v>678</v>
      </c>
      <c r="AD52" s="374" t="s">
        <v>679</v>
      </c>
      <c r="AE52" s="375" t="s">
        <v>190</v>
      </c>
      <c r="AF52" s="327" t="s">
        <v>409</v>
      </c>
      <c r="AG52" s="720" t="s">
        <v>386</v>
      </c>
      <c r="AH52" s="345" t="s">
        <v>1199</v>
      </c>
      <c r="AI52" s="757" t="s">
        <v>1196</v>
      </c>
      <c r="AJ52" s="345" t="s">
        <v>1199</v>
      </c>
      <c r="AK52" s="774" t="s">
        <v>1196</v>
      </c>
      <c r="AL52" s="759" t="s">
        <v>1199</v>
      </c>
      <c r="AM52" s="774" t="s">
        <v>1196</v>
      </c>
      <c r="AN52" s="760"/>
      <c r="AO52" s="760"/>
    </row>
    <row r="53" spans="1:41" ht="55.5" customHeight="1" x14ac:dyDescent="0.3">
      <c r="A53" s="660"/>
      <c r="B53" s="660"/>
      <c r="C53" s="717"/>
      <c r="D53" s="717"/>
      <c r="E53" s="717"/>
      <c r="F53" s="717"/>
      <c r="G53" s="654"/>
      <c r="H53" s="661"/>
      <c r="I53" s="711"/>
      <c r="J53" s="658"/>
      <c r="K53" s="712"/>
      <c r="L53" s="658"/>
      <c r="M53" s="707"/>
      <c r="N53" s="319">
        <v>5</v>
      </c>
      <c r="O53" s="326" t="s">
        <v>1015</v>
      </c>
      <c r="P53" s="319" t="s">
        <v>376</v>
      </c>
      <c r="Q53" s="319" t="s">
        <v>376</v>
      </c>
      <c r="R53" s="322" t="s">
        <v>394</v>
      </c>
      <c r="S53" s="322" t="s">
        <v>378</v>
      </c>
      <c r="T53" s="316">
        <v>0.3</v>
      </c>
      <c r="U53" s="322" t="s">
        <v>379</v>
      </c>
      <c r="V53" s="322" t="s">
        <v>380</v>
      </c>
      <c r="W53" s="322" t="s">
        <v>406</v>
      </c>
      <c r="X53" s="711"/>
      <c r="Y53" s="376">
        <v>0.16799999999999998</v>
      </c>
      <c r="Z53" s="723"/>
      <c r="AA53" s="725"/>
      <c r="AB53" s="707"/>
      <c r="AC53" s="719"/>
      <c r="AD53" s="345" t="s">
        <v>680</v>
      </c>
      <c r="AE53" s="329" t="s">
        <v>190</v>
      </c>
      <c r="AF53" s="327" t="s">
        <v>409</v>
      </c>
      <c r="AG53" s="721"/>
      <c r="AH53" s="345" t="s">
        <v>1200</v>
      </c>
      <c r="AI53" s="757" t="s">
        <v>1196</v>
      </c>
      <c r="AJ53" s="774" t="s">
        <v>1200</v>
      </c>
      <c r="AK53" s="774" t="s">
        <v>1196</v>
      </c>
      <c r="AL53" s="759" t="s">
        <v>1200</v>
      </c>
      <c r="AM53" s="774" t="s">
        <v>1196</v>
      </c>
      <c r="AN53" s="760"/>
      <c r="AO53" s="760"/>
    </row>
    <row r="54" spans="1:41" ht="82.5" x14ac:dyDescent="0.3">
      <c r="A54" s="311">
        <v>40</v>
      </c>
      <c r="B54" s="319" t="s">
        <v>681</v>
      </c>
      <c r="C54" s="345" t="s">
        <v>367</v>
      </c>
      <c r="D54" s="345" t="s">
        <v>682</v>
      </c>
      <c r="E54" s="345" t="s">
        <v>683</v>
      </c>
      <c r="F54" s="345" t="s">
        <v>684</v>
      </c>
      <c r="G54" s="313" t="s">
        <v>371</v>
      </c>
      <c r="H54" s="329">
        <v>19</v>
      </c>
      <c r="I54" s="315" t="s">
        <v>391</v>
      </c>
      <c r="J54" s="369">
        <f t="shared" ref="J54:J64" si="5">IF(I54="MUY BAJA",20%,IF(I54="BAJA",40%,IF(I54="MEDIA",60%,IF(I54="ALTA",80%,IF(I54="MUY ALTA",100%,IF(I54="",""))))))</f>
        <v>0.4</v>
      </c>
      <c r="K54" s="317" t="s">
        <v>373</v>
      </c>
      <c r="L54" s="316">
        <f>IF(K54="LEVE",20%,IF(K54="MENOR",40%,IF(K54="MODERADO",60%,IF(K54="MAYOR",80%,IF(K54="CATASTRÓFICO",100%,IF(I54="",""))))))</f>
        <v>1</v>
      </c>
      <c r="M54" s="318" t="s">
        <v>374</v>
      </c>
      <c r="N54" s="329">
        <v>1</v>
      </c>
      <c r="O54" s="345" t="s">
        <v>685</v>
      </c>
      <c r="P54" s="329" t="s">
        <v>376</v>
      </c>
      <c r="Q54" s="329" t="s">
        <v>376</v>
      </c>
      <c r="R54" s="322" t="s">
        <v>377</v>
      </c>
      <c r="S54" s="322" t="s">
        <v>378</v>
      </c>
      <c r="T54" s="360">
        <v>0.4</v>
      </c>
      <c r="U54" s="322" t="s">
        <v>379</v>
      </c>
      <c r="V54" s="322" t="s">
        <v>380</v>
      </c>
      <c r="W54" s="322" t="s">
        <v>381</v>
      </c>
      <c r="X54" s="315" t="s">
        <v>372</v>
      </c>
      <c r="Y54" s="360">
        <v>0.24</v>
      </c>
      <c r="Z54" s="317" t="s">
        <v>373</v>
      </c>
      <c r="AA54" s="316">
        <f>IF(Z54="LEVE",20%,IF(Z54="MENOR",40%,IF(Z54="MODERADO",60%,IF(Z54="MAYOR",80%,IF(Z54="CATASTRÓFICO",100%,IF(X54="",""))))))</f>
        <v>1</v>
      </c>
      <c r="AB54" s="318" t="s">
        <v>374</v>
      </c>
      <c r="AC54" s="332" t="s">
        <v>382</v>
      </c>
      <c r="AD54" s="345" t="s">
        <v>686</v>
      </c>
      <c r="AE54" s="329" t="s">
        <v>189</v>
      </c>
      <c r="AF54" s="327" t="s">
        <v>385</v>
      </c>
      <c r="AG54" s="342" t="s">
        <v>386</v>
      </c>
      <c r="AH54" s="345" t="s">
        <v>1201</v>
      </c>
      <c r="AI54" s="757" t="s">
        <v>1196</v>
      </c>
      <c r="AJ54" s="774" t="s">
        <v>1201</v>
      </c>
      <c r="AK54" s="774" t="s">
        <v>1196</v>
      </c>
      <c r="AL54" s="774" t="s">
        <v>1201</v>
      </c>
      <c r="AM54" s="774" t="s">
        <v>1196</v>
      </c>
      <c r="AN54" s="760"/>
      <c r="AO54" s="760"/>
    </row>
    <row r="55" spans="1:41" ht="99" x14ac:dyDescent="0.3">
      <c r="A55" s="311">
        <v>41</v>
      </c>
      <c r="B55" s="319" t="s">
        <v>687</v>
      </c>
      <c r="C55" s="345" t="s">
        <v>367</v>
      </c>
      <c r="D55" s="345" t="s">
        <v>688</v>
      </c>
      <c r="E55" s="345" t="s">
        <v>689</v>
      </c>
      <c r="F55" s="345" t="s">
        <v>690</v>
      </c>
      <c r="G55" s="313" t="s">
        <v>371</v>
      </c>
      <c r="H55" s="329">
        <v>19</v>
      </c>
      <c r="I55" s="315" t="s">
        <v>391</v>
      </c>
      <c r="J55" s="369">
        <f t="shared" si="5"/>
        <v>0.4</v>
      </c>
      <c r="K55" s="317" t="s">
        <v>373</v>
      </c>
      <c r="L55" s="316">
        <f>IF(K55="LEVE",20%,IF(K55="MENOR",40%,IF(K55="MODERADO",60%,IF(K55="MAYOR",80%,IF(K55="CATASTRÓFICO",100%,IF(I55="",""))))))</f>
        <v>1</v>
      </c>
      <c r="M55" s="318" t="s">
        <v>374</v>
      </c>
      <c r="N55" s="329">
        <v>2</v>
      </c>
      <c r="O55" s="345" t="s">
        <v>691</v>
      </c>
      <c r="P55" s="329" t="s">
        <v>376</v>
      </c>
      <c r="Q55" s="329" t="s">
        <v>376</v>
      </c>
      <c r="R55" s="322" t="s">
        <v>377</v>
      </c>
      <c r="S55" s="322" t="s">
        <v>378</v>
      </c>
      <c r="T55" s="353">
        <v>0.4</v>
      </c>
      <c r="U55" s="322" t="s">
        <v>379</v>
      </c>
      <c r="V55" s="322" t="s">
        <v>380</v>
      </c>
      <c r="W55" s="322" t="s">
        <v>381</v>
      </c>
      <c r="X55" s="315" t="s">
        <v>372</v>
      </c>
      <c r="Y55" s="360">
        <v>0.24</v>
      </c>
      <c r="Z55" s="317" t="s">
        <v>373</v>
      </c>
      <c r="AA55" s="316">
        <f>IF(Z55="LEVE",20%,IF(Z55="MENOR",40%,IF(Z55="MODERADO",60%,IF(Z55="MAYOR",80%,IF(Z55="CATASTRÓFICO",100%,IF(X55="",""))))))</f>
        <v>1</v>
      </c>
      <c r="AB55" s="318" t="s">
        <v>374</v>
      </c>
      <c r="AC55" s="332" t="s">
        <v>382</v>
      </c>
      <c r="AD55" s="329" t="s">
        <v>692</v>
      </c>
      <c r="AE55" s="329" t="s">
        <v>189</v>
      </c>
      <c r="AF55" s="327" t="s">
        <v>385</v>
      </c>
      <c r="AG55" s="342" t="s">
        <v>386</v>
      </c>
      <c r="AH55" s="345" t="s">
        <v>1202</v>
      </c>
      <c r="AI55" s="757" t="s">
        <v>1196</v>
      </c>
      <c r="AJ55" s="774" t="s">
        <v>1202</v>
      </c>
      <c r="AK55" s="774" t="s">
        <v>1196</v>
      </c>
      <c r="AL55" s="759" t="s">
        <v>1202</v>
      </c>
      <c r="AM55" s="774" t="s">
        <v>1196</v>
      </c>
      <c r="AN55" s="760"/>
      <c r="AO55" s="760"/>
    </row>
    <row r="56" spans="1:41" ht="99" x14ac:dyDescent="0.3">
      <c r="A56" s="311">
        <v>42</v>
      </c>
      <c r="B56" s="319" t="s">
        <v>693</v>
      </c>
      <c r="C56" s="345" t="s">
        <v>367</v>
      </c>
      <c r="D56" s="345" t="s">
        <v>694</v>
      </c>
      <c r="E56" s="345" t="s">
        <v>695</v>
      </c>
      <c r="F56" s="345" t="s">
        <v>696</v>
      </c>
      <c r="G56" s="313" t="s">
        <v>371</v>
      </c>
      <c r="H56" s="329">
        <v>36</v>
      </c>
      <c r="I56" s="315" t="s">
        <v>402</v>
      </c>
      <c r="J56" s="369">
        <f t="shared" si="5"/>
        <v>0.6</v>
      </c>
      <c r="K56" s="317" t="s">
        <v>457</v>
      </c>
      <c r="L56" s="316">
        <f>IF(K56="LEVE",20%,IF(K56="MENOR",40%,IF(K56="MODERADO",60%,IF(K56="MAYOR",80%,IF(K56="CATASTRÓFICO",100%,IF(I56="",""))))))</f>
        <v>0.2</v>
      </c>
      <c r="M56" s="318" t="s">
        <v>443</v>
      </c>
      <c r="N56" s="329">
        <v>3</v>
      </c>
      <c r="O56" s="345" t="s">
        <v>697</v>
      </c>
      <c r="P56" s="329" t="s">
        <v>376</v>
      </c>
      <c r="Q56" s="329" t="s">
        <v>376</v>
      </c>
      <c r="R56" s="322" t="s">
        <v>377</v>
      </c>
      <c r="S56" s="322" t="s">
        <v>378</v>
      </c>
      <c r="T56" s="353">
        <v>0.4</v>
      </c>
      <c r="U56" s="322" t="s">
        <v>379</v>
      </c>
      <c r="V56" s="322" t="s">
        <v>380</v>
      </c>
      <c r="W56" s="322" t="s">
        <v>381</v>
      </c>
      <c r="X56" s="315" t="s">
        <v>402</v>
      </c>
      <c r="Y56" s="360">
        <v>0.36</v>
      </c>
      <c r="Z56" s="317" t="s">
        <v>457</v>
      </c>
      <c r="AA56" s="316">
        <f>IF(Z56="LEVE",20%,IF(Z56="MENOR",40%,IF(Z56="MODERADO",60%,IF(Z56="MAYOR",80%,IF(Z56="CATASTRÓFICO",100%,IF(X56="",""))))))</f>
        <v>0.2</v>
      </c>
      <c r="AB56" s="318" t="s">
        <v>443</v>
      </c>
      <c r="AC56" s="332" t="s">
        <v>382</v>
      </c>
      <c r="AD56" s="329" t="s">
        <v>698</v>
      </c>
      <c r="AE56" s="329" t="s">
        <v>190</v>
      </c>
      <c r="AF56" s="327" t="s">
        <v>385</v>
      </c>
      <c r="AG56" s="342" t="s">
        <v>386</v>
      </c>
      <c r="AH56" s="345" t="s">
        <v>1203</v>
      </c>
      <c r="AI56" s="757" t="s">
        <v>1196</v>
      </c>
      <c r="AJ56" s="774" t="s">
        <v>1203</v>
      </c>
      <c r="AK56" s="774" t="s">
        <v>1196</v>
      </c>
      <c r="AL56" s="759" t="s">
        <v>1203</v>
      </c>
      <c r="AM56" s="774" t="s">
        <v>1196</v>
      </c>
      <c r="AN56" s="760"/>
      <c r="AO56" s="760"/>
    </row>
    <row r="57" spans="1:41" ht="99" x14ac:dyDescent="0.3">
      <c r="A57" s="311">
        <v>43</v>
      </c>
      <c r="B57" s="319" t="s">
        <v>699</v>
      </c>
      <c r="C57" s="345" t="s">
        <v>367</v>
      </c>
      <c r="D57" s="345" t="s">
        <v>700</v>
      </c>
      <c r="E57" s="345" t="s">
        <v>701</v>
      </c>
      <c r="F57" s="345" t="s">
        <v>702</v>
      </c>
      <c r="G57" s="313" t="s">
        <v>513</v>
      </c>
      <c r="H57" s="329">
        <v>19</v>
      </c>
      <c r="I57" s="315" t="s">
        <v>391</v>
      </c>
      <c r="J57" s="369">
        <f t="shared" si="5"/>
        <v>0.4</v>
      </c>
      <c r="K57" s="317" t="s">
        <v>373</v>
      </c>
      <c r="L57" s="316">
        <f>IF(K57="LEVE",20%,IF(K57="MENOR",40%,IF(K57="MODERADO",60%,IF(K57="MAYOR",80%,IF(K57="CATASTRÓFICO",100%,IF(I57="",""))))))</f>
        <v>1</v>
      </c>
      <c r="M57" s="318" t="s">
        <v>374</v>
      </c>
      <c r="N57" s="329">
        <v>4</v>
      </c>
      <c r="O57" s="345" t="s">
        <v>703</v>
      </c>
      <c r="P57" s="329" t="s">
        <v>376</v>
      </c>
      <c r="Q57" s="329" t="s">
        <v>376</v>
      </c>
      <c r="R57" s="322" t="s">
        <v>377</v>
      </c>
      <c r="S57" s="322" t="s">
        <v>378</v>
      </c>
      <c r="T57" s="353">
        <v>0.4</v>
      </c>
      <c r="U57" s="322" t="s">
        <v>379</v>
      </c>
      <c r="V57" s="322" t="s">
        <v>380</v>
      </c>
      <c r="W57" s="322" t="s">
        <v>381</v>
      </c>
      <c r="X57" s="315" t="s">
        <v>372</v>
      </c>
      <c r="Y57" s="360">
        <v>0.24</v>
      </c>
      <c r="Z57" s="317" t="s">
        <v>373</v>
      </c>
      <c r="AA57" s="316">
        <f>IF(Z57="LEVE",20%,IF(Z57="MENOR",40%,IF(Z57="MODERADO",60%,IF(Z57="MAYOR",80%,IF(Z57="CATASTRÓFICO",100%,IF(X57="",""))))))</f>
        <v>1</v>
      </c>
      <c r="AB57" s="318" t="s">
        <v>374</v>
      </c>
      <c r="AC57" s="332" t="s">
        <v>382</v>
      </c>
      <c r="AD57" s="345" t="s">
        <v>680</v>
      </c>
      <c r="AE57" s="329" t="s">
        <v>190</v>
      </c>
      <c r="AF57" s="327" t="s">
        <v>385</v>
      </c>
      <c r="AG57" s="342" t="s">
        <v>386</v>
      </c>
      <c r="AH57" s="345" t="s">
        <v>1200</v>
      </c>
      <c r="AI57" s="757" t="s">
        <v>1196</v>
      </c>
      <c r="AJ57" s="774" t="s">
        <v>1200</v>
      </c>
      <c r="AK57" s="774" t="s">
        <v>1196</v>
      </c>
      <c r="AL57" s="759" t="s">
        <v>1200</v>
      </c>
      <c r="AM57" s="774" t="s">
        <v>1196</v>
      </c>
      <c r="AN57" s="760"/>
      <c r="AO57" s="760"/>
    </row>
    <row r="58" spans="1:41" ht="102" customHeight="1" x14ac:dyDescent="0.3">
      <c r="A58" s="644">
        <v>44</v>
      </c>
      <c r="B58" s="644" t="s">
        <v>704</v>
      </c>
      <c r="C58" s="716" t="s">
        <v>367</v>
      </c>
      <c r="D58" s="716" t="s">
        <v>705</v>
      </c>
      <c r="E58" s="716" t="s">
        <v>706</v>
      </c>
      <c r="F58" s="716" t="s">
        <v>707</v>
      </c>
      <c r="G58" s="648" t="s">
        <v>371</v>
      </c>
      <c r="H58" s="646">
        <v>12</v>
      </c>
      <c r="I58" s="710" t="s">
        <v>391</v>
      </c>
      <c r="J58" s="650">
        <f t="shared" si="5"/>
        <v>0.4</v>
      </c>
      <c r="K58" s="704" t="s">
        <v>403</v>
      </c>
      <c r="L58" s="713">
        <v>0.8</v>
      </c>
      <c r="M58" s="706" t="s">
        <v>404</v>
      </c>
      <c r="N58" s="319">
        <v>1</v>
      </c>
      <c r="O58" s="320" t="s">
        <v>708</v>
      </c>
      <c r="P58" s="321" t="s">
        <v>376</v>
      </c>
      <c r="Q58" s="321" t="s">
        <v>376</v>
      </c>
      <c r="R58" s="322" t="s">
        <v>377</v>
      </c>
      <c r="S58" s="322" t="s">
        <v>378</v>
      </c>
      <c r="T58" s="316">
        <v>0.4</v>
      </c>
      <c r="U58" s="322" t="s">
        <v>379</v>
      </c>
      <c r="V58" s="322" t="s">
        <v>380</v>
      </c>
      <c r="W58" s="322" t="s">
        <v>381</v>
      </c>
      <c r="X58" s="710" t="s">
        <v>372</v>
      </c>
      <c r="Y58" s="361">
        <v>0.24</v>
      </c>
      <c r="Z58" s="704" t="s">
        <v>403</v>
      </c>
      <c r="AA58" s="377">
        <v>0.8</v>
      </c>
      <c r="AB58" s="706" t="s">
        <v>404</v>
      </c>
      <c r="AC58" s="332" t="s">
        <v>382</v>
      </c>
      <c r="AD58" s="326" t="s">
        <v>709</v>
      </c>
      <c r="AE58" s="326" t="s">
        <v>710</v>
      </c>
      <c r="AF58" s="327" t="s">
        <v>409</v>
      </c>
      <c r="AG58" s="708" t="s">
        <v>386</v>
      </c>
      <c r="AH58" s="345" t="s">
        <v>1204</v>
      </c>
      <c r="AI58" s="761" t="s">
        <v>1205</v>
      </c>
      <c r="AJ58" s="374" t="s">
        <v>1206</v>
      </c>
      <c r="AK58" s="761" t="s">
        <v>1205</v>
      </c>
      <c r="AL58" s="761" t="s">
        <v>1207</v>
      </c>
      <c r="AM58" s="761" t="s">
        <v>1205</v>
      </c>
      <c r="AN58" s="760"/>
      <c r="AO58" s="760"/>
    </row>
    <row r="59" spans="1:41" ht="81" customHeight="1" x14ac:dyDescent="0.3">
      <c r="A59" s="660"/>
      <c r="B59" s="660"/>
      <c r="C59" s="717"/>
      <c r="D59" s="717"/>
      <c r="E59" s="717"/>
      <c r="F59" s="717"/>
      <c r="G59" s="654"/>
      <c r="H59" s="661"/>
      <c r="I59" s="711"/>
      <c r="J59" s="658"/>
      <c r="K59" s="712"/>
      <c r="L59" s="714"/>
      <c r="M59" s="707"/>
      <c r="N59" s="319">
        <v>2</v>
      </c>
      <c r="O59" s="320" t="s">
        <v>711</v>
      </c>
      <c r="P59" s="321" t="s">
        <v>376</v>
      </c>
      <c r="Q59" s="321" t="s">
        <v>376</v>
      </c>
      <c r="R59" s="322" t="s">
        <v>377</v>
      </c>
      <c r="S59" s="322" t="s">
        <v>378</v>
      </c>
      <c r="T59" s="316">
        <v>0.4</v>
      </c>
      <c r="U59" s="322" t="s">
        <v>379</v>
      </c>
      <c r="V59" s="322" t="s">
        <v>380</v>
      </c>
      <c r="W59" s="322" t="s">
        <v>381</v>
      </c>
      <c r="X59" s="715"/>
      <c r="Y59" s="361">
        <v>0.14399999999999999</v>
      </c>
      <c r="Z59" s="705"/>
      <c r="AA59" s="377">
        <v>0.8</v>
      </c>
      <c r="AB59" s="707"/>
      <c r="AC59" s="332" t="s">
        <v>382</v>
      </c>
      <c r="AD59" s="326" t="s">
        <v>1208</v>
      </c>
      <c r="AE59" s="326" t="s">
        <v>712</v>
      </c>
      <c r="AF59" s="327" t="s">
        <v>409</v>
      </c>
      <c r="AG59" s="709"/>
      <c r="AH59" s="345" t="s">
        <v>1209</v>
      </c>
      <c r="AI59" s="761" t="s">
        <v>1205</v>
      </c>
      <c r="AJ59" s="759" t="s">
        <v>1210</v>
      </c>
      <c r="AK59" s="761" t="s">
        <v>1205</v>
      </c>
      <c r="AL59" s="759" t="s">
        <v>1211</v>
      </c>
      <c r="AM59" s="761" t="s">
        <v>1205</v>
      </c>
      <c r="AN59" s="760"/>
      <c r="AO59" s="760"/>
    </row>
    <row r="60" spans="1:41" ht="100.5" customHeight="1" x14ac:dyDescent="0.3">
      <c r="A60" s="311">
        <v>45</v>
      </c>
      <c r="B60" s="319" t="s">
        <v>713</v>
      </c>
      <c r="C60" s="320" t="s">
        <v>536</v>
      </c>
      <c r="D60" s="320" t="s">
        <v>714</v>
      </c>
      <c r="E60" s="320" t="s">
        <v>715</v>
      </c>
      <c r="F60" s="320" t="s">
        <v>716</v>
      </c>
      <c r="G60" s="313" t="s">
        <v>371</v>
      </c>
      <c r="H60" s="329">
        <v>12</v>
      </c>
      <c r="I60" s="315" t="s">
        <v>391</v>
      </c>
      <c r="J60" s="369">
        <f t="shared" si="5"/>
        <v>0.4</v>
      </c>
      <c r="K60" s="317" t="s">
        <v>457</v>
      </c>
      <c r="L60" s="353">
        <v>0.2</v>
      </c>
      <c r="M60" s="318" t="s">
        <v>443</v>
      </c>
      <c r="N60" s="319">
        <v>3</v>
      </c>
      <c r="O60" s="326" t="s">
        <v>717</v>
      </c>
      <c r="P60" s="319" t="s">
        <v>376</v>
      </c>
      <c r="Q60" s="319" t="s">
        <v>376</v>
      </c>
      <c r="R60" s="322" t="s">
        <v>540</v>
      </c>
      <c r="S60" s="322" t="s">
        <v>378</v>
      </c>
      <c r="T60" s="316">
        <v>0.4</v>
      </c>
      <c r="U60" s="322" t="s">
        <v>379</v>
      </c>
      <c r="V60" s="322" t="s">
        <v>380</v>
      </c>
      <c r="W60" s="322" t="s">
        <v>381</v>
      </c>
      <c r="X60" s="315" t="s">
        <v>372</v>
      </c>
      <c r="Y60" s="362">
        <v>0.32</v>
      </c>
      <c r="Z60" s="317" t="s">
        <v>457</v>
      </c>
      <c r="AA60" s="378">
        <v>0.2</v>
      </c>
      <c r="AB60" s="318" t="s">
        <v>443</v>
      </c>
      <c r="AC60" s="332" t="s">
        <v>382</v>
      </c>
      <c r="AD60" s="320" t="s">
        <v>718</v>
      </c>
      <c r="AE60" s="326" t="s">
        <v>710</v>
      </c>
      <c r="AF60" s="327" t="s">
        <v>409</v>
      </c>
      <c r="AG60" s="342" t="s">
        <v>386</v>
      </c>
      <c r="AH60" s="345" t="s">
        <v>1212</v>
      </c>
      <c r="AI60" s="761" t="s">
        <v>1205</v>
      </c>
      <c r="AJ60" s="759" t="s">
        <v>1213</v>
      </c>
      <c r="AK60" s="761" t="s">
        <v>1205</v>
      </c>
      <c r="AL60" s="761" t="s">
        <v>1214</v>
      </c>
      <c r="AM60" s="761" t="s">
        <v>1205</v>
      </c>
      <c r="AN60" s="760"/>
      <c r="AO60" s="760"/>
    </row>
    <row r="61" spans="1:41" ht="203.25" customHeight="1" x14ac:dyDescent="0.3">
      <c r="A61" s="311">
        <v>46</v>
      </c>
      <c r="B61" s="319" t="s">
        <v>719</v>
      </c>
      <c r="C61" s="320" t="s">
        <v>720</v>
      </c>
      <c r="D61" s="320" t="s">
        <v>721</v>
      </c>
      <c r="E61" s="320" t="s">
        <v>722</v>
      </c>
      <c r="F61" s="320" t="s">
        <v>723</v>
      </c>
      <c r="G61" s="313" t="s">
        <v>371</v>
      </c>
      <c r="H61" s="329">
        <f>16*4</f>
        <v>64</v>
      </c>
      <c r="I61" s="315" t="s">
        <v>402</v>
      </c>
      <c r="J61" s="369">
        <f t="shared" si="5"/>
        <v>0.6</v>
      </c>
      <c r="K61" s="317" t="s">
        <v>403</v>
      </c>
      <c r="L61" s="353">
        <v>0.8</v>
      </c>
      <c r="M61" s="318" t="s">
        <v>404</v>
      </c>
      <c r="N61" s="319">
        <v>4</v>
      </c>
      <c r="O61" s="326" t="s">
        <v>724</v>
      </c>
      <c r="P61" s="319" t="s">
        <v>376</v>
      </c>
      <c r="Q61" s="319" t="s">
        <v>376</v>
      </c>
      <c r="R61" s="322" t="s">
        <v>394</v>
      </c>
      <c r="S61" s="322" t="s">
        <v>378</v>
      </c>
      <c r="T61" s="316">
        <v>0.4</v>
      </c>
      <c r="U61" s="322" t="s">
        <v>379</v>
      </c>
      <c r="V61" s="322" t="s">
        <v>380</v>
      </c>
      <c r="W61" s="322" t="s">
        <v>406</v>
      </c>
      <c r="X61" s="315" t="s">
        <v>372</v>
      </c>
      <c r="Y61" s="379">
        <v>0.36</v>
      </c>
      <c r="Z61" s="317" t="s">
        <v>403</v>
      </c>
      <c r="AA61" s="379">
        <v>0.8</v>
      </c>
      <c r="AB61" s="318" t="s">
        <v>404</v>
      </c>
      <c r="AC61" s="332" t="s">
        <v>382</v>
      </c>
      <c r="AD61" s="320" t="s">
        <v>725</v>
      </c>
      <c r="AE61" s="326" t="s">
        <v>726</v>
      </c>
      <c r="AF61" s="327" t="s">
        <v>409</v>
      </c>
      <c r="AG61" s="342" t="s">
        <v>386</v>
      </c>
      <c r="AH61" s="374" t="s">
        <v>1215</v>
      </c>
      <c r="AI61" s="761" t="s">
        <v>1205</v>
      </c>
      <c r="AJ61" s="759" t="s">
        <v>1216</v>
      </c>
      <c r="AK61" s="761" t="s">
        <v>1205</v>
      </c>
      <c r="AL61" s="761" t="s">
        <v>1217</v>
      </c>
      <c r="AM61" s="761" t="s">
        <v>1205</v>
      </c>
      <c r="AN61" s="760"/>
      <c r="AO61" s="760"/>
    </row>
    <row r="62" spans="1:41" ht="148.5" x14ac:dyDescent="0.3">
      <c r="A62" s="311">
        <v>47</v>
      </c>
      <c r="B62" s="319" t="s">
        <v>727</v>
      </c>
      <c r="C62" s="320" t="s">
        <v>728</v>
      </c>
      <c r="D62" s="326" t="s">
        <v>729</v>
      </c>
      <c r="E62" s="320" t="s">
        <v>730</v>
      </c>
      <c r="F62" s="320" t="s">
        <v>731</v>
      </c>
      <c r="G62" s="313" t="s">
        <v>421</v>
      </c>
      <c r="H62" s="329">
        <f>16+5+1+55</f>
        <v>77</v>
      </c>
      <c r="I62" s="315" t="s">
        <v>402</v>
      </c>
      <c r="J62" s="316">
        <f t="shared" si="5"/>
        <v>0.6</v>
      </c>
      <c r="K62" s="317" t="s">
        <v>403</v>
      </c>
      <c r="L62" s="316">
        <f>IF(K62="LEVE",20%,IF(K62="MENOR",40%,IF(K62="MODERADO",60%,IF(K62="MAYOR",80%,IF(K62="CATASTROFICO",100%,IF(I62="",""))))))</f>
        <v>0.8</v>
      </c>
      <c r="M62" s="318" t="s">
        <v>404</v>
      </c>
      <c r="N62" s="319">
        <v>1</v>
      </c>
      <c r="O62" s="320" t="s">
        <v>732</v>
      </c>
      <c r="P62" s="327" t="s">
        <v>376</v>
      </c>
      <c r="Q62" s="319" t="s">
        <v>376</v>
      </c>
      <c r="R62" s="322" t="s">
        <v>377</v>
      </c>
      <c r="S62" s="322" t="s">
        <v>378</v>
      </c>
      <c r="T62" s="341">
        <v>0.36</v>
      </c>
      <c r="U62" s="322" t="s">
        <v>379</v>
      </c>
      <c r="V62" s="322" t="s">
        <v>380</v>
      </c>
      <c r="W62" s="322" t="s">
        <v>381</v>
      </c>
      <c r="X62" s="315" t="s">
        <v>372</v>
      </c>
      <c r="Y62" s="316">
        <f>IF(X62="MUY BAJA",20%,IF(X62="BAJA",40%,IF(X62="MEDIA",60%,IF(X62="ALTA",80%,IF(X62="MUY ALTA",100%,IF(X62="",""))))))</f>
        <v>0.2</v>
      </c>
      <c r="Z62" s="317" t="s">
        <v>403</v>
      </c>
      <c r="AA62" s="316">
        <f>IF(Z62="LEVE",20%,IF(Z62="MENOR",40%,IF(Z62="MODERADO",60%,IF(Z62="MAYOR",80%,IF(Z62="CATASTROFICO",100%,IF(Z62="",""))))))</f>
        <v>0.8</v>
      </c>
      <c r="AB62" s="318" t="s">
        <v>404</v>
      </c>
      <c r="AC62" s="325" t="s">
        <v>382</v>
      </c>
      <c r="AD62" s="320" t="s">
        <v>733</v>
      </c>
      <c r="AE62" s="329" t="s">
        <v>144</v>
      </c>
      <c r="AF62" s="327" t="s">
        <v>385</v>
      </c>
      <c r="AG62" s="342" t="s">
        <v>425</v>
      </c>
      <c r="AH62" s="345" t="s">
        <v>1218</v>
      </c>
      <c r="AI62" s="761" t="s">
        <v>1205</v>
      </c>
      <c r="AJ62" s="759" t="s">
        <v>1219</v>
      </c>
      <c r="AK62" s="761" t="s">
        <v>1220</v>
      </c>
      <c r="AL62" s="345" t="s">
        <v>1221</v>
      </c>
      <c r="AM62" s="761" t="s">
        <v>1222</v>
      </c>
      <c r="AN62" s="760"/>
      <c r="AO62" s="760"/>
    </row>
    <row r="63" spans="1:41" ht="165" x14ac:dyDescent="0.3">
      <c r="A63" s="311">
        <v>48</v>
      </c>
      <c r="B63" s="319" t="s">
        <v>734</v>
      </c>
      <c r="C63" s="320" t="s">
        <v>735</v>
      </c>
      <c r="D63" s="320" t="s">
        <v>736</v>
      </c>
      <c r="E63" s="320" t="s">
        <v>737</v>
      </c>
      <c r="F63" s="320" t="s">
        <v>738</v>
      </c>
      <c r="G63" s="313" t="s">
        <v>371</v>
      </c>
      <c r="H63" s="329">
        <f>3*11+15*2</f>
        <v>63</v>
      </c>
      <c r="I63" s="315" t="s">
        <v>402</v>
      </c>
      <c r="J63" s="316">
        <f t="shared" si="5"/>
        <v>0.6</v>
      </c>
      <c r="K63" s="317" t="s">
        <v>479</v>
      </c>
      <c r="L63" s="316">
        <f>IF(K63="LEVE",20%,IF(K63="MENOR",40%,IF(K63="MODERADO",60%,IF(K63="MAYOR",80%,IF(K63="CATASTROFICO",100%,IF(I63="",""))))))</f>
        <v>0.4</v>
      </c>
      <c r="M63" s="318" t="s">
        <v>392</v>
      </c>
      <c r="N63" s="319">
        <v>2</v>
      </c>
      <c r="O63" s="326" t="s">
        <v>739</v>
      </c>
      <c r="P63" s="319" t="s">
        <v>376</v>
      </c>
      <c r="Q63" s="319" t="s">
        <v>376</v>
      </c>
      <c r="R63" s="322" t="s">
        <v>377</v>
      </c>
      <c r="S63" s="322" t="s">
        <v>378</v>
      </c>
      <c r="T63" s="341">
        <v>0.36</v>
      </c>
      <c r="U63" s="322" t="s">
        <v>379</v>
      </c>
      <c r="V63" s="322" t="s">
        <v>380</v>
      </c>
      <c r="W63" s="322" t="s">
        <v>406</v>
      </c>
      <c r="X63" s="315" t="s">
        <v>372</v>
      </c>
      <c r="Y63" s="316">
        <f>IF(X63="MUY BAJA",20%,IF(X63="BAJA",40%,IF(X63="MEDIA",60%,IF(X63="ALTA",80%,IF(X63="MUY ALTA",100%,IF(X63="",""))))))</f>
        <v>0.2</v>
      </c>
      <c r="Z63" s="317" t="s">
        <v>479</v>
      </c>
      <c r="AA63" s="316">
        <f>IF(Z63="LEVE",20%,IF(Z63="MENOR",40%,IF(Z63="MODERADO",60%,IF(Z63="MAYOR",80%,IF(Z63="CATASTROFICO",100%,IF(Z63="",""))))))</f>
        <v>0.4</v>
      </c>
      <c r="AB63" s="318" t="s">
        <v>443</v>
      </c>
      <c r="AC63" s="325" t="s">
        <v>382</v>
      </c>
      <c r="AD63" s="320" t="s">
        <v>740</v>
      </c>
      <c r="AE63" s="329" t="s">
        <v>144</v>
      </c>
      <c r="AF63" s="327" t="s">
        <v>385</v>
      </c>
      <c r="AG63" s="342" t="s">
        <v>386</v>
      </c>
      <c r="AH63" s="345" t="s">
        <v>1223</v>
      </c>
      <c r="AI63" s="761" t="s">
        <v>1224</v>
      </c>
      <c r="AJ63" s="759" t="s">
        <v>1225</v>
      </c>
      <c r="AK63" s="761" t="s">
        <v>1226</v>
      </c>
      <c r="AL63" s="345" t="s">
        <v>1227</v>
      </c>
      <c r="AM63" s="761" t="s">
        <v>1228</v>
      </c>
      <c r="AN63" s="760"/>
      <c r="AO63" s="760"/>
    </row>
    <row r="64" spans="1:41" ht="115.5" x14ac:dyDescent="0.3">
      <c r="A64" s="311">
        <v>49</v>
      </c>
      <c r="B64" s="319" t="s">
        <v>741</v>
      </c>
      <c r="C64" s="320" t="s">
        <v>742</v>
      </c>
      <c r="D64" s="320" t="s">
        <v>743</v>
      </c>
      <c r="E64" s="320" t="s">
        <v>744</v>
      </c>
      <c r="F64" s="320" t="s">
        <v>745</v>
      </c>
      <c r="G64" s="313" t="s">
        <v>371</v>
      </c>
      <c r="H64" s="329">
        <f>3*11+15*2</f>
        <v>63</v>
      </c>
      <c r="I64" s="315" t="s">
        <v>402</v>
      </c>
      <c r="J64" s="316">
        <f t="shared" si="5"/>
        <v>0.6</v>
      </c>
      <c r="K64" s="317" t="s">
        <v>479</v>
      </c>
      <c r="L64" s="316">
        <f>IF(K64="LEVE",20%,IF(K64="MENOR",40%,IF(K64="MODERADO",60%,IF(K64="MAYOR",80%,IF(K64="CATASTROFICO",100%,IF(I64="",""))))))</f>
        <v>0.4</v>
      </c>
      <c r="M64" s="318" t="s">
        <v>392</v>
      </c>
      <c r="N64" s="319">
        <v>3</v>
      </c>
      <c r="O64" s="326" t="s">
        <v>746</v>
      </c>
      <c r="P64" s="319" t="s">
        <v>376</v>
      </c>
      <c r="Q64" s="319" t="s">
        <v>376</v>
      </c>
      <c r="R64" s="322" t="s">
        <v>377</v>
      </c>
      <c r="S64" s="322" t="s">
        <v>378</v>
      </c>
      <c r="T64" s="341">
        <v>0.36</v>
      </c>
      <c r="U64" s="322" t="s">
        <v>379</v>
      </c>
      <c r="V64" s="322" t="s">
        <v>380</v>
      </c>
      <c r="W64" s="322" t="s">
        <v>406</v>
      </c>
      <c r="X64" s="315" t="s">
        <v>372</v>
      </c>
      <c r="Y64" s="316">
        <f>IF(X64="MUY BAJA",20%,IF(X64="BAJA",40%,IF(X64="MEDIA",60%,IF(X64="ALTA",80%,IF(X64="MUY ALTA",100%,IF(X64="",""))))))</f>
        <v>0.2</v>
      </c>
      <c r="Z64" s="317" t="s">
        <v>479</v>
      </c>
      <c r="AA64" s="316">
        <f>IF(Z64="LEVE",20%,IF(Z64="MENOR",40%,IF(Z64="MODERADO",60%,IF(Z64="MAYOR",80%,IF(Z64="CATASTROFICO",100%,IF(Z64="",""))))))</f>
        <v>0.4</v>
      </c>
      <c r="AB64" s="318" t="s">
        <v>443</v>
      </c>
      <c r="AC64" s="325" t="s">
        <v>382</v>
      </c>
      <c r="AD64" s="345" t="s">
        <v>747</v>
      </c>
      <c r="AE64" s="329" t="s">
        <v>748</v>
      </c>
      <c r="AF64" s="327" t="s">
        <v>385</v>
      </c>
      <c r="AG64" s="342" t="s">
        <v>386</v>
      </c>
      <c r="AH64" s="345" t="s">
        <v>1229</v>
      </c>
      <c r="AI64" s="761" t="s">
        <v>1230</v>
      </c>
      <c r="AJ64" s="759" t="s">
        <v>1229</v>
      </c>
      <c r="AK64" s="761" t="s">
        <v>1230</v>
      </c>
      <c r="AL64" s="345" t="s">
        <v>1231</v>
      </c>
      <c r="AM64" s="761" t="s">
        <v>1232</v>
      </c>
      <c r="AN64" s="760"/>
      <c r="AO64" s="760"/>
    </row>
    <row r="65" spans="1:41" ht="39.75" customHeight="1" x14ac:dyDescent="0.3">
      <c r="B65" s="319"/>
      <c r="C65" s="380"/>
      <c r="D65" s="381"/>
      <c r="E65" s="380"/>
      <c r="F65" s="380"/>
      <c r="G65" s="380"/>
      <c r="H65" s="380"/>
      <c r="I65" s="380"/>
      <c r="J65" s="380"/>
      <c r="K65" s="380"/>
      <c r="L65" s="380"/>
      <c r="M65" s="382"/>
      <c r="N65" s="329"/>
      <c r="O65" s="329"/>
      <c r="P65" s="329"/>
      <c r="Q65" s="329"/>
      <c r="R65" s="329"/>
      <c r="S65" s="329"/>
      <c r="T65" s="329"/>
      <c r="U65" s="329"/>
      <c r="V65" s="329"/>
      <c r="W65" s="329"/>
      <c r="X65" s="315"/>
      <c r="Y65" s="329"/>
      <c r="Z65" s="363"/>
      <c r="AA65" s="329"/>
      <c r="AB65" s="329"/>
      <c r="AC65" s="332"/>
      <c r="AD65" s="329"/>
      <c r="AE65" s="329"/>
      <c r="AF65" s="329"/>
      <c r="AG65" s="342"/>
      <c r="AH65" s="329"/>
      <c r="AI65" s="775"/>
      <c r="AJ65" s="776"/>
      <c r="AK65" s="760"/>
      <c r="AL65" s="760"/>
      <c r="AM65" s="760"/>
      <c r="AN65" s="760"/>
      <c r="AO65" s="760"/>
    </row>
    <row r="66" spans="1:41" x14ac:dyDescent="0.3">
      <c r="A66" s="319"/>
      <c r="B66" s="319"/>
      <c r="C66" s="329"/>
      <c r="D66" s="329"/>
      <c r="E66" s="329"/>
      <c r="F66" s="329"/>
      <c r="G66" s="327"/>
      <c r="H66" s="329"/>
      <c r="I66" s="329"/>
      <c r="J66" s="329" t="str">
        <f>IF(I66="MUY BAJA",20%,IF(I66="BAJA",40%,IF(I66="MEDIA",60%,IF(I66="ALTA",80%,IF(I66="MUY ALTA",100%,IF(I66="",""))))))</f>
        <v/>
      </c>
      <c r="K66" s="329"/>
      <c r="L66" s="329"/>
      <c r="M66" s="329"/>
      <c r="N66" s="329"/>
      <c r="O66" s="329"/>
      <c r="P66" s="329"/>
      <c r="Q66" s="329"/>
      <c r="R66" s="329"/>
      <c r="S66" s="329"/>
      <c r="T66" s="329"/>
      <c r="U66" s="329"/>
      <c r="V66" s="329"/>
      <c r="W66" s="329"/>
      <c r="X66" s="315"/>
      <c r="Y66" s="329"/>
      <c r="Z66" s="363"/>
      <c r="AA66" s="329"/>
      <c r="AB66" s="329"/>
      <c r="AC66" s="332"/>
      <c r="AD66" s="329"/>
      <c r="AE66" s="329"/>
      <c r="AF66" s="329"/>
      <c r="AG66" s="342"/>
      <c r="AH66" s="329"/>
      <c r="AI66" s="775"/>
      <c r="AJ66" s="776"/>
      <c r="AK66" s="760"/>
      <c r="AL66" s="760"/>
      <c r="AM66" s="760"/>
      <c r="AN66" s="760"/>
      <c r="AO66" s="760"/>
    </row>
    <row r="67" spans="1:41" x14ac:dyDescent="0.3">
      <c r="A67" s="319"/>
      <c r="I67" s="315"/>
    </row>
    <row r="68" spans="1:41" x14ac:dyDescent="0.3">
      <c r="A68" s="383"/>
      <c r="B68" s="384"/>
      <c r="C68" s="384"/>
      <c r="D68" s="384"/>
    </row>
    <row r="69" spans="1:41" ht="36" customHeight="1" x14ac:dyDescent="0.3">
      <c r="I69" s="642" t="s">
        <v>749</v>
      </c>
      <c r="J69" s="642"/>
      <c r="K69" s="643" t="s">
        <v>750</v>
      </c>
      <c r="L69" s="643"/>
      <c r="M69" s="385" t="s">
        <v>751</v>
      </c>
      <c r="AD69" s="386" t="s">
        <v>752</v>
      </c>
    </row>
    <row r="70" spans="1:41" x14ac:dyDescent="0.3">
      <c r="I70" s="387" t="s">
        <v>372</v>
      </c>
      <c r="J70" s="388">
        <v>0.2</v>
      </c>
      <c r="K70" s="389" t="s">
        <v>457</v>
      </c>
      <c r="L70" s="388">
        <v>0.2</v>
      </c>
      <c r="M70" s="390" t="s">
        <v>443</v>
      </c>
      <c r="AD70" s="151" t="s">
        <v>382</v>
      </c>
    </row>
    <row r="71" spans="1:41" x14ac:dyDescent="0.3">
      <c r="I71" s="391" t="s">
        <v>391</v>
      </c>
      <c r="J71" s="388">
        <v>0.4</v>
      </c>
      <c r="K71" s="392" t="s">
        <v>479</v>
      </c>
      <c r="L71" s="388">
        <v>0.4</v>
      </c>
      <c r="M71" s="393" t="s">
        <v>392</v>
      </c>
      <c r="AD71" s="394" t="s">
        <v>753</v>
      </c>
    </row>
    <row r="72" spans="1:41" x14ac:dyDescent="0.3">
      <c r="I72" s="395" t="s">
        <v>402</v>
      </c>
      <c r="J72" s="388">
        <v>0.6</v>
      </c>
      <c r="K72" s="396" t="s">
        <v>392</v>
      </c>
      <c r="L72" s="388">
        <v>0.6</v>
      </c>
      <c r="M72" s="397" t="s">
        <v>404</v>
      </c>
      <c r="AD72" s="151" t="s">
        <v>678</v>
      </c>
    </row>
    <row r="73" spans="1:41" x14ac:dyDescent="0.3">
      <c r="I73" s="398" t="s">
        <v>465</v>
      </c>
      <c r="J73" s="388">
        <v>0.8</v>
      </c>
      <c r="K73" s="399" t="s">
        <v>403</v>
      </c>
      <c r="L73" s="388">
        <v>0.8</v>
      </c>
      <c r="M73" s="400" t="s">
        <v>374</v>
      </c>
      <c r="AD73" s="151" t="s">
        <v>754</v>
      </c>
    </row>
    <row r="74" spans="1:41" x14ac:dyDescent="0.3">
      <c r="I74" s="401" t="s">
        <v>755</v>
      </c>
      <c r="J74" s="388">
        <v>1</v>
      </c>
      <c r="K74" s="402" t="s">
        <v>373</v>
      </c>
      <c r="L74" s="388">
        <v>1</v>
      </c>
      <c r="M74" s="151"/>
      <c r="AD74" s="151" t="s">
        <v>756</v>
      </c>
    </row>
  </sheetData>
  <mergeCells count="149">
    <mergeCell ref="Z58:Z59"/>
    <mergeCell ref="AB58:AB59"/>
    <mergeCell ref="AG58:AG59"/>
    <mergeCell ref="I69:J69"/>
    <mergeCell ref="K69:L69"/>
    <mergeCell ref="I58:I59"/>
    <mergeCell ref="J58:J59"/>
    <mergeCell ref="K58:K59"/>
    <mergeCell ref="L58:L59"/>
    <mergeCell ref="M58:M59"/>
    <mergeCell ref="X58:X59"/>
    <mergeCell ref="AC52:AC53"/>
    <mergeCell ref="AG52:AG53"/>
    <mergeCell ref="A58:A59"/>
    <mergeCell ref="B58:B59"/>
    <mergeCell ref="C58:C59"/>
    <mergeCell ref="D58:D59"/>
    <mergeCell ref="E58:E59"/>
    <mergeCell ref="F58:F59"/>
    <mergeCell ref="G58:G59"/>
    <mergeCell ref="H58:H59"/>
    <mergeCell ref="L52:L53"/>
    <mergeCell ref="M52:M53"/>
    <mergeCell ref="X52:X53"/>
    <mergeCell ref="Z52:Z53"/>
    <mergeCell ref="AA52:AA53"/>
    <mergeCell ref="AB52:AB53"/>
    <mergeCell ref="F52:F53"/>
    <mergeCell ref="G52:G53"/>
    <mergeCell ref="H52:H53"/>
    <mergeCell ref="I52:I53"/>
    <mergeCell ref="J52:J53"/>
    <mergeCell ref="K52:K53"/>
    <mergeCell ref="Z49:Z50"/>
    <mergeCell ref="AA49:AA50"/>
    <mergeCell ref="AB49:AB50"/>
    <mergeCell ref="AC49:AC50"/>
    <mergeCell ref="AG49:AG50"/>
    <mergeCell ref="A52:A53"/>
    <mergeCell ref="B52:B53"/>
    <mergeCell ref="C52:C53"/>
    <mergeCell ref="D52:D53"/>
    <mergeCell ref="E52:E53"/>
    <mergeCell ref="I49:I50"/>
    <mergeCell ref="J49:J50"/>
    <mergeCell ref="K49:K50"/>
    <mergeCell ref="L49:L50"/>
    <mergeCell ref="M49:M50"/>
    <mergeCell ref="X49:X50"/>
    <mergeCell ref="AA38:AA39"/>
    <mergeCell ref="AB38:AB39"/>
    <mergeCell ref="A49:A50"/>
    <mergeCell ref="B49:B50"/>
    <mergeCell ref="C49:C50"/>
    <mergeCell ref="D49:D50"/>
    <mergeCell ref="E49:E50"/>
    <mergeCell ref="F49:F50"/>
    <mergeCell ref="G49:G50"/>
    <mergeCell ref="H49:H50"/>
    <mergeCell ref="J38:J39"/>
    <mergeCell ref="K38:K39"/>
    <mergeCell ref="L38:L39"/>
    <mergeCell ref="M38:M39"/>
    <mergeCell ref="X38:X39"/>
    <mergeCell ref="Z38:Z39"/>
    <mergeCell ref="M17:M18"/>
    <mergeCell ref="A38:A39"/>
    <mergeCell ref="B38:B39"/>
    <mergeCell ref="C38:C39"/>
    <mergeCell ref="D38:D39"/>
    <mergeCell ref="E38:E39"/>
    <mergeCell ref="F38:F39"/>
    <mergeCell ref="G38:G39"/>
    <mergeCell ref="H38:H39"/>
    <mergeCell ref="I38:I39"/>
    <mergeCell ref="G17:G18"/>
    <mergeCell ref="H17:H18"/>
    <mergeCell ref="I17:I18"/>
    <mergeCell ref="J17:J18"/>
    <mergeCell ref="K17:K18"/>
    <mergeCell ref="L17:L18"/>
    <mergeCell ref="A17:A18"/>
    <mergeCell ref="B17:B18"/>
    <mergeCell ref="C17:C18"/>
    <mergeCell ref="D17:D18"/>
    <mergeCell ref="E17:E18"/>
    <mergeCell ref="F17:F18"/>
    <mergeCell ref="H15:H16"/>
    <mergeCell ref="I15:I16"/>
    <mergeCell ref="J15:J16"/>
    <mergeCell ref="K15:K16"/>
    <mergeCell ref="L15:L16"/>
    <mergeCell ref="M15:M16"/>
    <mergeCell ref="AM8:AM9"/>
    <mergeCell ref="AN8:AN9"/>
    <mergeCell ref="AO8:AO9"/>
    <mergeCell ref="A15:A16"/>
    <mergeCell ref="B15:B16"/>
    <mergeCell ref="C15:C16"/>
    <mergeCell ref="D15:D16"/>
    <mergeCell ref="E15:E16"/>
    <mergeCell ref="F15:F16"/>
    <mergeCell ref="G15:G16"/>
    <mergeCell ref="AG8:AG9"/>
    <mergeCell ref="AH8:AH9"/>
    <mergeCell ref="AI8:AI9"/>
    <mergeCell ref="AJ8:AJ9"/>
    <mergeCell ref="AK8:AK9"/>
    <mergeCell ref="AL8:AL9"/>
    <mergeCell ref="AA8:AA9"/>
    <mergeCell ref="AB8:AB9"/>
    <mergeCell ref="AC8:AC9"/>
    <mergeCell ref="AD8:AD9"/>
    <mergeCell ref="AE8:AE9"/>
    <mergeCell ref="AF8:AF9"/>
    <mergeCell ref="O8:O9"/>
    <mergeCell ref="P8:Q8"/>
    <mergeCell ref="R8:W8"/>
    <mergeCell ref="X8:X9"/>
    <mergeCell ref="Y8:Y9"/>
    <mergeCell ref="Z8:Z9"/>
    <mergeCell ref="I8:I9"/>
    <mergeCell ref="J8:J9"/>
    <mergeCell ref="K8:K9"/>
    <mergeCell ref="L8:L9"/>
    <mergeCell ref="M8:M9"/>
    <mergeCell ref="N8:N9"/>
    <mergeCell ref="AD7:AG7"/>
    <mergeCell ref="AH7:AO7"/>
    <mergeCell ref="A8:A9"/>
    <mergeCell ref="B8:B9"/>
    <mergeCell ref="C8:C9"/>
    <mergeCell ref="D8:D9"/>
    <mergeCell ref="E8:E9"/>
    <mergeCell ref="F8:F9"/>
    <mergeCell ref="G8:G9"/>
    <mergeCell ref="H8:H9"/>
    <mergeCell ref="A6:C6"/>
    <mergeCell ref="D6:N6"/>
    <mergeCell ref="A7:H7"/>
    <mergeCell ref="I7:M7"/>
    <mergeCell ref="N7:W7"/>
    <mergeCell ref="X7:AC7"/>
    <mergeCell ref="A4:E4"/>
    <mergeCell ref="F4:N4"/>
    <mergeCell ref="O4:AC4"/>
    <mergeCell ref="AD4:AJ4"/>
    <mergeCell ref="A5:C5"/>
    <mergeCell ref="D5:N5"/>
  </mergeCells>
  <conditionalFormatting sqref="J15">
    <cfRule type="cellIs" dxfId="136" priority="114" operator="equal">
      <formula>$H$10</formula>
    </cfRule>
  </conditionalFormatting>
  <conditionalFormatting sqref="J17">
    <cfRule type="cellIs" dxfId="135" priority="113" operator="equal">
      <formula>$H$10</formula>
    </cfRule>
  </conditionalFormatting>
  <dataValidations count="6">
    <dataValidation type="list" allowBlank="1" showInputMessage="1" showErrorMessage="1" sqref="R44" xr:uid="{9F2DC60D-F220-4422-B72B-99C50CD75494}">
      <formula1>$I$77:$I$79</formula1>
    </dataValidation>
    <dataValidation type="list" allowBlank="1" showInputMessage="1" showErrorMessage="1" sqref="AC62:AC64" xr:uid="{6ED15AF3-9FA6-458C-9162-D1C705A30BAE}">
      <formula1>#REF!</formula1>
    </dataValidation>
    <dataValidation type="list" allowBlank="1" showInputMessage="1" showErrorMessage="1" sqref="AC58:AC61" xr:uid="{ABA3FF01-0DD5-403B-A903-FD2A76695619}">
      <formula1>$AD$25:$AD$30</formula1>
    </dataValidation>
    <dataValidation type="list" allowBlank="1" showInputMessage="1" showErrorMessage="1" sqref="AC51:AC52 AC10:AC49 AC54:AC57 AC65:AC66" xr:uid="{5C7FC2E3-966D-4E5E-8D5D-D8E23AFBDAF9}">
      <formula1>$AD$70:$AD$74</formula1>
    </dataValidation>
    <dataValidation type="list" allowBlank="1" showInputMessage="1" showErrorMessage="1" sqref="M10:M15 M66 M60:M64 AB15:AB38 AB10:AB13 AB60:AB64 AB40:AB49 M54:M58 AB54:AB58 M51:M52 AB51:AB52 M19:M38 M17 M40:M49" xr:uid="{7642DD81-458D-4316-8608-35BDB5C5EF20}">
      <formula1>$M$70:$M$73</formula1>
    </dataValidation>
    <dataValidation type="list" allowBlank="1" showInputMessage="1" showErrorMessage="1" sqref="K10:K15 Z60:Z64 Z54:Z58 Z51:Z52 K66 K60:K64 K17 K54:K58 K51:K52 Z40:Z49 Z10:Z38 K19:K38 K40:K49" xr:uid="{0AA384C5-82F1-40D0-A524-2831AC7F1F2D}">
      <formula1>$K$70:$K$74</formula1>
    </dataValidation>
  </dataValidations>
  <hyperlinks>
    <hyperlink ref="AD47" location="'MAPA RIESGOS SEGURIDAD'!A1" display="'MAPA RIESGOS SEGURIDAD'!A1" xr:uid="{5E3BAA36-ECFE-4C46-B1A3-E6F90A630865}"/>
  </hyperlinks>
  <pageMargins left="0.31496062992125984" right="0.11811023622047245" top="0.35433070866141736" bottom="0.35433070866141736" header="0.31496062992125984" footer="0.31496062992125984"/>
  <pageSetup paperSize="5" scale="6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00" operator="containsText" id="{C3A7FECA-E13D-4D48-BE04-1B26060C0CF4}">
            <xm:f>NOT(ISERROR(SEARCH($K$74,K10)))</xm:f>
            <xm:f>$K$74</xm:f>
            <x14:dxf>
              <fill>
                <patternFill>
                  <bgColor rgb="FFFF0000"/>
                </patternFill>
              </fill>
            </x14:dxf>
          </x14:cfRule>
          <x14:cfRule type="containsText" priority="101" operator="containsText" id="{299CBA1B-F54D-48D5-9797-FFECCCB46615}">
            <xm:f>NOT(ISERROR(SEARCH($K$73,K10)))</xm:f>
            <xm:f>$K$73</xm:f>
            <x14:dxf>
              <fill>
                <patternFill>
                  <bgColor rgb="FFFFC000"/>
                </patternFill>
              </fill>
            </x14:dxf>
          </x14:cfRule>
          <x14:cfRule type="containsText" priority="102" operator="containsText" id="{B8BE1E40-7FF0-4BB3-B598-F2269B954396}">
            <xm:f>NOT(ISERROR(SEARCH($K$72,K10)))</xm:f>
            <xm:f>$K$72</xm:f>
            <x14:dxf>
              <fill>
                <patternFill>
                  <bgColor rgb="FFFFFF00"/>
                </patternFill>
              </fill>
            </x14:dxf>
          </x14:cfRule>
          <x14:cfRule type="containsText" priority="103" operator="containsText" id="{3CB32798-FACD-464F-96B1-8AAE83EC2F9C}">
            <xm:f>NOT(ISERROR(SEARCH($K$71,K10)))</xm:f>
            <xm:f>$K$71</xm:f>
            <x14:dxf>
              <fill>
                <patternFill>
                  <bgColor rgb="FF00B050"/>
                </patternFill>
              </fill>
            </x14:dxf>
          </x14:cfRule>
          <x14:cfRule type="containsText" priority="104" operator="containsText" id="{A34F9CA7-281B-4E66-8F07-5E4137759249}">
            <xm:f>NOT(ISERROR(SEARCH($K$70,K10)))</xm:f>
            <xm:f>$K$70</xm:f>
            <x14:dxf>
              <fill>
                <patternFill>
                  <bgColor rgb="FF92D050"/>
                </patternFill>
              </fill>
            </x14:dxf>
          </x14:cfRule>
          <xm:sqref>K10:K15</xm:sqref>
        </x14:conditionalFormatting>
        <x14:conditionalFormatting xmlns:xm="http://schemas.microsoft.com/office/excel/2006/main">
          <x14:cfRule type="containsText" priority="95" operator="containsText" id="{C601413D-3858-4650-8B05-3A601FD9BD7A}">
            <xm:f>NOT(ISERROR(SEARCH($K$74,K17)))</xm:f>
            <xm:f>$K$74</xm:f>
            <x14:dxf>
              <fill>
                <patternFill>
                  <bgColor rgb="FFFF0000"/>
                </patternFill>
              </fill>
            </x14:dxf>
          </x14:cfRule>
          <x14:cfRule type="containsText" priority="96" operator="containsText" id="{5D93C1CD-ED0D-44FE-9023-C6060DF1A3B9}">
            <xm:f>NOT(ISERROR(SEARCH($K$73,K17)))</xm:f>
            <xm:f>$K$73</xm:f>
            <x14:dxf>
              <fill>
                <patternFill>
                  <bgColor rgb="FFFFC000"/>
                </patternFill>
              </fill>
            </x14:dxf>
          </x14:cfRule>
          <x14:cfRule type="containsText" priority="97" operator="containsText" id="{8AA60FD0-8386-457B-B8F4-CBB79A6997A1}">
            <xm:f>NOT(ISERROR(SEARCH($K$72,K17)))</xm:f>
            <xm:f>$K$72</xm:f>
            <x14:dxf>
              <fill>
                <patternFill>
                  <bgColor rgb="FFFFFF00"/>
                </patternFill>
              </fill>
            </x14:dxf>
          </x14:cfRule>
          <x14:cfRule type="containsText" priority="98" operator="containsText" id="{448ABE05-98B8-4D5E-BF3A-0E8AC957373B}">
            <xm:f>NOT(ISERROR(SEARCH($K$71,K17)))</xm:f>
            <xm:f>$K$71</xm:f>
            <x14:dxf>
              <fill>
                <patternFill>
                  <bgColor rgb="FF00B050"/>
                </patternFill>
              </fill>
            </x14:dxf>
          </x14:cfRule>
          <x14:cfRule type="containsText" priority="99" operator="containsText" id="{20C26965-1294-41C2-8719-CAB15C2D73D7}">
            <xm:f>NOT(ISERROR(SEARCH($K$70,K17)))</xm:f>
            <xm:f>$K$70</xm:f>
            <x14:dxf>
              <fill>
                <patternFill>
                  <bgColor rgb="FF92D050"/>
                </patternFill>
              </fill>
            </x14:dxf>
          </x14:cfRule>
          <xm:sqref>K17</xm:sqref>
        </x14:conditionalFormatting>
        <x14:conditionalFormatting xmlns:xm="http://schemas.microsoft.com/office/excel/2006/main">
          <x14:cfRule type="containsText" priority="90" operator="containsText" id="{5334B105-F40B-4C15-8A4C-54A023131DE9}">
            <xm:f>NOT(ISERROR(SEARCH($K$74,K19)))</xm:f>
            <xm:f>$K$74</xm:f>
            <x14:dxf>
              <fill>
                <patternFill>
                  <bgColor rgb="FFFF0000"/>
                </patternFill>
              </fill>
            </x14:dxf>
          </x14:cfRule>
          <x14:cfRule type="containsText" priority="91" operator="containsText" id="{1D4F7887-6D75-45C3-8945-C2BDBCDEB539}">
            <xm:f>NOT(ISERROR(SEARCH($K$73,K19)))</xm:f>
            <xm:f>$K$73</xm:f>
            <x14:dxf>
              <fill>
                <patternFill>
                  <bgColor rgb="FFFFC000"/>
                </patternFill>
              </fill>
            </x14:dxf>
          </x14:cfRule>
          <x14:cfRule type="containsText" priority="92" operator="containsText" id="{E23EBE2F-EFA3-41D5-AFDB-6C3BD5940FDF}">
            <xm:f>NOT(ISERROR(SEARCH($K$72,K19)))</xm:f>
            <xm:f>$K$72</xm:f>
            <x14:dxf>
              <fill>
                <patternFill>
                  <bgColor rgb="FFFFFF00"/>
                </patternFill>
              </fill>
            </x14:dxf>
          </x14:cfRule>
          <x14:cfRule type="containsText" priority="93" operator="containsText" id="{0403C544-2C06-467E-9F02-6FFB88F28553}">
            <xm:f>NOT(ISERROR(SEARCH($K$71,K19)))</xm:f>
            <xm:f>$K$71</xm:f>
            <x14:dxf>
              <fill>
                <patternFill>
                  <bgColor rgb="FF00B050"/>
                </patternFill>
              </fill>
            </x14:dxf>
          </x14:cfRule>
          <x14:cfRule type="containsText" priority="94" operator="containsText" id="{94F3E59D-D859-40D9-AB60-9C7949A9A8F9}">
            <xm:f>NOT(ISERROR(SEARCH($K$70,K19)))</xm:f>
            <xm:f>$K$70</xm:f>
            <x14:dxf>
              <fill>
                <patternFill>
                  <bgColor rgb="FF92D050"/>
                </patternFill>
              </fill>
            </x14:dxf>
          </x14:cfRule>
          <xm:sqref>K19:K38</xm:sqref>
        </x14:conditionalFormatting>
        <x14:conditionalFormatting xmlns:xm="http://schemas.microsoft.com/office/excel/2006/main">
          <x14:cfRule type="containsText" priority="36" operator="containsText" id="{B5A850F5-17F4-41CE-9CE7-68B27DFFCFD6}">
            <xm:f>NOT(ISERROR(SEARCH($K$74,K40)))</xm:f>
            <xm:f>$K$74</xm:f>
            <x14:dxf>
              <fill>
                <patternFill>
                  <bgColor rgb="FFFF0000"/>
                </patternFill>
              </fill>
            </x14:dxf>
          </x14:cfRule>
          <x14:cfRule type="containsText" priority="37" operator="containsText" id="{4852027B-420B-4D06-8AB7-DF757332B468}">
            <xm:f>NOT(ISERROR(SEARCH($K$73,K40)))</xm:f>
            <xm:f>$K$73</xm:f>
            <x14:dxf>
              <fill>
                <patternFill>
                  <bgColor rgb="FFFFC000"/>
                </patternFill>
              </fill>
            </x14:dxf>
          </x14:cfRule>
          <x14:cfRule type="containsText" priority="38" operator="containsText" id="{B192BC0E-3256-4C81-BC31-AE395F97AE09}">
            <xm:f>NOT(ISERROR(SEARCH($K$72,K40)))</xm:f>
            <xm:f>$K$72</xm:f>
            <x14:dxf>
              <fill>
                <patternFill>
                  <bgColor rgb="FFFFFF00"/>
                </patternFill>
              </fill>
            </x14:dxf>
          </x14:cfRule>
          <x14:cfRule type="containsText" priority="39" operator="containsText" id="{7E1D371E-7D1E-4AA2-9FD3-0C8059E80206}">
            <xm:f>NOT(ISERROR(SEARCH($K$71,K40)))</xm:f>
            <xm:f>$K$71</xm:f>
            <x14:dxf>
              <fill>
                <patternFill>
                  <bgColor rgb="FF00B050"/>
                </patternFill>
              </fill>
            </x14:dxf>
          </x14:cfRule>
          <x14:cfRule type="containsText" priority="40" operator="containsText" id="{52E77732-9136-446B-9039-195CEE7FBC4E}">
            <xm:f>NOT(ISERROR(SEARCH($K$70,K40)))</xm:f>
            <xm:f>$K$70</xm:f>
            <x14:dxf>
              <fill>
                <patternFill>
                  <bgColor rgb="FF92D050"/>
                </patternFill>
              </fill>
            </x14:dxf>
          </x14:cfRule>
          <xm:sqref>K40:K49</xm:sqref>
        </x14:conditionalFormatting>
        <x14:conditionalFormatting xmlns:xm="http://schemas.microsoft.com/office/excel/2006/main">
          <x14:cfRule type="containsText" priority="76" operator="containsText" id="{1B29D1F6-44FE-4A4A-9ACC-318F5C972744}">
            <xm:f>NOT(ISERROR(SEARCH($K$74,K51)))</xm:f>
            <xm:f>$K$74</xm:f>
            <x14:dxf>
              <fill>
                <patternFill>
                  <bgColor rgb="FFFF0000"/>
                </patternFill>
              </fill>
            </x14:dxf>
          </x14:cfRule>
          <x14:cfRule type="containsText" priority="77" operator="containsText" id="{98454535-B17B-40DF-ACAD-274FAFF069D2}">
            <xm:f>NOT(ISERROR(SEARCH($K$73,K51)))</xm:f>
            <xm:f>$K$73</xm:f>
            <x14:dxf>
              <fill>
                <patternFill>
                  <bgColor rgb="FFFFC000"/>
                </patternFill>
              </fill>
            </x14:dxf>
          </x14:cfRule>
          <x14:cfRule type="containsText" priority="78" operator="containsText" id="{6B46BC67-481B-4A87-9D44-1049448415EA}">
            <xm:f>NOT(ISERROR(SEARCH($K$72,K51)))</xm:f>
            <xm:f>$K$72</xm:f>
            <x14:dxf>
              <fill>
                <patternFill>
                  <bgColor rgb="FFFFFF00"/>
                </patternFill>
              </fill>
            </x14:dxf>
          </x14:cfRule>
          <x14:cfRule type="containsText" priority="79" operator="containsText" id="{69C96BDA-E42A-4E59-B570-58BF31551C34}">
            <xm:f>NOT(ISERROR(SEARCH($K$71,K51)))</xm:f>
            <xm:f>$K$71</xm:f>
            <x14:dxf>
              <fill>
                <patternFill>
                  <bgColor rgb="FF00B050"/>
                </patternFill>
              </fill>
            </x14:dxf>
          </x14:cfRule>
          <x14:cfRule type="containsText" priority="80" operator="containsText" id="{9B98E73E-9E5C-44F6-BFAA-4F933392CEFD}">
            <xm:f>NOT(ISERROR(SEARCH($K$70,K51)))</xm:f>
            <xm:f>$K$70</xm:f>
            <x14:dxf>
              <fill>
                <patternFill>
                  <bgColor rgb="FF92D050"/>
                </patternFill>
              </fill>
            </x14:dxf>
          </x14:cfRule>
          <xm:sqref>K51:K52</xm:sqref>
        </x14:conditionalFormatting>
        <x14:conditionalFormatting xmlns:xm="http://schemas.microsoft.com/office/excel/2006/main">
          <x14:cfRule type="containsText" priority="58" operator="containsText" id="{C3B70D89-E727-4FB6-A76B-A5D9062BD6CB}">
            <xm:f>NOT(ISERROR(SEARCH($K$74,K54)))</xm:f>
            <xm:f>$K$74</xm:f>
            <x14:dxf>
              <fill>
                <patternFill>
                  <bgColor rgb="FFFF0000"/>
                </patternFill>
              </fill>
            </x14:dxf>
          </x14:cfRule>
          <x14:cfRule type="containsText" priority="59" operator="containsText" id="{EC7B3ACB-476A-4EAB-8567-CD6E8BC80422}">
            <xm:f>NOT(ISERROR(SEARCH($K$73,K54)))</xm:f>
            <xm:f>$K$73</xm:f>
            <x14:dxf>
              <fill>
                <patternFill>
                  <bgColor rgb="FFFFC000"/>
                </patternFill>
              </fill>
            </x14:dxf>
          </x14:cfRule>
          <x14:cfRule type="containsText" priority="60" operator="containsText" id="{BB88D635-A2B7-4AAA-9A02-252F32A1AD7C}">
            <xm:f>NOT(ISERROR(SEARCH($K$72,K54)))</xm:f>
            <xm:f>$K$72</xm:f>
            <x14:dxf>
              <fill>
                <patternFill>
                  <bgColor rgb="FFFFFF00"/>
                </patternFill>
              </fill>
            </x14:dxf>
          </x14:cfRule>
          <x14:cfRule type="containsText" priority="61" operator="containsText" id="{E1C18949-39E7-445B-815F-192463E3718A}">
            <xm:f>NOT(ISERROR(SEARCH($K$71,K54)))</xm:f>
            <xm:f>$K$71</xm:f>
            <x14:dxf>
              <fill>
                <patternFill>
                  <bgColor rgb="FF00B050"/>
                </patternFill>
              </fill>
            </x14:dxf>
          </x14:cfRule>
          <x14:cfRule type="containsText" priority="62" operator="containsText" id="{531C27C1-E161-49D8-8777-F32369D0E167}">
            <xm:f>NOT(ISERROR(SEARCH($K$70,K54)))</xm:f>
            <xm:f>$K$70</xm:f>
            <x14:dxf>
              <fill>
                <patternFill>
                  <bgColor rgb="FF92D050"/>
                </patternFill>
              </fill>
            </x14:dxf>
          </x14:cfRule>
          <xm:sqref>K54:K58</xm:sqref>
        </x14:conditionalFormatting>
        <x14:conditionalFormatting xmlns:xm="http://schemas.microsoft.com/office/excel/2006/main">
          <x14:cfRule type="containsText" priority="45" operator="containsText" id="{3038A300-F5F0-44EE-8FAE-190654EC5E25}">
            <xm:f>NOT(ISERROR(SEARCH($K$74,K60)))</xm:f>
            <xm:f>$K$74</xm:f>
            <x14:dxf>
              <fill>
                <patternFill>
                  <bgColor rgb="FFFF0000"/>
                </patternFill>
              </fill>
            </x14:dxf>
          </x14:cfRule>
          <x14:cfRule type="containsText" priority="46" operator="containsText" id="{EAC2AAC9-2A07-44C8-B220-E2F475BFD8AF}">
            <xm:f>NOT(ISERROR(SEARCH($K$73,K60)))</xm:f>
            <xm:f>$K$73</xm:f>
            <x14:dxf>
              <fill>
                <patternFill>
                  <bgColor rgb="FFFFC000"/>
                </patternFill>
              </fill>
            </x14:dxf>
          </x14:cfRule>
          <x14:cfRule type="containsText" priority="47" operator="containsText" id="{7FC03145-0D4C-4B23-9068-0C83A50A99FA}">
            <xm:f>NOT(ISERROR(SEARCH($K$72,K60)))</xm:f>
            <xm:f>$K$72</xm:f>
            <x14:dxf>
              <fill>
                <patternFill>
                  <bgColor rgb="FFFFFF00"/>
                </patternFill>
              </fill>
            </x14:dxf>
          </x14:cfRule>
          <x14:cfRule type="containsText" priority="48" operator="containsText" id="{9F610B1D-18B9-4BAA-891B-77C83B382A75}">
            <xm:f>NOT(ISERROR(SEARCH($K$71,K60)))</xm:f>
            <xm:f>$K$71</xm:f>
            <x14:dxf>
              <fill>
                <patternFill>
                  <bgColor rgb="FF00B050"/>
                </patternFill>
              </fill>
            </x14:dxf>
          </x14:cfRule>
          <x14:cfRule type="containsText" priority="49" operator="containsText" id="{505BBA8D-1DB1-4CC1-8C7B-9F69A8983B04}">
            <xm:f>NOT(ISERROR(SEARCH($K$70,K60)))</xm:f>
            <xm:f>$K$70</xm:f>
            <x14:dxf>
              <fill>
                <patternFill>
                  <bgColor rgb="FF92D050"/>
                </patternFill>
              </fill>
            </x14:dxf>
          </x14:cfRule>
          <xm:sqref>K60:K64</xm:sqref>
        </x14:conditionalFormatting>
        <x14:conditionalFormatting xmlns:xm="http://schemas.microsoft.com/office/excel/2006/main">
          <x14:cfRule type="containsText" priority="109" operator="containsText" id="{DAC034DB-3372-4C5B-A3E4-6225C19F0B0A}">
            <xm:f>NOT(ISERROR(SEARCH($M$73,M10)))</xm:f>
            <xm:f>$M$73</xm:f>
            <x14:dxf>
              <fill>
                <patternFill>
                  <bgColor rgb="FFFF0000"/>
                </patternFill>
              </fill>
            </x14:dxf>
          </x14:cfRule>
          <x14:cfRule type="containsText" priority="110" operator="containsText" id="{7F3EA0F6-43CE-46F9-BA4A-1D3F95EDB319}">
            <xm:f>NOT(ISERROR(SEARCH($M$72,M10)))</xm:f>
            <xm:f>$M$72</xm:f>
            <x14:dxf>
              <fill>
                <patternFill>
                  <bgColor rgb="FFFFC000"/>
                </patternFill>
              </fill>
            </x14:dxf>
          </x14:cfRule>
          <x14:cfRule type="containsText" priority="111" operator="containsText" id="{5CD79428-91EA-4552-BE2D-FAEC7E18DC4C}">
            <xm:f>NOT(ISERROR(SEARCH($M$71,M10)))</xm:f>
            <xm:f>$M$71</xm:f>
            <x14:dxf>
              <fill>
                <patternFill>
                  <bgColor rgb="FFFFFF00"/>
                </patternFill>
              </fill>
            </x14:dxf>
          </x14:cfRule>
          <x14:cfRule type="containsText" priority="112" operator="containsText" id="{5532BF63-B65B-46C4-8A80-7B6C3EAD589B}">
            <xm:f>NOT(ISERROR(SEARCH($M$70,M10)))</xm:f>
            <xm:f>$M$70</xm:f>
            <x14:dxf>
              <fill>
                <patternFill>
                  <bgColor rgb="FF92D050"/>
                </patternFill>
              </fill>
            </x14:dxf>
          </x14:cfRule>
          <xm:sqref>M10:M15</xm:sqref>
        </x14:conditionalFormatting>
        <x14:conditionalFormatting xmlns:xm="http://schemas.microsoft.com/office/excel/2006/main">
          <x14:cfRule type="containsText" priority="105" operator="containsText" id="{C0BB9251-DB08-499E-95C0-FBBD2307FFE2}">
            <xm:f>NOT(ISERROR(SEARCH($M$73,M17)))</xm:f>
            <xm:f>$M$73</xm:f>
            <x14:dxf>
              <fill>
                <patternFill>
                  <bgColor rgb="FFFF0000"/>
                </patternFill>
              </fill>
            </x14:dxf>
          </x14:cfRule>
          <x14:cfRule type="containsText" priority="106" operator="containsText" id="{5D47398D-58B7-4F62-A0FE-EF2CECBA1EC0}">
            <xm:f>NOT(ISERROR(SEARCH($M$72,M17)))</xm:f>
            <xm:f>$M$72</xm:f>
            <x14:dxf>
              <fill>
                <patternFill>
                  <bgColor rgb="FFFFC000"/>
                </patternFill>
              </fill>
            </x14:dxf>
          </x14:cfRule>
          <x14:cfRule type="containsText" priority="107" operator="containsText" id="{1FDE07DB-E04E-489A-8EA6-BDD90B6D4D28}">
            <xm:f>NOT(ISERROR(SEARCH($M$71,M17)))</xm:f>
            <xm:f>$M$71</xm:f>
            <x14:dxf>
              <fill>
                <patternFill>
                  <bgColor rgb="FFFFFF00"/>
                </patternFill>
              </fill>
            </x14:dxf>
          </x14:cfRule>
          <x14:cfRule type="containsText" priority="108" operator="containsText" id="{80127CEC-1A39-4829-A2A6-C7A145F8D184}">
            <xm:f>NOT(ISERROR(SEARCH($M$70,M17)))</xm:f>
            <xm:f>$M$70</xm:f>
            <x14:dxf>
              <fill>
                <patternFill>
                  <bgColor rgb="FF92D050"/>
                </patternFill>
              </fill>
            </x14:dxf>
          </x14:cfRule>
          <xm:sqref>M17</xm:sqref>
        </x14:conditionalFormatting>
        <x14:conditionalFormatting xmlns:xm="http://schemas.microsoft.com/office/excel/2006/main">
          <x14:cfRule type="containsText" priority="86" operator="containsText" id="{69DD8BBD-7F7F-4157-BD83-19837B68C93F}">
            <xm:f>NOT(ISERROR(SEARCH($M$73,M19)))</xm:f>
            <xm:f>$M$73</xm:f>
            <x14:dxf>
              <fill>
                <patternFill>
                  <bgColor rgb="FFFF0000"/>
                </patternFill>
              </fill>
            </x14:dxf>
          </x14:cfRule>
          <x14:cfRule type="containsText" priority="87" operator="containsText" id="{815D60DE-CF58-4A5E-917C-7C92AF894DEA}">
            <xm:f>NOT(ISERROR(SEARCH($M$72,M19)))</xm:f>
            <xm:f>$M$72</xm:f>
            <x14:dxf>
              <fill>
                <patternFill>
                  <bgColor rgb="FFFFC000"/>
                </patternFill>
              </fill>
            </x14:dxf>
          </x14:cfRule>
          <x14:cfRule type="containsText" priority="88" operator="containsText" id="{02EFA2DA-B629-479B-B4C3-E7ADA19EE4B7}">
            <xm:f>NOT(ISERROR(SEARCH($M$71,M19)))</xm:f>
            <xm:f>$M$71</xm:f>
            <x14:dxf>
              <fill>
                <patternFill>
                  <bgColor rgb="FFFFFF00"/>
                </patternFill>
              </fill>
            </x14:dxf>
          </x14:cfRule>
          <x14:cfRule type="containsText" priority="89" operator="containsText" id="{D2B6D2A3-3C7A-4754-9C18-1CB14EE70DD2}">
            <xm:f>NOT(ISERROR(SEARCH($M$70,M19)))</xm:f>
            <xm:f>$M$70</xm:f>
            <x14:dxf>
              <fill>
                <patternFill>
                  <bgColor rgb="FF92D050"/>
                </patternFill>
              </fill>
            </x14:dxf>
          </x14:cfRule>
          <xm:sqref>M19:M38</xm:sqref>
        </x14:conditionalFormatting>
        <x14:conditionalFormatting xmlns:xm="http://schemas.microsoft.com/office/excel/2006/main">
          <x14:cfRule type="containsText" priority="16" operator="containsText" id="{1550EF72-1D48-4223-9702-F1223A4945B9}">
            <xm:f>NOT(ISERROR(SEARCH($M$73,M40)))</xm:f>
            <xm:f>$M$73</xm:f>
            <x14:dxf>
              <fill>
                <patternFill>
                  <bgColor rgb="FFFF0000"/>
                </patternFill>
              </fill>
            </x14:dxf>
          </x14:cfRule>
          <x14:cfRule type="containsText" priority="17" operator="containsText" id="{ECD25CBB-F375-4A98-A421-06397B54D6FE}">
            <xm:f>NOT(ISERROR(SEARCH($M$72,M40)))</xm:f>
            <xm:f>$M$72</xm:f>
            <x14:dxf>
              <fill>
                <patternFill>
                  <bgColor rgb="FFFFC000"/>
                </patternFill>
              </fill>
            </x14:dxf>
          </x14:cfRule>
          <x14:cfRule type="containsText" priority="18" operator="containsText" id="{7595F180-0749-4AA8-8694-50E63071A3A2}">
            <xm:f>NOT(ISERROR(SEARCH($M$71,M40)))</xm:f>
            <xm:f>$M$71</xm:f>
            <x14:dxf>
              <fill>
                <patternFill>
                  <bgColor rgb="FFFFFF00"/>
                </patternFill>
              </fill>
            </x14:dxf>
          </x14:cfRule>
          <x14:cfRule type="containsText" priority="19" operator="containsText" id="{28E37583-FE1B-43F1-A4F1-A6DF2BD8A1A8}">
            <xm:f>NOT(ISERROR(SEARCH($M$70,M40)))</xm:f>
            <xm:f>$M$70</xm:f>
            <x14:dxf>
              <fill>
                <patternFill>
                  <bgColor rgb="FF92D050"/>
                </patternFill>
              </fill>
            </x14:dxf>
          </x14:cfRule>
          <xm:sqref>M40:M49</xm:sqref>
        </x14:conditionalFormatting>
        <x14:conditionalFormatting xmlns:xm="http://schemas.microsoft.com/office/excel/2006/main">
          <x14:cfRule type="containsText" priority="72" operator="containsText" id="{7DD7C915-3578-44C8-9B95-5A9A238F2B10}">
            <xm:f>NOT(ISERROR(SEARCH($M$73,M51)))</xm:f>
            <xm:f>$M$73</xm:f>
            <x14:dxf>
              <fill>
                <patternFill>
                  <bgColor rgb="FFFF0000"/>
                </patternFill>
              </fill>
            </x14:dxf>
          </x14:cfRule>
          <x14:cfRule type="containsText" priority="73" operator="containsText" id="{A02FA847-A4D2-4E11-840C-D018D6E5B7B7}">
            <xm:f>NOT(ISERROR(SEARCH($M$72,M51)))</xm:f>
            <xm:f>$M$72</xm:f>
            <x14:dxf>
              <fill>
                <patternFill>
                  <bgColor rgb="FFFFC000"/>
                </patternFill>
              </fill>
            </x14:dxf>
          </x14:cfRule>
          <x14:cfRule type="containsText" priority="74" operator="containsText" id="{38F4B971-DA89-427B-AC6D-DE639A30C7EE}">
            <xm:f>NOT(ISERROR(SEARCH($M$71,M51)))</xm:f>
            <xm:f>$M$71</xm:f>
            <x14:dxf>
              <fill>
                <patternFill>
                  <bgColor rgb="FFFFFF00"/>
                </patternFill>
              </fill>
            </x14:dxf>
          </x14:cfRule>
          <x14:cfRule type="containsText" priority="75" operator="containsText" id="{DD009E67-DF30-42C8-B4BA-5659523BF128}">
            <xm:f>NOT(ISERROR(SEARCH($M$70,M51)))</xm:f>
            <xm:f>$M$70</xm:f>
            <x14:dxf>
              <fill>
                <patternFill>
                  <bgColor rgb="FF92D050"/>
                </patternFill>
              </fill>
            </x14:dxf>
          </x14:cfRule>
          <xm:sqref>M51:M52</xm:sqref>
        </x14:conditionalFormatting>
        <x14:conditionalFormatting xmlns:xm="http://schemas.microsoft.com/office/excel/2006/main">
          <x14:cfRule type="containsText" priority="54" operator="containsText" id="{EB99698A-214A-45A3-9C89-C5C46468184D}">
            <xm:f>NOT(ISERROR(SEARCH($M$73,M54)))</xm:f>
            <xm:f>$M$73</xm:f>
            <x14:dxf>
              <fill>
                <patternFill>
                  <bgColor rgb="FFFF0000"/>
                </patternFill>
              </fill>
            </x14:dxf>
          </x14:cfRule>
          <x14:cfRule type="containsText" priority="55" operator="containsText" id="{29629A60-9EF5-4644-9036-32F58BBF396F}">
            <xm:f>NOT(ISERROR(SEARCH($M$72,M54)))</xm:f>
            <xm:f>$M$72</xm:f>
            <x14:dxf>
              <fill>
                <patternFill>
                  <bgColor rgb="FFFFC000"/>
                </patternFill>
              </fill>
            </x14:dxf>
          </x14:cfRule>
          <x14:cfRule type="containsText" priority="56" operator="containsText" id="{D477A8FE-DB3C-49D2-A521-6FD2F66F67DC}">
            <xm:f>NOT(ISERROR(SEARCH($M$71,M54)))</xm:f>
            <xm:f>$M$71</xm:f>
            <x14:dxf>
              <fill>
                <patternFill>
                  <bgColor rgb="FFFFFF00"/>
                </patternFill>
              </fill>
            </x14:dxf>
          </x14:cfRule>
          <x14:cfRule type="containsText" priority="57" operator="containsText" id="{0CCBD3EF-F90A-4BC8-824A-7F75FF599448}">
            <xm:f>NOT(ISERROR(SEARCH($M$70,M54)))</xm:f>
            <xm:f>$M$70</xm:f>
            <x14:dxf>
              <fill>
                <patternFill>
                  <bgColor rgb="FF92D050"/>
                </patternFill>
              </fill>
            </x14:dxf>
          </x14:cfRule>
          <xm:sqref>M54:M58</xm:sqref>
        </x14:conditionalFormatting>
        <x14:conditionalFormatting xmlns:xm="http://schemas.microsoft.com/office/excel/2006/main">
          <x14:cfRule type="containsText" priority="41" operator="containsText" id="{F0950435-A66B-42B6-A57E-8E278227B1ED}">
            <xm:f>NOT(ISERROR(SEARCH($M$73,M60)))</xm:f>
            <xm:f>$M$73</xm:f>
            <x14:dxf>
              <fill>
                <patternFill>
                  <bgColor rgb="FFFF0000"/>
                </patternFill>
              </fill>
            </x14:dxf>
          </x14:cfRule>
          <x14:cfRule type="containsText" priority="42" operator="containsText" id="{5F0425B9-EAF9-473E-8FDF-B46E6A5F5B5E}">
            <xm:f>NOT(ISERROR(SEARCH($M$72,M60)))</xm:f>
            <xm:f>$M$72</xm:f>
            <x14:dxf>
              <fill>
                <patternFill>
                  <bgColor rgb="FFFFC000"/>
                </patternFill>
              </fill>
            </x14:dxf>
          </x14:cfRule>
          <x14:cfRule type="containsText" priority="43" operator="containsText" id="{67A3173D-9960-4238-ABCD-BF71C3B072B0}">
            <xm:f>NOT(ISERROR(SEARCH($M$71,M60)))</xm:f>
            <xm:f>$M$71</xm:f>
            <x14:dxf>
              <fill>
                <patternFill>
                  <bgColor rgb="FFFFFF00"/>
                </patternFill>
              </fill>
            </x14:dxf>
          </x14:cfRule>
          <x14:cfRule type="containsText" priority="44" operator="containsText" id="{E1D9CE6E-C383-4191-94C3-92B796D1C8ED}">
            <xm:f>NOT(ISERROR(SEARCH($M$70,M60)))</xm:f>
            <xm:f>$M$70</xm:f>
            <x14:dxf>
              <fill>
                <patternFill>
                  <bgColor rgb="FF92D050"/>
                </patternFill>
              </fill>
            </x14:dxf>
          </x14:cfRule>
          <xm:sqref>M60:M64</xm:sqref>
        </x14:conditionalFormatting>
        <x14:conditionalFormatting xmlns:xm="http://schemas.microsoft.com/office/excel/2006/main">
          <x14:cfRule type="containsText" priority="81" operator="containsText" id="{45949935-FF72-4703-BDCE-23DD9DAEFB5D}">
            <xm:f>NOT(ISERROR(SEARCH($K$74,Z10)))</xm:f>
            <xm:f>$K$74</xm:f>
            <x14:dxf>
              <fill>
                <patternFill>
                  <bgColor rgb="FFFF0000"/>
                </patternFill>
              </fill>
            </x14:dxf>
          </x14:cfRule>
          <x14:cfRule type="containsText" priority="82" operator="containsText" id="{A9B7C3F6-E1D7-4EF7-991B-7B664A414EBF}">
            <xm:f>NOT(ISERROR(SEARCH($K$73,Z10)))</xm:f>
            <xm:f>$K$73</xm:f>
            <x14:dxf>
              <fill>
                <patternFill>
                  <bgColor rgb="FFFFC000"/>
                </patternFill>
              </fill>
            </x14:dxf>
          </x14:cfRule>
          <x14:cfRule type="containsText" priority="83" operator="containsText" id="{80E579AC-86E2-4051-A3AD-18A014606DCD}">
            <xm:f>NOT(ISERROR(SEARCH($K$72,Z10)))</xm:f>
            <xm:f>$K$72</xm:f>
            <x14:dxf>
              <fill>
                <patternFill>
                  <bgColor rgb="FFFFFF00"/>
                </patternFill>
              </fill>
            </x14:dxf>
          </x14:cfRule>
          <x14:cfRule type="containsText" priority="84" operator="containsText" id="{4023981D-CF9F-4588-80BE-651B034B0D08}">
            <xm:f>NOT(ISERROR(SEARCH($K$71,Z10)))</xm:f>
            <xm:f>$K$71</xm:f>
            <x14:dxf>
              <fill>
                <patternFill>
                  <bgColor rgb="FF00B050"/>
                </patternFill>
              </fill>
            </x14:dxf>
          </x14:cfRule>
          <x14:cfRule type="containsText" priority="85" operator="containsText" id="{DEA99A28-F0A4-4C0E-ACB9-D99359631EBC}">
            <xm:f>NOT(ISERROR(SEARCH($K$70,Z10)))</xm:f>
            <xm:f>$K$70</xm:f>
            <x14:dxf>
              <fill>
                <patternFill>
                  <bgColor rgb="FF92D050"/>
                </patternFill>
              </fill>
            </x14:dxf>
          </x14:cfRule>
          <xm:sqref>Z10:Z38</xm:sqref>
        </x14:conditionalFormatting>
        <x14:conditionalFormatting xmlns:xm="http://schemas.microsoft.com/office/excel/2006/main">
          <x14:cfRule type="containsText" priority="11" operator="containsText" id="{21BDBAEA-4B22-4128-9FEC-4E25559BEB06}">
            <xm:f>NOT(ISERROR(SEARCH($K$74,Z40)))</xm:f>
            <xm:f>$K$74</xm:f>
            <x14:dxf>
              <fill>
                <patternFill>
                  <bgColor rgb="FFFF0000"/>
                </patternFill>
              </fill>
            </x14:dxf>
          </x14:cfRule>
          <x14:cfRule type="containsText" priority="12" operator="containsText" id="{50F53497-AA34-46D3-B3B5-6721035B5A19}">
            <xm:f>NOT(ISERROR(SEARCH($K$73,Z40)))</xm:f>
            <xm:f>$K$73</xm:f>
            <x14:dxf>
              <fill>
                <patternFill>
                  <bgColor rgb="FFFFC000"/>
                </patternFill>
              </fill>
            </x14:dxf>
          </x14:cfRule>
          <x14:cfRule type="containsText" priority="13" operator="containsText" id="{9FAFCC6A-4298-497A-83D5-DFCE07E46998}">
            <xm:f>NOT(ISERROR(SEARCH($K$72,Z40)))</xm:f>
            <xm:f>$K$72</xm:f>
            <x14:dxf>
              <fill>
                <patternFill>
                  <bgColor rgb="FFFFFF00"/>
                </patternFill>
              </fill>
            </x14:dxf>
          </x14:cfRule>
          <x14:cfRule type="containsText" priority="14" operator="containsText" id="{7033CC17-7237-4F4E-BBF1-AFC0EABDFDC8}">
            <xm:f>NOT(ISERROR(SEARCH($K$71,Z40)))</xm:f>
            <xm:f>$K$71</xm:f>
            <x14:dxf>
              <fill>
                <patternFill>
                  <bgColor rgb="FF00B050"/>
                </patternFill>
              </fill>
            </x14:dxf>
          </x14:cfRule>
          <x14:cfRule type="containsText" priority="15" operator="containsText" id="{471E81B7-FD42-4FCD-ACE7-9C3F1025CDC5}">
            <xm:f>NOT(ISERROR(SEARCH($K$70,Z40)))</xm:f>
            <xm:f>$K$70</xm:f>
            <x14:dxf>
              <fill>
                <patternFill>
                  <bgColor rgb="FF92D050"/>
                </patternFill>
              </fill>
            </x14:dxf>
          </x14:cfRule>
          <xm:sqref>Z40:Z49</xm:sqref>
        </x14:conditionalFormatting>
        <x14:conditionalFormatting xmlns:xm="http://schemas.microsoft.com/office/excel/2006/main">
          <x14:cfRule type="containsText" priority="6" operator="containsText" id="{B2B4B690-A200-43A1-9F93-7C6B41BDEA3B}">
            <xm:f>NOT(ISERROR(SEARCH($K$74,Z51)))</xm:f>
            <xm:f>$K$74</xm:f>
            <x14:dxf>
              <fill>
                <patternFill>
                  <bgColor rgb="FFFF0000"/>
                </patternFill>
              </fill>
            </x14:dxf>
          </x14:cfRule>
          <x14:cfRule type="containsText" priority="7" operator="containsText" id="{E935723D-DF69-4619-A6AA-3947505776A8}">
            <xm:f>NOT(ISERROR(SEARCH($K$73,Z51)))</xm:f>
            <xm:f>$K$73</xm:f>
            <x14:dxf>
              <fill>
                <patternFill>
                  <bgColor rgb="FFFFC000"/>
                </patternFill>
              </fill>
            </x14:dxf>
          </x14:cfRule>
          <x14:cfRule type="containsText" priority="8" operator="containsText" id="{520902DB-A3A0-450A-82E2-1C48C709FF4B}">
            <xm:f>NOT(ISERROR(SEARCH($K$72,Z51)))</xm:f>
            <xm:f>$K$72</xm:f>
            <x14:dxf>
              <fill>
                <patternFill>
                  <bgColor rgb="FFFFFF00"/>
                </patternFill>
              </fill>
            </x14:dxf>
          </x14:cfRule>
          <x14:cfRule type="containsText" priority="9" operator="containsText" id="{7ED02EF0-D826-4BB3-AE3B-569CA0705DCB}">
            <xm:f>NOT(ISERROR(SEARCH($K$71,Z51)))</xm:f>
            <xm:f>$K$71</xm:f>
            <x14:dxf>
              <fill>
                <patternFill>
                  <bgColor rgb="FF00B050"/>
                </patternFill>
              </fill>
            </x14:dxf>
          </x14:cfRule>
          <x14:cfRule type="containsText" priority="10" operator="containsText" id="{656EA4A9-C257-45FB-9B4E-28087BBED181}">
            <xm:f>NOT(ISERROR(SEARCH($K$70,Z51)))</xm:f>
            <xm:f>$K$70</xm:f>
            <x14:dxf>
              <fill>
                <patternFill>
                  <bgColor rgb="FF92D050"/>
                </patternFill>
              </fill>
            </x14:dxf>
          </x14:cfRule>
          <xm:sqref>Z51:Z52</xm:sqref>
        </x14:conditionalFormatting>
        <x14:conditionalFormatting xmlns:xm="http://schemas.microsoft.com/office/excel/2006/main">
          <x14:cfRule type="containsText" priority="63" operator="containsText" id="{81E2CA07-2409-4B0C-B098-6A9A8B112362}">
            <xm:f>NOT(ISERROR(SEARCH($K$74,Z54)))</xm:f>
            <xm:f>$K$74</xm:f>
            <x14:dxf>
              <fill>
                <patternFill>
                  <bgColor rgb="FFFF0000"/>
                </patternFill>
              </fill>
            </x14:dxf>
          </x14:cfRule>
          <x14:cfRule type="containsText" priority="64" operator="containsText" id="{4D26F2FE-FCDB-4EC1-9B90-C5DC8A469CF6}">
            <xm:f>NOT(ISERROR(SEARCH($K$73,Z54)))</xm:f>
            <xm:f>$K$73</xm:f>
            <x14:dxf>
              <fill>
                <patternFill>
                  <bgColor rgb="FFFFC000"/>
                </patternFill>
              </fill>
            </x14:dxf>
          </x14:cfRule>
          <x14:cfRule type="containsText" priority="65" operator="containsText" id="{738A50EB-C290-4A52-8076-95E7FB5C2FCF}">
            <xm:f>NOT(ISERROR(SEARCH($K$72,Z54)))</xm:f>
            <xm:f>$K$72</xm:f>
            <x14:dxf>
              <fill>
                <patternFill>
                  <bgColor rgb="FFFFFF00"/>
                </patternFill>
              </fill>
            </x14:dxf>
          </x14:cfRule>
          <x14:cfRule type="containsText" priority="66" operator="containsText" id="{8B4C8E8A-67C9-4887-A4DC-E112975E218F}">
            <xm:f>NOT(ISERROR(SEARCH($K$71,Z54)))</xm:f>
            <xm:f>$K$71</xm:f>
            <x14:dxf>
              <fill>
                <patternFill>
                  <bgColor rgb="FF00B050"/>
                </patternFill>
              </fill>
            </x14:dxf>
          </x14:cfRule>
          <x14:cfRule type="containsText" priority="67" operator="containsText" id="{4C39C396-3671-433E-A2FB-C803F25BCE1B}">
            <xm:f>NOT(ISERROR(SEARCH($K$70,Z54)))</xm:f>
            <xm:f>$K$70</xm:f>
            <x14:dxf>
              <fill>
                <patternFill>
                  <bgColor rgb="FF92D050"/>
                </patternFill>
              </fill>
            </x14:dxf>
          </x14:cfRule>
          <xm:sqref>Z54:Z58</xm:sqref>
        </x14:conditionalFormatting>
        <x14:conditionalFormatting xmlns:xm="http://schemas.microsoft.com/office/excel/2006/main">
          <x14:cfRule type="containsText" priority="1" operator="containsText" id="{58E83ABC-9F3F-490C-B540-9A10694A1076}">
            <xm:f>NOT(ISERROR(SEARCH($K$74,Z60)))</xm:f>
            <xm:f>$K$74</xm:f>
            <x14:dxf>
              <fill>
                <patternFill>
                  <bgColor rgb="FFFF0000"/>
                </patternFill>
              </fill>
            </x14:dxf>
          </x14:cfRule>
          <x14:cfRule type="containsText" priority="2" operator="containsText" id="{E72830BE-097B-4B3E-AE8D-36D4F902D462}">
            <xm:f>NOT(ISERROR(SEARCH($K$73,Z60)))</xm:f>
            <xm:f>$K$73</xm:f>
            <x14:dxf>
              <fill>
                <patternFill>
                  <bgColor rgb="FFFFC000"/>
                </patternFill>
              </fill>
            </x14:dxf>
          </x14:cfRule>
          <x14:cfRule type="containsText" priority="3" operator="containsText" id="{DCF4AB36-B934-47D1-B098-DD8C71EBC3DA}">
            <xm:f>NOT(ISERROR(SEARCH($K$72,Z60)))</xm:f>
            <xm:f>$K$72</xm:f>
            <x14:dxf>
              <fill>
                <patternFill>
                  <bgColor rgb="FFFFFF00"/>
                </patternFill>
              </fill>
            </x14:dxf>
          </x14:cfRule>
          <x14:cfRule type="containsText" priority="4" operator="containsText" id="{0E564B86-F24B-400C-B65E-3F4E641B0E67}">
            <xm:f>NOT(ISERROR(SEARCH($K$71,Z60)))</xm:f>
            <xm:f>$K$71</xm:f>
            <x14:dxf>
              <fill>
                <patternFill>
                  <bgColor rgb="FF00B050"/>
                </patternFill>
              </fill>
            </x14:dxf>
          </x14:cfRule>
          <x14:cfRule type="containsText" priority="5" operator="containsText" id="{EF5623E0-2316-4C67-B26F-B8A76BDD2835}">
            <xm:f>NOT(ISERROR(SEARCH($K$70,Z60)))</xm:f>
            <xm:f>$K$70</xm:f>
            <x14:dxf>
              <fill>
                <patternFill>
                  <bgColor rgb="FF92D050"/>
                </patternFill>
              </fill>
            </x14:dxf>
          </x14:cfRule>
          <xm:sqref>Z60:Z64</xm:sqref>
        </x14:conditionalFormatting>
        <x14:conditionalFormatting xmlns:xm="http://schemas.microsoft.com/office/excel/2006/main">
          <x14:cfRule type="containsText" priority="24" operator="containsText" id="{A55E8DF7-CAF6-49F4-8A93-240CE70AB786}">
            <xm:f>NOT(ISERROR(SEARCH($M$73,AB10)))</xm:f>
            <xm:f>$M$73</xm:f>
            <x14:dxf>
              <fill>
                <patternFill>
                  <bgColor rgb="FFFF0000"/>
                </patternFill>
              </fill>
            </x14:dxf>
          </x14:cfRule>
          <x14:cfRule type="containsText" priority="25" operator="containsText" id="{2CB23871-CAF1-4B0C-8CF6-2514AF13F720}">
            <xm:f>NOT(ISERROR(SEARCH($M$72,AB10)))</xm:f>
            <xm:f>$M$72</xm:f>
            <x14:dxf>
              <fill>
                <patternFill>
                  <bgColor rgb="FFFFC000"/>
                </patternFill>
              </fill>
            </x14:dxf>
          </x14:cfRule>
          <x14:cfRule type="containsText" priority="26" operator="containsText" id="{8262E0C1-F5C8-4FBC-B741-4439882B5D7B}">
            <xm:f>NOT(ISERROR(SEARCH($M$71,AB10)))</xm:f>
            <xm:f>$M$71</xm:f>
            <x14:dxf>
              <fill>
                <patternFill>
                  <bgColor rgb="FFFFFF00"/>
                </patternFill>
              </fill>
            </x14:dxf>
          </x14:cfRule>
          <x14:cfRule type="containsText" priority="27" operator="containsText" id="{55CA06E3-54C8-4D25-852F-7DFF4B75C9BF}">
            <xm:f>NOT(ISERROR(SEARCH($M$70,AB10)))</xm:f>
            <xm:f>$M$70</xm:f>
            <x14:dxf>
              <fill>
                <patternFill>
                  <bgColor rgb="FF92D050"/>
                </patternFill>
              </fill>
            </x14:dxf>
          </x14:cfRule>
          <xm:sqref>AB10:AB13</xm:sqref>
        </x14:conditionalFormatting>
        <x14:conditionalFormatting xmlns:xm="http://schemas.microsoft.com/office/excel/2006/main">
          <x14:cfRule type="containsText" priority="20" operator="containsText" id="{F589A19F-24BE-4C09-A721-9FB9233481B4}">
            <xm:f>NOT(ISERROR(SEARCH($M$73,AB15)))</xm:f>
            <xm:f>$M$73</xm:f>
            <x14:dxf>
              <fill>
                <patternFill>
                  <bgColor rgb="FFFF0000"/>
                </patternFill>
              </fill>
            </x14:dxf>
          </x14:cfRule>
          <x14:cfRule type="containsText" priority="21" operator="containsText" id="{DD90CB0F-8F7A-4BCC-9D63-6DE29DA9D8EF}">
            <xm:f>NOT(ISERROR(SEARCH($M$72,AB15)))</xm:f>
            <xm:f>$M$72</xm:f>
            <x14:dxf>
              <fill>
                <patternFill>
                  <bgColor rgb="FFFFC000"/>
                </patternFill>
              </fill>
            </x14:dxf>
          </x14:cfRule>
          <x14:cfRule type="containsText" priority="22" operator="containsText" id="{0325B4B8-0785-48EF-8FE1-9D1845E3F722}">
            <xm:f>NOT(ISERROR(SEARCH($M$71,AB15)))</xm:f>
            <xm:f>$M$71</xm:f>
            <x14:dxf>
              <fill>
                <patternFill>
                  <bgColor rgb="FFFFFF00"/>
                </patternFill>
              </fill>
            </x14:dxf>
          </x14:cfRule>
          <x14:cfRule type="containsText" priority="23" operator="containsText" id="{C4CC7AEE-77A6-4ED0-B6B2-E1E1E0455F04}">
            <xm:f>NOT(ISERROR(SEARCH($M$70,AB15)))</xm:f>
            <xm:f>$M$70</xm:f>
            <x14:dxf>
              <fill>
                <patternFill>
                  <bgColor rgb="FF92D050"/>
                </patternFill>
              </fill>
            </x14:dxf>
          </x14:cfRule>
          <xm:sqref>AB15:AB38</xm:sqref>
        </x14:conditionalFormatting>
        <x14:conditionalFormatting xmlns:xm="http://schemas.microsoft.com/office/excel/2006/main">
          <x14:cfRule type="containsText" priority="32" operator="containsText" id="{A3A5CDE3-808A-4926-B811-F9E3AD2A3754}">
            <xm:f>NOT(ISERROR(SEARCH($M$73,AB40)))</xm:f>
            <xm:f>$M$73</xm:f>
            <x14:dxf>
              <fill>
                <patternFill>
                  <bgColor rgb="FFFF0000"/>
                </patternFill>
              </fill>
            </x14:dxf>
          </x14:cfRule>
          <x14:cfRule type="containsText" priority="33" operator="containsText" id="{3B4BFB6F-D515-4032-A720-7F7AE65BCC93}">
            <xm:f>NOT(ISERROR(SEARCH($M$72,AB40)))</xm:f>
            <xm:f>$M$72</xm:f>
            <x14:dxf>
              <fill>
                <patternFill>
                  <bgColor rgb="FFFFC000"/>
                </patternFill>
              </fill>
            </x14:dxf>
          </x14:cfRule>
          <x14:cfRule type="containsText" priority="34" operator="containsText" id="{6EB846A8-F02D-447F-AB42-19A1AA5B15B8}">
            <xm:f>NOT(ISERROR(SEARCH($M$71,AB40)))</xm:f>
            <xm:f>$M$71</xm:f>
            <x14:dxf>
              <fill>
                <patternFill>
                  <bgColor rgb="FFFFFF00"/>
                </patternFill>
              </fill>
            </x14:dxf>
          </x14:cfRule>
          <x14:cfRule type="containsText" priority="35" operator="containsText" id="{65358F5B-72B0-4385-87D3-A6B592DBDDE4}">
            <xm:f>NOT(ISERROR(SEARCH($M$70,AB40)))</xm:f>
            <xm:f>$M$70</xm:f>
            <x14:dxf>
              <fill>
                <patternFill>
                  <bgColor rgb="FF92D050"/>
                </patternFill>
              </fill>
            </x14:dxf>
          </x14:cfRule>
          <xm:sqref>AB40:AB49</xm:sqref>
        </x14:conditionalFormatting>
        <x14:conditionalFormatting xmlns:xm="http://schemas.microsoft.com/office/excel/2006/main">
          <x14:cfRule type="containsText" priority="68" operator="containsText" id="{6A86AD96-B486-42DA-91FB-EF4D934312F1}">
            <xm:f>NOT(ISERROR(SEARCH($M$73,AB51)))</xm:f>
            <xm:f>$M$73</xm:f>
            <x14:dxf>
              <fill>
                <patternFill>
                  <bgColor rgb="FFFF0000"/>
                </patternFill>
              </fill>
            </x14:dxf>
          </x14:cfRule>
          <x14:cfRule type="containsText" priority="69" operator="containsText" id="{99EDA3F0-6E25-481B-AD02-8F525BE13445}">
            <xm:f>NOT(ISERROR(SEARCH($M$72,AB51)))</xm:f>
            <xm:f>$M$72</xm:f>
            <x14:dxf>
              <fill>
                <patternFill>
                  <bgColor rgb="FFFFC000"/>
                </patternFill>
              </fill>
            </x14:dxf>
          </x14:cfRule>
          <x14:cfRule type="containsText" priority="70" operator="containsText" id="{148775C3-14B0-44C2-A763-8E2E07507CFC}">
            <xm:f>NOT(ISERROR(SEARCH($M$71,AB51)))</xm:f>
            <xm:f>$M$71</xm:f>
            <x14:dxf>
              <fill>
                <patternFill>
                  <bgColor rgb="FFFFFF00"/>
                </patternFill>
              </fill>
            </x14:dxf>
          </x14:cfRule>
          <x14:cfRule type="containsText" priority="71" operator="containsText" id="{2852009E-EEC2-4F62-88F6-8201807D4A10}">
            <xm:f>NOT(ISERROR(SEARCH($M$70,AB51)))</xm:f>
            <xm:f>$M$70</xm:f>
            <x14:dxf>
              <fill>
                <patternFill>
                  <bgColor rgb="FF92D050"/>
                </patternFill>
              </fill>
            </x14:dxf>
          </x14:cfRule>
          <xm:sqref>AB51:AB52</xm:sqref>
        </x14:conditionalFormatting>
        <x14:conditionalFormatting xmlns:xm="http://schemas.microsoft.com/office/excel/2006/main">
          <x14:cfRule type="containsText" priority="50" operator="containsText" id="{7612C84E-D0B6-4854-9B89-3AE6DBBC075B}">
            <xm:f>NOT(ISERROR(SEARCH($M$73,AB54)))</xm:f>
            <xm:f>$M$73</xm:f>
            <x14:dxf>
              <fill>
                <patternFill>
                  <bgColor rgb="FFFF0000"/>
                </patternFill>
              </fill>
            </x14:dxf>
          </x14:cfRule>
          <x14:cfRule type="containsText" priority="51" operator="containsText" id="{95F3BB97-2578-4580-9167-2D8F305AEF5E}">
            <xm:f>NOT(ISERROR(SEARCH($M$72,AB54)))</xm:f>
            <xm:f>$M$72</xm:f>
            <x14:dxf>
              <fill>
                <patternFill>
                  <bgColor rgb="FFFFC000"/>
                </patternFill>
              </fill>
            </x14:dxf>
          </x14:cfRule>
          <x14:cfRule type="containsText" priority="52" operator="containsText" id="{41AABC5E-09D1-4E7A-B411-D53A6BDC3C37}">
            <xm:f>NOT(ISERROR(SEARCH($M$71,AB54)))</xm:f>
            <xm:f>$M$71</xm:f>
            <x14:dxf>
              <fill>
                <patternFill>
                  <bgColor rgb="FFFFFF00"/>
                </patternFill>
              </fill>
            </x14:dxf>
          </x14:cfRule>
          <x14:cfRule type="containsText" priority="53" operator="containsText" id="{5DB2C44E-B4C7-410B-A4DB-713AEFDEB7A4}">
            <xm:f>NOT(ISERROR(SEARCH($M$70,AB54)))</xm:f>
            <xm:f>$M$70</xm:f>
            <x14:dxf>
              <fill>
                <patternFill>
                  <bgColor rgb="FF92D050"/>
                </patternFill>
              </fill>
            </x14:dxf>
          </x14:cfRule>
          <xm:sqref>AB54:AB58</xm:sqref>
        </x14:conditionalFormatting>
        <x14:conditionalFormatting xmlns:xm="http://schemas.microsoft.com/office/excel/2006/main">
          <x14:cfRule type="containsText" priority="28" operator="containsText" id="{63AAC769-BDC3-4B57-9DCC-C4C29A7FD87A}">
            <xm:f>NOT(ISERROR(SEARCH($M$73,AB60)))</xm:f>
            <xm:f>$M$73</xm:f>
            <x14:dxf>
              <fill>
                <patternFill>
                  <bgColor rgb="FFFF0000"/>
                </patternFill>
              </fill>
            </x14:dxf>
          </x14:cfRule>
          <x14:cfRule type="containsText" priority="29" operator="containsText" id="{D72793B0-FDE4-4EA4-8615-13EC679804BB}">
            <xm:f>NOT(ISERROR(SEARCH($M$72,AB60)))</xm:f>
            <xm:f>$M$72</xm:f>
            <x14:dxf>
              <fill>
                <patternFill>
                  <bgColor rgb="FFFFC000"/>
                </patternFill>
              </fill>
            </x14:dxf>
          </x14:cfRule>
          <x14:cfRule type="containsText" priority="30" operator="containsText" id="{BA06BBAA-7908-4913-90F2-5EAE59DA967F}">
            <xm:f>NOT(ISERROR(SEARCH($M$71,AB60)))</xm:f>
            <xm:f>$M$71</xm:f>
            <x14:dxf>
              <fill>
                <patternFill>
                  <bgColor rgb="FFFFFF00"/>
                </patternFill>
              </fill>
            </x14:dxf>
          </x14:cfRule>
          <x14:cfRule type="containsText" priority="31" operator="containsText" id="{3825F69D-4EAC-4DBE-A75E-732CE03E70BE}">
            <xm:f>NOT(ISERROR(SEARCH($M$70,AB60)))</xm:f>
            <xm:f>$M$70</xm:f>
            <x14:dxf>
              <fill>
                <patternFill>
                  <bgColor rgb="FF92D050"/>
                </patternFill>
              </fill>
            </x14:dxf>
          </x14:cfRule>
          <xm:sqref>AB60:AB64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BC563-F8E8-4270-9877-955631FA7E25}">
  <sheetPr>
    <tabColor rgb="FF0070C0"/>
  </sheetPr>
  <dimension ref="A1:AP59"/>
  <sheetViews>
    <sheetView zoomScaleNormal="100" workbookViewId="0">
      <selection activeCell="M4" sqref="M4"/>
    </sheetView>
  </sheetViews>
  <sheetFormatPr baseColWidth="10" defaultColWidth="11.42578125" defaultRowHeight="16.5" x14ac:dyDescent="0.3"/>
  <cols>
    <col min="1" max="1" width="4" style="301" bestFit="1" customWidth="1"/>
    <col min="2" max="2" width="18.42578125" style="301" customWidth="1"/>
    <col min="3" max="3" width="20.42578125" style="301" customWidth="1"/>
    <col min="4" max="4" width="17.85546875" style="301" customWidth="1"/>
    <col min="5" max="5" width="22.5703125" style="2" customWidth="1"/>
    <col min="6" max="6" width="18.42578125" style="302" customWidth="1"/>
    <col min="7" max="7" width="13.42578125" style="2" customWidth="1"/>
    <col min="8" max="8" width="9" style="2" customWidth="1"/>
    <col min="9" max="9" width="13.42578125" style="2" customWidth="1"/>
    <col min="10" max="10" width="7" style="2" customWidth="1"/>
    <col min="11" max="11" width="14.85546875" style="2" customWidth="1"/>
    <col min="12" max="12" width="7.85546875" style="2" customWidth="1"/>
    <col min="13" max="13" width="45.42578125" style="2" customWidth="1"/>
    <col min="14" max="14" width="7.140625" style="2" bestFit="1" customWidth="1"/>
    <col min="15" max="15" width="7.42578125" style="2" customWidth="1"/>
    <col min="16" max="16" width="6.85546875" style="2" customWidth="1"/>
    <col min="17" max="18" width="5" style="2" customWidth="1"/>
    <col min="19" max="19" width="7.140625" style="2" customWidth="1"/>
    <col min="20" max="20" width="6.5703125" style="2" customWidth="1"/>
    <col min="21" max="21" width="6.42578125" style="2" customWidth="1"/>
    <col min="22" max="22" width="8.85546875" style="2" customWidth="1"/>
    <col min="23" max="23" width="6.42578125" style="2" customWidth="1"/>
    <col min="24" max="24" width="8.85546875" style="2" customWidth="1"/>
    <col min="25" max="25" width="6.85546875" style="2" customWidth="1"/>
    <col min="26" max="26" width="9.5703125" style="2" customWidth="1"/>
    <col min="27" max="27" width="7.42578125" style="2" customWidth="1"/>
    <col min="28" max="28" width="43.85546875" style="2" customWidth="1"/>
    <col min="29" max="29" width="48" style="2" customWidth="1"/>
    <col min="30" max="30" width="18.85546875" style="2" customWidth="1"/>
    <col min="31" max="31" width="19.42578125" style="2" customWidth="1"/>
    <col min="32" max="32" width="18.42578125" style="302" customWidth="1"/>
    <col min="33" max="33" width="18.42578125" style="2" customWidth="1"/>
    <col min="34" max="34" width="21" style="2" customWidth="1"/>
    <col min="35" max="16384" width="11.42578125" style="2"/>
  </cols>
  <sheetData>
    <row r="1" spans="1:42" ht="18" x14ac:dyDescent="0.3">
      <c r="B1" s="461" t="s">
        <v>757</v>
      </c>
    </row>
    <row r="2" spans="1:42" x14ac:dyDescent="0.3">
      <c r="B2" s="460"/>
    </row>
    <row r="3" spans="1:42" x14ac:dyDescent="0.3">
      <c r="B3" s="460"/>
    </row>
    <row r="4" spans="1:42" x14ac:dyDescent="0.3">
      <c r="A4" s="695" t="s">
        <v>325</v>
      </c>
      <c r="B4" s="696"/>
      <c r="C4" s="303" t="s">
        <v>758</v>
      </c>
      <c r="D4" s="304"/>
      <c r="E4" s="304"/>
      <c r="F4" s="305"/>
      <c r="G4" s="305"/>
      <c r="H4" s="305"/>
      <c r="I4" s="305"/>
      <c r="J4" s="305"/>
      <c r="K4" s="305"/>
      <c r="L4" s="306"/>
      <c r="M4" s="117"/>
      <c r="N4" s="117"/>
      <c r="O4" s="117"/>
      <c r="P4" s="117"/>
      <c r="Q4" s="117"/>
      <c r="R4" s="117"/>
      <c r="S4" s="117"/>
      <c r="T4" s="117"/>
      <c r="U4" s="117"/>
      <c r="V4" s="117"/>
      <c r="W4" s="117"/>
      <c r="X4" s="117"/>
      <c r="Y4" s="117"/>
      <c r="Z4" s="117"/>
      <c r="AA4" s="117"/>
      <c r="AB4" s="117"/>
      <c r="AC4" s="117"/>
      <c r="AD4" s="117"/>
      <c r="AE4" s="117"/>
      <c r="AF4" s="298"/>
      <c r="AG4" s="117"/>
      <c r="AH4" s="117"/>
    </row>
    <row r="5" spans="1:42" ht="29.1" customHeight="1" x14ac:dyDescent="0.3">
      <c r="A5" s="695" t="s">
        <v>326</v>
      </c>
      <c r="B5" s="696"/>
      <c r="C5" s="697" t="s">
        <v>759</v>
      </c>
      <c r="D5" s="698"/>
      <c r="E5" s="698"/>
      <c r="F5" s="698"/>
      <c r="G5" s="698"/>
      <c r="H5" s="698"/>
      <c r="I5" s="698"/>
      <c r="J5" s="698"/>
      <c r="K5" s="698"/>
      <c r="L5" s="699"/>
      <c r="M5" s="117"/>
      <c r="N5" s="117"/>
      <c r="O5" s="117"/>
      <c r="P5" s="117"/>
      <c r="Q5" s="117"/>
      <c r="R5" s="117"/>
      <c r="S5" s="117"/>
      <c r="T5" s="117"/>
      <c r="U5" s="117"/>
      <c r="V5" s="117"/>
      <c r="W5" s="117"/>
      <c r="X5" s="117"/>
      <c r="Y5" s="117"/>
      <c r="Z5" s="117"/>
      <c r="AA5" s="117"/>
      <c r="AB5" s="117"/>
      <c r="AC5" s="117"/>
      <c r="AD5" s="117"/>
      <c r="AE5" s="117"/>
      <c r="AF5" s="298"/>
      <c r="AG5" s="117"/>
      <c r="AH5" s="117"/>
    </row>
    <row r="6" spans="1:42" ht="32.25" customHeight="1" x14ac:dyDescent="0.3">
      <c r="A6" s="695" t="s">
        <v>328</v>
      </c>
      <c r="B6" s="696"/>
      <c r="C6" s="697" t="s">
        <v>760</v>
      </c>
      <c r="D6" s="698"/>
      <c r="E6" s="698"/>
      <c r="F6" s="698"/>
      <c r="G6" s="698"/>
      <c r="H6" s="698"/>
      <c r="I6" s="698"/>
      <c r="J6" s="698"/>
      <c r="K6" s="698"/>
      <c r="L6" s="699"/>
      <c r="M6" s="117"/>
      <c r="N6" s="117"/>
      <c r="O6" s="117"/>
      <c r="P6" s="117"/>
      <c r="Q6" s="117"/>
      <c r="R6" s="117"/>
      <c r="S6" s="117"/>
      <c r="T6" s="117"/>
      <c r="U6" s="117"/>
      <c r="V6" s="117"/>
      <c r="W6" s="117"/>
      <c r="X6" s="117"/>
      <c r="Y6" s="117"/>
      <c r="Z6" s="117"/>
      <c r="AA6" s="117"/>
      <c r="AB6" s="117"/>
      <c r="AC6" s="117"/>
      <c r="AD6" s="117"/>
      <c r="AE6" s="117"/>
      <c r="AF6" s="298"/>
      <c r="AG6" s="117"/>
      <c r="AH6" s="117"/>
    </row>
    <row r="7" spans="1:42" ht="16.5" customHeight="1" x14ac:dyDescent="0.3">
      <c r="A7" s="700" t="s">
        <v>335</v>
      </c>
      <c r="B7" s="702" t="s">
        <v>761</v>
      </c>
      <c r="C7" s="686" t="s">
        <v>762</v>
      </c>
      <c r="D7" s="686" t="s">
        <v>360</v>
      </c>
      <c r="E7" s="703" t="s">
        <v>763</v>
      </c>
      <c r="F7" s="690" t="s">
        <v>764</v>
      </c>
      <c r="G7" s="691" t="s">
        <v>342</v>
      </c>
      <c r="H7" s="692" t="s">
        <v>343</v>
      </c>
      <c r="I7" s="694" t="s">
        <v>344</v>
      </c>
      <c r="J7" s="692" t="s">
        <v>343</v>
      </c>
      <c r="K7" s="686" t="s">
        <v>345</v>
      </c>
      <c r="L7" s="677" t="s">
        <v>346</v>
      </c>
      <c r="M7" s="672" t="s">
        <v>765</v>
      </c>
      <c r="N7" s="672" t="s">
        <v>348</v>
      </c>
      <c r="O7" s="672"/>
      <c r="P7" s="679" t="s">
        <v>349</v>
      </c>
      <c r="Q7" s="680"/>
      <c r="R7" s="680"/>
      <c r="S7" s="680"/>
      <c r="T7" s="680"/>
      <c r="U7" s="681"/>
      <c r="V7" s="682" t="s">
        <v>766</v>
      </c>
      <c r="W7" s="683"/>
      <c r="X7" s="682" t="s">
        <v>767</v>
      </c>
      <c r="Y7" s="683"/>
      <c r="Z7" s="676" t="s">
        <v>352</v>
      </c>
      <c r="AA7" s="677" t="s">
        <v>353</v>
      </c>
      <c r="AB7" s="672" t="s">
        <v>768</v>
      </c>
      <c r="AC7" s="672" t="s">
        <v>334</v>
      </c>
      <c r="AD7" s="672" t="s">
        <v>11</v>
      </c>
      <c r="AE7" s="672" t="s">
        <v>354</v>
      </c>
      <c r="AF7" s="672" t="s">
        <v>355</v>
      </c>
      <c r="AG7" s="672" t="s">
        <v>356</v>
      </c>
      <c r="AH7" s="672" t="s">
        <v>357</v>
      </c>
    </row>
    <row r="8" spans="1:42" s="310" customFormat="1" ht="78.75" customHeight="1" x14ac:dyDescent="0.25">
      <c r="A8" s="701"/>
      <c r="B8" s="702"/>
      <c r="C8" s="672"/>
      <c r="D8" s="672"/>
      <c r="E8" s="702"/>
      <c r="F8" s="686"/>
      <c r="G8" s="686"/>
      <c r="H8" s="693"/>
      <c r="I8" s="693"/>
      <c r="J8" s="693"/>
      <c r="K8" s="672"/>
      <c r="L8" s="678"/>
      <c r="M8" s="672"/>
      <c r="N8" s="307" t="s">
        <v>359</v>
      </c>
      <c r="O8" s="307" t="s">
        <v>336</v>
      </c>
      <c r="P8" s="308" t="s">
        <v>360</v>
      </c>
      <c r="Q8" s="308" t="s">
        <v>361</v>
      </c>
      <c r="R8" s="308" t="s">
        <v>362</v>
      </c>
      <c r="S8" s="308" t="s">
        <v>363</v>
      </c>
      <c r="T8" s="308" t="s">
        <v>364</v>
      </c>
      <c r="U8" s="308" t="s">
        <v>365</v>
      </c>
      <c r="V8" s="684"/>
      <c r="W8" s="685"/>
      <c r="X8" s="684"/>
      <c r="Y8" s="685"/>
      <c r="Z8" s="676"/>
      <c r="AA8" s="678"/>
      <c r="AB8" s="672"/>
      <c r="AC8" s="672"/>
      <c r="AD8" s="672"/>
      <c r="AE8" s="672"/>
      <c r="AF8" s="672"/>
      <c r="AG8" s="672"/>
      <c r="AH8" s="672"/>
      <c r="AI8" s="309"/>
      <c r="AJ8" s="309"/>
      <c r="AK8" s="309"/>
      <c r="AL8" s="309"/>
      <c r="AM8" s="309"/>
      <c r="AN8" s="309"/>
      <c r="AO8" s="309"/>
      <c r="AP8" s="309"/>
    </row>
    <row r="9" spans="1:42" s="330" customFormat="1" ht="117.6" customHeight="1" x14ac:dyDescent="0.25">
      <c r="A9" s="644">
        <v>1</v>
      </c>
      <c r="B9" s="646" t="s">
        <v>769</v>
      </c>
      <c r="C9" s="669" t="s">
        <v>770</v>
      </c>
      <c r="D9" s="648" t="s">
        <v>771</v>
      </c>
      <c r="E9" s="648" t="s">
        <v>772</v>
      </c>
      <c r="F9" s="327" t="s">
        <v>773</v>
      </c>
      <c r="G9" s="673" t="s">
        <v>372</v>
      </c>
      <c r="H9" s="650">
        <f t="shared" ref="H9" si="0">IF(G9="MUY BAJA",20%,IF(G9="BAJA",40%,IF(G9="MEDIA",60%,IF(G9="ALTA",80%,IF(G9="MUY ALTA",100%,IF(G9="",""))))))</f>
        <v>0.2</v>
      </c>
      <c r="I9" s="662" t="s">
        <v>403</v>
      </c>
      <c r="J9" s="650">
        <f>IF(I9="LEVE",20%,IF(I9="MENOR",40%,IF(I9="MODERADO",60%,IF(I9="MAYOR",80%,IF(I9="CATASTROFICO",100%,IF(G9="",""))))))</f>
        <v>0.8</v>
      </c>
      <c r="K9" s="663" t="s">
        <v>404</v>
      </c>
      <c r="L9" s="319" t="s">
        <v>774</v>
      </c>
      <c r="M9" s="327" t="s">
        <v>775</v>
      </c>
      <c r="N9" s="327" t="s">
        <v>376</v>
      </c>
      <c r="O9" s="319" t="s">
        <v>376</v>
      </c>
      <c r="P9" s="322" t="s">
        <v>377</v>
      </c>
      <c r="Q9" s="322" t="s">
        <v>654</v>
      </c>
      <c r="R9" s="341">
        <f>[5]ValoraciónControles!F14</f>
        <v>0.5</v>
      </c>
      <c r="S9" s="322" t="s">
        <v>577</v>
      </c>
      <c r="T9" s="322" t="s">
        <v>380</v>
      </c>
      <c r="U9" s="322" t="s">
        <v>381</v>
      </c>
      <c r="V9" s="666" t="s">
        <v>372</v>
      </c>
      <c r="W9" s="316">
        <v>0.1</v>
      </c>
      <c r="X9" s="687" t="s">
        <v>403</v>
      </c>
      <c r="Y9" s="316">
        <f>IF(X9="LEVE",20%,IF(X9="MENOR",40%,IF(X9="MODERADO",60%,IF(X9="MAYOR",80%,IF(X9="CATASTROFICO",100%,IF(X9="",""))))))</f>
        <v>0.8</v>
      </c>
      <c r="Z9" s="639" t="s">
        <v>404</v>
      </c>
      <c r="AA9" s="325" t="s">
        <v>382</v>
      </c>
      <c r="AB9" s="320" t="s">
        <v>776</v>
      </c>
      <c r="AC9" s="320" t="s">
        <v>777</v>
      </c>
      <c r="AD9" s="327" t="s">
        <v>618</v>
      </c>
      <c r="AE9" s="403">
        <v>44774</v>
      </c>
      <c r="AF9" s="404" t="s">
        <v>64</v>
      </c>
      <c r="AG9" s="329"/>
      <c r="AH9" s="319"/>
    </row>
    <row r="10" spans="1:42" ht="114.75" x14ac:dyDescent="0.3">
      <c r="A10" s="645"/>
      <c r="B10" s="647"/>
      <c r="C10" s="670"/>
      <c r="D10" s="649"/>
      <c r="E10" s="649"/>
      <c r="F10" s="648" t="s">
        <v>778</v>
      </c>
      <c r="G10" s="674"/>
      <c r="H10" s="651"/>
      <c r="I10" s="637"/>
      <c r="J10" s="651"/>
      <c r="K10" s="664"/>
      <c r="L10" s="319" t="s">
        <v>779</v>
      </c>
      <c r="M10" s="333" t="s">
        <v>780</v>
      </c>
      <c r="N10" s="319" t="s">
        <v>376</v>
      </c>
      <c r="O10" s="319" t="s">
        <v>376</v>
      </c>
      <c r="P10" s="322" t="s">
        <v>377</v>
      </c>
      <c r="Q10" s="322" t="s">
        <v>378</v>
      </c>
      <c r="R10" s="341">
        <f>[5]ValoraciónControles!F29</f>
        <v>0.4</v>
      </c>
      <c r="S10" s="322" t="s">
        <v>379</v>
      </c>
      <c r="T10" s="322" t="s">
        <v>380</v>
      </c>
      <c r="U10" s="322" t="s">
        <v>406</v>
      </c>
      <c r="V10" s="667"/>
      <c r="W10" s="316">
        <v>0.04</v>
      </c>
      <c r="X10" s="688"/>
      <c r="Y10" s="316">
        <v>0.8</v>
      </c>
      <c r="Z10" s="640"/>
      <c r="AA10" s="325" t="s">
        <v>382</v>
      </c>
      <c r="AB10" s="320" t="s">
        <v>781</v>
      </c>
      <c r="AC10" s="320" t="s">
        <v>782</v>
      </c>
      <c r="AD10" s="327" t="s">
        <v>783</v>
      </c>
      <c r="AE10" s="403">
        <v>44774</v>
      </c>
      <c r="AF10" s="404" t="s">
        <v>64</v>
      </c>
      <c r="AG10" s="319"/>
      <c r="AH10" s="319"/>
    </row>
    <row r="11" spans="1:42" ht="104.45" customHeight="1" x14ac:dyDescent="0.3">
      <c r="A11" s="645"/>
      <c r="B11" s="647"/>
      <c r="C11" s="670"/>
      <c r="D11" s="649"/>
      <c r="E11" s="649"/>
      <c r="F11" s="654"/>
      <c r="G11" s="674"/>
      <c r="H11" s="651"/>
      <c r="I11" s="637"/>
      <c r="J11" s="651"/>
      <c r="K11" s="664"/>
      <c r="L11" s="319" t="s">
        <v>784</v>
      </c>
      <c r="M11" s="333" t="s">
        <v>785</v>
      </c>
      <c r="N11" s="319" t="s">
        <v>376</v>
      </c>
      <c r="O11" s="319" t="s">
        <v>376</v>
      </c>
      <c r="P11" s="322" t="s">
        <v>377</v>
      </c>
      <c r="Q11" s="322" t="s">
        <v>378</v>
      </c>
      <c r="R11" s="341">
        <v>0.4</v>
      </c>
      <c r="S11" s="322" t="s">
        <v>577</v>
      </c>
      <c r="T11" s="322" t="s">
        <v>380</v>
      </c>
      <c r="U11" s="322" t="s">
        <v>786</v>
      </c>
      <c r="V11" s="667"/>
      <c r="W11" s="316">
        <v>1.6E-2</v>
      </c>
      <c r="X11" s="688"/>
      <c r="Y11" s="316">
        <v>0.8</v>
      </c>
      <c r="Z11" s="640"/>
      <c r="AA11" s="325" t="s">
        <v>382</v>
      </c>
      <c r="AB11" s="320" t="s">
        <v>787</v>
      </c>
      <c r="AC11" s="320" t="s">
        <v>788</v>
      </c>
      <c r="AD11" s="327" t="s">
        <v>618</v>
      </c>
      <c r="AE11" s="403">
        <v>44774</v>
      </c>
      <c r="AF11" s="327" t="s">
        <v>789</v>
      </c>
      <c r="AG11" s="319"/>
      <c r="AH11" s="319"/>
    </row>
    <row r="12" spans="1:42" ht="127.5" x14ac:dyDescent="0.3">
      <c r="A12" s="645"/>
      <c r="B12" s="647"/>
      <c r="C12" s="670"/>
      <c r="D12" s="649"/>
      <c r="E12" s="649"/>
      <c r="F12" s="327" t="s">
        <v>790</v>
      </c>
      <c r="G12" s="674"/>
      <c r="H12" s="651"/>
      <c r="I12" s="637"/>
      <c r="J12" s="651"/>
      <c r="K12" s="664"/>
      <c r="L12" s="319" t="s">
        <v>791</v>
      </c>
      <c r="M12" s="333" t="s">
        <v>792</v>
      </c>
      <c r="N12" s="319" t="s">
        <v>376</v>
      </c>
      <c r="O12" s="319" t="s">
        <v>376</v>
      </c>
      <c r="P12" s="322" t="s">
        <v>377</v>
      </c>
      <c r="Q12" s="322" t="s">
        <v>378</v>
      </c>
      <c r="R12" s="341">
        <f>[5]ValoraciónControles!F44</f>
        <v>0.4</v>
      </c>
      <c r="S12" s="322" t="s">
        <v>379</v>
      </c>
      <c r="T12" s="322" t="s">
        <v>380</v>
      </c>
      <c r="U12" s="322" t="s">
        <v>406</v>
      </c>
      <c r="V12" s="667"/>
      <c r="W12" s="299">
        <v>8.0000000000000002E-3</v>
      </c>
      <c r="X12" s="688"/>
      <c r="Y12" s="316">
        <v>0.8</v>
      </c>
      <c r="Z12" s="640"/>
      <c r="AA12" s="325" t="s">
        <v>382</v>
      </c>
      <c r="AB12" s="320" t="s">
        <v>793</v>
      </c>
      <c r="AC12" s="320" t="s">
        <v>794</v>
      </c>
      <c r="AD12" s="327" t="s">
        <v>656</v>
      </c>
      <c r="AE12" s="403">
        <v>44774</v>
      </c>
      <c r="AF12" s="404" t="s">
        <v>789</v>
      </c>
      <c r="AG12" s="319"/>
      <c r="AH12" s="319"/>
    </row>
    <row r="13" spans="1:42" ht="140.25" x14ac:dyDescent="0.3">
      <c r="A13" s="645"/>
      <c r="B13" s="647"/>
      <c r="C13" s="670"/>
      <c r="D13" s="649"/>
      <c r="E13" s="649"/>
      <c r="F13" s="405" t="s">
        <v>795</v>
      </c>
      <c r="G13" s="674"/>
      <c r="H13" s="651"/>
      <c r="I13" s="637"/>
      <c r="J13" s="651"/>
      <c r="K13" s="664"/>
      <c r="L13" s="329" t="s">
        <v>796</v>
      </c>
      <c r="M13" s="348" t="s">
        <v>797</v>
      </c>
      <c r="N13" s="348" t="s">
        <v>376</v>
      </c>
      <c r="O13" s="329" t="s">
        <v>376</v>
      </c>
      <c r="P13" s="322" t="s">
        <v>377</v>
      </c>
      <c r="Q13" s="322" t="s">
        <v>378</v>
      </c>
      <c r="R13" s="341">
        <f>[5]ValoraciónControles!F59</f>
        <v>0.4</v>
      </c>
      <c r="S13" s="322" t="s">
        <v>379</v>
      </c>
      <c r="T13" s="322" t="s">
        <v>380</v>
      </c>
      <c r="U13" s="322" t="s">
        <v>381</v>
      </c>
      <c r="V13" s="667"/>
      <c r="W13" s="316">
        <v>4.0000000000000001E-3</v>
      </c>
      <c r="X13" s="688"/>
      <c r="Y13" s="316">
        <v>0.8</v>
      </c>
      <c r="Z13" s="640"/>
      <c r="AA13" s="325" t="s">
        <v>382</v>
      </c>
      <c r="AB13" s="320" t="s">
        <v>798</v>
      </c>
      <c r="AC13" s="320" t="s">
        <v>799</v>
      </c>
      <c r="AD13" s="327" t="s">
        <v>800</v>
      </c>
      <c r="AE13" s="403">
        <v>44774</v>
      </c>
      <c r="AF13" s="404" t="s">
        <v>789</v>
      </c>
      <c r="AG13" s="329"/>
      <c r="AH13" s="329"/>
    </row>
    <row r="14" spans="1:42" ht="76.5" x14ac:dyDescent="0.3">
      <c r="A14" s="660"/>
      <c r="B14" s="661"/>
      <c r="C14" s="671"/>
      <c r="D14" s="654"/>
      <c r="E14" s="654"/>
      <c r="F14" s="405" t="s">
        <v>801</v>
      </c>
      <c r="G14" s="675"/>
      <c r="H14" s="658"/>
      <c r="I14" s="638"/>
      <c r="J14" s="658"/>
      <c r="K14" s="665"/>
      <c r="L14" s="329" t="s">
        <v>802</v>
      </c>
      <c r="M14" s="348" t="s">
        <v>803</v>
      </c>
      <c r="N14" s="329" t="s">
        <v>376</v>
      </c>
      <c r="O14" s="329" t="s">
        <v>376</v>
      </c>
      <c r="P14" s="322" t="s">
        <v>377</v>
      </c>
      <c r="Q14" s="322" t="s">
        <v>378</v>
      </c>
      <c r="R14" s="300">
        <v>0.4</v>
      </c>
      <c r="S14" s="322" t="s">
        <v>379</v>
      </c>
      <c r="T14" s="322" t="s">
        <v>380</v>
      </c>
      <c r="U14" s="322" t="s">
        <v>381</v>
      </c>
      <c r="V14" s="668"/>
      <c r="W14" s="316">
        <v>0</v>
      </c>
      <c r="X14" s="689"/>
      <c r="Y14" s="316">
        <v>0.8</v>
      </c>
      <c r="Z14" s="641"/>
      <c r="AA14" s="325" t="s">
        <v>382</v>
      </c>
      <c r="AB14" s="320" t="s">
        <v>804</v>
      </c>
      <c r="AC14" s="320" t="s">
        <v>805</v>
      </c>
      <c r="AD14" s="327" t="s">
        <v>640</v>
      </c>
      <c r="AE14" s="403">
        <v>44774</v>
      </c>
      <c r="AF14" s="327" t="s">
        <v>64</v>
      </c>
      <c r="AG14" s="329"/>
      <c r="AH14" s="329"/>
    </row>
    <row r="15" spans="1:42" ht="114.75" x14ac:dyDescent="0.3">
      <c r="A15" s="644">
        <v>2</v>
      </c>
      <c r="B15" s="646" t="s">
        <v>806</v>
      </c>
      <c r="C15" s="646" t="s">
        <v>807</v>
      </c>
      <c r="D15" s="648" t="s">
        <v>771</v>
      </c>
      <c r="E15" s="648" t="s">
        <v>808</v>
      </c>
      <c r="F15" s="405" t="s">
        <v>809</v>
      </c>
      <c r="G15" s="636" t="s">
        <v>391</v>
      </c>
      <c r="H15" s="650">
        <f t="shared" ref="H15" si="1">IF(G15="MUY BAJA",20%,IF(G15="BAJA",40%,IF(G15="MEDIA",60%,IF(G15="ALTA",80%,IF(G15="MUY ALTA",100%,IF(G15="",""))))))</f>
        <v>0.4</v>
      </c>
      <c r="I15" s="655" t="s">
        <v>392</v>
      </c>
      <c r="J15" s="650">
        <f t="shared" ref="J15" si="2">IF(I15="LEVE",20%,IF(I15="MENOR",40%,IF(I15="MODERADO",60%,IF(I15="MAYOR",80%,IF(I15="CATASTROFICO",100%,IF(G15="",""))))))</f>
        <v>0.6</v>
      </c>
      <c r="K15" s="634" t="s">
        <v>392</v>
      </c>
      <c r="L15" s="319" t="s">
        <v>779</v>
      </c>
      <c r="M15" s="333" t="s">
        <v>810</v>
      </c>
      <c r="N15" s="329" t="s">
        <v>376</v>
      </c>
      <c r="O15" s="329" t="s">
        <v>376</v>
      </c>
      <c r="P15" s="322" t="s">
        <v>377</v>
      </c>
      <c r="Q15" s="322" t="s">
        <v>654</v>
      </c>
      <c r="R15" s="353">
        <v>0.5</v>
      </c>
      <c r="S15" s="322" t="s">
        <v>379</v>
      </c>
      <c r="T15" s="322" t="s">
        <v>380</v>
      </c>
      <c r="U15" s="322" t="s">
        <v>381</v>
      </c>
      <c r="V15" s="636" t="s">
        <v>372</v>
      </c>
      <c r="W15" s="360">
        <v>0.2</v>
      </c>
      <c r="X15" s="636" t="s">
        <v>392</v>
      </c>
      <c r="Y15" s="316">
        <f t="shared" ref="Y15" si="3">IF(X15="LEVE",20%,IF(X15="MENOR",40%,IF(X15="MODERADO",60%,IF(X15="MAYOR",80%,IF(X15="CATASTROFICO",100%,IF(X15="",""))))))</f>
        <v>0.6</v>
      </c>
      <c r="Z15" s="639" t="s">
        <v>392</v>
      </c>
      <c r="AA15" s="325" t="s">
        <v>382</v>
      </c>
      <c r="AB15" s="320" t="s">
        <v>781</v>
      </c>
      <c r="AC15" s="320" t="s">
        <v>782</v>
      </c>
      <c r="AD15" s="327" t="s">
        <v>783</v>
      </c>
      <c r="AE15" s="403">
        <v>44774</v>
      </c>
      <c r="AF15" s="327" t="s">
        <v>811</v>
      </c>
      <c r="AG15" s="329"/>
      <c r="AH15" s="329"/>
    </row>
    <row r="16" spans="1:42" ht="140.25" x14ac:dyDescent="0.3">
      <c r="A16" s="645"/>
      <c r="B16" s="647"/>
      <c r="C16" s="647"/>
      <c r="D16" s="649"/>
      <c r="E16" s="649"/>
      <c r="F16" s="327" t="s">
        <v>812</v>
      </c>
      <c r="G16" s="637"/>
      <c r="H16" s="651"/>
      <c r="I16" s="656"/>
      <c r="J16" s="651"/>
      <c r="K16" s="635"/>
      <c r="L16" s="301" t="s">
        <v>813</v>
      </c>
      <c r="M16" s="329" t="s">
        <v>814</v>
      </c>
      <c r="N16" s="329" t="s">
        <v>376</v>
      </c>
      <c r="O16" s="329" t="s">
        <v>376</v>
      </c>
      <c r="P16" s="322" t="s">
        <v>377</v>
      </c>
      <c r="Q16" s="322" t="s">
        <v>378</v>
      </c>
      <c r="R16" s="300">
        <v>0.4</v>
      </c>
      <c r="S16" s="322" t="s">
        <v>577</v>
      </c>
      <c r="T16" s="322" t="s">
        <v>380</v>
      </c>
      <c r="U16" s="322" t="s">
        <v>406</v>
      </c>
      <c r="V16" s="637"/>
      <c r="W16" s="360">
        <v>0.2</v>
      </c>
      <c r="X16" s="637"/>
      <c r="Y16" s="316">
        <v>0.6</v>
      </c>
      <c r="Z16" s="640"/>
      <c r="AA16" s="325" t="s">
        <v>382</v>
      </c>
      <c r="AB16" s="320" t="s">
        <v>815</v>
      </c>
      <c r="AC16" s="320" t="s">
        <v>816</v>
      </c>
      <c r="AD16" s="327" t="s">
        <v>618</v>
      </c>
      <c r="AE16" s="403">
        <v>44774</v>
      </c>
      <c r="AF16" s="327" t="s">
        <v>817</v>
      </c>
      <c r="AG16" s="329"/>
      <c r="AH16" s="329"/>
    </row>
    <row r="17" spans="1:34" ht="48.95" customHeight="1" x14ac:dyDescent="0.3">
      <c r="A17" s="645"/>
      <c r="B17" s="647"/>
      <c r="C17" s="647"/>
      <c r="D17" s="649"/>
      <c r="E17" s="649"/>
      <c r="F17" s="327" t="s">
        <v>818</v>
      </c>
      <c r="G17" s="637"/>
      <c r="H17" s="651"/>
      <c r="I17" s="656"/>
      <c r="J17" s="651"/>
      <c r="K17" s="635"/>
      <c r="L17" s="329" t="s">
        <v>779</v>
      </c>
      <c r="M17" s="329" t="s">
        <v>819</v>
      </c>
      <c r="N17" s="329" t="s">
        <v>376</v>
      </c>
      <c r="O17" s="329" t="s">
        <v>376</v>
      </c>
      <c r="P17" s="322" t="s">
        <v>377</v>
      </c>
      <c r="Q17" s="322" t="s">
        <v>378</v>
      </c>
      <c r="R17" s="353">
        <v>0.4</v>
      </c>
      <c r="S17" s="322" t="s">
        <v>379</v>
      </c>
      <c r="T17" s="322" t="s">
        <v>380</v>
      </c>
      <c r="U17" s="322" t="s">
        <v>406</v>
      </c>
      <c r="V17" s="637"/>
      <c r="W17" s="360">
        <v>0.12</v>
      </c>
      <c r="X17" s="637"/>
      <c r="Y17" s="316">
        <v>0.6</v>
      </c>
      <c r="Z17" s="640"/>
      <c r="AA17" s="325" t="s">
        <v>382</v>
      </c>
      <c r="AB17" s="320" t="s">
        <v>820</v>
      </c>
      <c r="AC17" s="320" t="s">
        <v>821</v>
      </c>
      <c r="AD17" s="327" t="s">
        <v>822</v>
      </c>
      <c r="AE17" s="403">
        <v>44774</v>
      </c>
      <c r="AF17" s="327" t="s">
        <v>823</v>
      </c>
      <c r="AG17" s="329"/>
      <c r="AH17" s="329"/>
    </row>
    <row r="18" spans="1:34" ht="86.25" x14ac:dyDescent="0.3">
      <c r="A18" s="645"/>
      <c r="B18" s="647"/>
      <c r="C18" s="647"/>
      <c r="D18" s="649"/>
      <c r="E18" s="649"/>
      <c r="F18" s="327" t="s">
        <v>824</v>
      </c>
      <c r="G18" s="637"/>
      <c r="H18" s="651"/>
      <c r="I18" s="656"/>
      <c r="J18" s="651"/>
      <c r="K18" s="635"/>
      <c r="L18" s="329" t="s">
        <v>813</v>
      </c>
      <c r="M18" s="329" t="s">
        <v>814</v>
      </c>
      <c r="N18" s="329" t="s">
        <v>376</v>
      </c>
      <c r="O18" s="329" t="s">
        <v>376</v>
      </c>
      <c r="P18" s="322" t="s">
        <v>377</v>
      </c>
      <c r="Q18" s="322" t="s">
        <v>378</v>
      </c>
      <c r="R18" s="353">
        <v>0.4</v>
      </c>
      <c r="S18" s="322" t="s">
        <v>577</v>
      </c>
      <c r="T18" s="322" t="s">
        <v>380</v>
      </c>
      <c r="U18" s="322" t="s">
        <v>406</v>
      </c>
      <c r="V18" s="637"/>
      <c r="W18" s="360">
        <v>7.1999999999999995E-2</v>
      </c>
      <c r="X18" s="637"/>
      <c r="Y18" s="316">
        <v>0.6</v>
      </c>
      <c r="Z18" s="640"/>
      <c r="AA18" s="325" t="s">
        <v>382</v>
      </c>
      <c r="AB18" s="320" t="s">
        <v>825</v>
      </c>
      <c r="AC18" s="320" t="s">
        <v>826</v>
      </c>
      <c r="AD18" s="327" t="s">
        <v>827</v>
      </c>
      <c r="AE18" s="403">
        <v>44774</v>
      </c>
      <c r="AF18" s="327" t="s">
        <v>64</v>
      </c>
      <c r="AG18" s="329"/>
      <c r="AH18" s="329"/>
    </row>
    <row r="19" spans="1:34" ht="51.95" customHeight="1" x14ac:dyDescent="0.3">
      <c r="A19" s="645"/>
      <c r="B19" s="647"/>
      <c r="C19" s="647"/>
      <c r="D19" s="649"/>
      <c r="E19" s="649"/>
      <c r="F19" s="313" t="s">
        <v>828</v>
      </c>
      <c r="G19" s="637"/>
      <c r="H19" s="651"/>
      <c r="I19" s="656"/>
      <c r="J19" s="651"/>
      <c r="K19" s="635"/>
      <c r="L19" s="329" t="s">
        <v>774</v>
      </c>
      <c r="M19" s="406" t="s">
        <v>829</v>
      </c>
      <c r="N19" s="329" t="s">
        <v>376</v>
      </c>
      <c r="O19" s="329" t="s">
        <v>376</v>
      </c>
      <c r="P19" s="322" t="s">
        <v>377</v>
      </c>
      <c r="Q19" s="322" t="s">
        <v>654</v>
      </c>
      <c r="R19" s="353">
        <v>0.5</v>
      </c>
      <c r="S19" s="322" t="s">
        <v>577</v>
      </c>
      <c r="T19" s="322" t="s">
        <v>380</v>
      </c>
      <c r="U19" s="322" t="s">
        <v>406</v>
      </c>
      <c r="V19" s="637"/>
      <c r="W19" s="407">
        <v>7.1639999999999996E-4</v>
      </c>
      <c r="X19" s="637"/>
      <c r="Y19" s="316">
        <v>0.6</v>
      </c>
      <c r="Z19" s="640"/>
      <c r="AA19" s="325" t="s">
        <v>382</v>
      </c>
      <c r="AB19" s="320" t="s">
        <v>830</v>
      </c>
      <c r="AC19" s="320" t="s">
        <v>831</v>
      </c>
      <c r="AD19" s="327" t="s">
        <v>618</v>
      </c>
      <c r="AE19" s="403">
        <v>44774</v>
      </c>
      <c r="AF19" s="327" t="s">
        <v>789</v>
      </c>
      <c r="AG19" s="329"/>
      <c r="AH19" s="329"/>
    </row>
    <row r="20" spans="1:34" ht="86.25" x14ac:dyDescent="0.3">
      <c r="A20" s="645"/>
      <c r="B20" s="647"/>
      <c r="C20" s="647"/>
      <c r="D20" s="649"/>
      <c r="E20" s="649"/>
      <c r="F20" s="648" t="s">
        <v>832</v>
      </c>
      <c r="G20" s="637"/>
      <c r="H20" s="651"/>
      <c r="I20" s="656"/>
      <c r="J20" s="651"/>
      <c r="K20" s="635"/>
      <c r="L20" s="329" t="s">
        <v>833</v>
      </c>
      <c r="M20" s="329" t="s">
        <v>834</v>
      </c>
      <c r="N20" s="329" t="s">
        <v>376</v>
      </c>
      <c r="O20" s="329" t="s">
        <v>376</v>
      </c>
      <c r="P20" s="322" t="s">
        <v>377</v>
      </c>
      <c r="Q20" s="322" t="s">
        <v>654</v>
      </c>
      <c r="R20" s="353">
        <v>0.5</v>
      </c>
      <c r="S20" s="322" t="s">
        <v>577</v>
      </c>
      <c r="T20" s="322" t="s">
        <v>380</v>
      </c>
      <c r="U20" s="322" t="s">
        <v>406</v>
      </c>
      <c r="V20" s="637"/>
      <c r="W20" s="360">
        <v>0</v>
      </c>
      <c r="X20" s="637"/>
      <c r="Y20" s="316">
        <v>0.6</v>
      </c>
      <c r="Z20" s="640"/>
      <c r="AA20" s="325" t="s">
        <v>382</v>
      </c>
      <c r="AB20" s="320" t="s">
        <v>835</v>
      </c>
      <c r="AC20" s="320" t="s">
        <v>836</v>
      </c>
      <c r="AD20" s="327" t="s">
        <v>837</v>
      </c>
      <c r="AE20" s="403">
        <v>44774</v>
      </c>
      <c r="AF20" s="327" t="s">
        <v>64</v>
      </c>
      <c r="AG20" s="329"/>
      <c r="AH20" s="329"/>
    </row>
    <row r="21" spans="1:34" ht="114.75" x14ac:dyDescent="0.3">
      <c r="A21" s="660"/>
      <c r="B21" s="661"/>
      <c r="C21" s="661"/>
      <c r="D21" s="654"/>
      <c r="E21" s="654"/>
      <c r="F21" s="654"/>
      <c r="G21" s="638"/>
      <c r="H21" s="658"/>
      <c r="I21" s="657"/>
      <c r="J21" s="658"/>
      <c r="K21" s="659"/>
      <c r="L21" s="329" t="s">
        <v>802</v>
      </c>
      <c r="M21" s="329" t="s">
        <v>803</v>
      </c>
      <c r="N21" s="329" t="s">
        <v>376</v>
      </c>
      <c r="O21" s="329" t="s">
        <v>376</v>
      </c>
      <c r="P21" s="322" t="s">
        <v>377</v>
      </c>
      <c r="Q21" s="322" t="s">
        <v>378</v>
      </c>
      <c r="R21" s="353">
        <v>0.4</v>
      </c>
      <c r="S21" s="322" t="s">
        <v>577</v>
      </c>
      <c r="T21" s="322" t="s">
        <v>380</v>
      </c>
      <c r="U21" s="322" t="s">
        <v>406</v>
      </c>
      <c r="V21" s="638"/>
      <c r="W21" s="360">
        <v>0</v>
      </c>
      <c r="X21" s="638"/>
      <c r="Y21" s="316">
        <v>0.6</v>
      </c>
      <c r="Z21" s="641"/>
      <c r="AA21" s="325" t="s">
        <v>382</v>
      </c>
      <c r="AB21" s="320" t="s">
        <v>838</v>
      </c>
      <c r="AC21" s="320" t="s">
        <v>839</v>
      </c>
      <c r="AD21" s="327" t="s">
        <v>640</v>
      </c>
      <c r="AE21" s="403">
        <v>44774</v>
      </c>
      <c r="AF21" s="327" t="s">
        <v>64</v>
      </c>
      <c r="AG21" s="329"/>
      <c r="AH21" s="329"/>
    </row>
    <row r="22" spans="1:34" ht="114.75" x14ac:dyDescent="0.3">
      <c r="A22" s="644">
        <v>3</v>
      </c>
      <c r="B22" s="646" t="s">
        <v>806</v>
      </c>
      <c r="C22" s="646" t="s">
        <v>840</v>
      </c>
      <c r="D22" s="648" t="s">
        <v>771</v>
      </c>
      <c r="E22" s="648" t="s">
        <v>841</v>
      </c>
      <c r="F22" s="405" t="s">
        <v>809</v>
      </c>
      <c r="G22" s="636" t="s">
        <v>391</v>
      </c>
      <c r="H22" s="650">
        <f t="shared" ref="H22" si="4">IF(G22="MUY BAJA",20%,IF(G22="BAJA",40%,IF(G22="MEDIA",60%,IF(G22="ALTA",80%,IF(G22="MUY ALTA",100%,IF(G22="",""))))))</f>
        <v>0.4</v>
      </c>
      <c r="I22" s="655" t="s">
        <v>392</v>
      </c>
      <c r="J22" s="650">
        <f t="shared" ref="J22" si="5">IF(I22="LEVE",20%,IF(I22="MENOR",40%,IF(I22="MODERADO",60%,IF(I22="MAYOR",80%,IF(I22="CATASTROFICO",100%,IF(G22="",""))))))</f>
        <v>0.6</v>
      </c>
      <c r="K22" s="634" t="s">
        <v>392</v>
      </c>
      <c r="L22" s="319" t="s">
        <v>779</v>
      </c>
      <c r="M22" s="333" t="s">
        <v>810</v>
      </c>
      <c r="N22" s="329" t="s">
        <v>376</v>
      </c>
      <c r="O22" s="329" t="s">
        <v>376</v>
      </c>
      <c r="P22" s="322" t="s">
        <v>377</v>
      </c>
      <c r="Q22" s="322" t="s">
        <v>654</v>
      </c>
      <c r="R22" s="300">
        <v>0.5</v>
      </c>
      <c r="S22" s="322" t="s">
        <v>577</v>
      </c>
      <c r="T22" s="322" t="s">
        <v>380</v>
      </c>
      <c r="U22" s="322" t="s">
        <v>406</v>
      </c>
      <c r="V22" s="636" t="s">
        <v>372</v>
      </c>
      <c r="W22" s="360">
        <v>0.2</v>
      </c>
      <c r="X22" s="636" t="s">
        <v>392</v>
      </c>
      <c r="Y22" s="316">
        <f t="shared" ref="Y22" si="6">IF(X22="LEVE",20%,IF(X22="MENOR",40%,IF(X22="MODERADO",60%,IF(X22="MAYOR",80%,IF(X22="CATASTROFICO",100%,IF(X22="",""))))))</f>
        <v>0.6</v>
      </c>
      <c r="Z22" s="639" t="s">
        <v>392</v>
      </c>
      <c r="AA22" s="325" t="s">
        <v>382</v>
      </c>
      <c r="AB22" s="320" t="s">
        <v>781</v>
      </c>
      <c r="AC22" s="320" t="s">
        <v>782</v>
      </c>
      <c r="AD22" s="327" t="s">
        <v>783</v>
      </c>
      <c r="AE22" s="403">
        <v>44774</v>
      </c>
      <c r="AF22" s="327" t="s">
        <v>64</v>
      </c>
      <c r="AG22" s="329"/>
      <c r="AH22" s="329"/>
    </row>
    <row r="23" spans="1:34" ht="140.25" x14ac:dyDescent="0.3">
      <c r="A23" s="645"/>
      <c r="B23" s="647"/>
      <c r="C23" s="647"/>
      <c r="D23" s="649"/>
      <c r="E23" s="649"/>
      <c r="F23" s="327" t="s">
        <v>812</v>
      </c>
      <c r="G23" s="637"/>
      <c r="H23" s="651"/>
      <c r="I23" s="656"/>
      <c r="J23" s="651"/>
      <c r="K23" s="635"/>
      <c r="L23" s="301" t="s">
        <v>813</v>
      </c>
      <c r="M23" s="329" t="s">
        <v>814</v>
      </c>
      <c r="N23" s="329" t="s">
        <v>376</v>
      </c>
      <c r="O23" s="329" t="s">
        <v>376</v>
      </c>
      <c r="P23" s="322" t="s">
        <v>377</v>
      </c>
      <c r="Q23" s="322" t="s">
        <v>654</v>
      </c>
      <c r="R23" s="353">
        <v>0.5</v>
      </c>
      <c r="S23" s="322" t="s">
        <v>577</v>
      </c>
      <c r="T23" s="322" t="s">
        <v>380</v>
      </c>
      <c r="U23" s="322" t="s">
        <v>406</v>
      </c>
      <c r="V23" s="637"/>
      <c r="W23" s="360">
        <v>0.2</v>
      </c>
      <c r="X23" s="637"/>
      <c r="Y23" s="316">
        <v>0.6</v>
      </c>
      <c r="Z23" s="640"/>
      <c r="AA23" s="325" t="s">
        <v>382</v>
      </c>
      <c r="AB23" s="320" t="s">
        <v>815</v>
      </c>
      <c r="AC23" s="320" t="s">
        <v>816</v>
      </c>
      <c r="AD23" s="327" t="s">
        <v>618</v>
      </c>
      <c r="AE23" s="403">
        <v>44774</v>
      </c>
      <c r="AF23" s="327" t="s">
        <v>817</v>
      </c>
      <c r="AG23" s="329"/>
      <c r="AH23" s="329"/>
    </row>
    <row r="24" spans="1:34" ht="86.25" x14ac:dyDescent="0.3">
      <c r="A24" s="645"/>
      <c r="B24" s="647"/>
      <c r="C24" s="647"/>
      <c r="D24" s="649"/>
      <c r="E24" s="649"/>
      <c r="F24" s="327" t="s">
        <v>818</v>
      </c>
      <c r="G24" s="637"/>
      <c r="H24" s="651"/>
      <c r="I24" s="656"/>
      <c r="J24" s="651"/>
      <c r="K24" s="635"/>
      <c r="L24" s="329" t="s">
        <v>779</v>
      </c>
      <c r="M24" s="329" t="s">
        <v>819</v>
      </c>
      <c r="N24" s="329" t="s">
        <v>376</v>
      </c>
      <c r="O24" s="329" t="s">
        <v>376</v>
      </c>
      <c r="P24" s="322" t="s">
        <v>377</v>
      </c>
      <c r="Q24" s="322" t="s">
        <v>378</v>
      </c>
      <c r="R24" s="353">
        <v>0.4</v>
      </c>
      <c r="S24" s="322" t="s">
        <v>577</v>
      </c>
      <c r="T24" s="322" t="s">
        <v>380</v>
      </c>
      <c r="U24" s="322" t="s">
        <v>406</v>
      </c>
      <c r="V24" s="637"/>
      <c r="W24" s="360">
        <v>0.12</v>
      </c>
      <c r="X24" s="637"/>
      <c r="Y24" s="316">
        <v>0.6</v>
      </c>
      <c r="Z24" s="640"/>
      <c r="AA24" s="325" t="s">
        <v>382</v>
      </c>
      <c r="AB24" s="320" t="s">
        <v>820</v>
      </c>
      <c r="AC24" s="320" t="s">
        <v>821</v>
      </c>
      <c r="AD24" s="327" t="s">
        <v>822</v>
      </c>
      <c r="AE24" s="403">
        <v>44774</v>
      </c>
      <c r="AF24" s="327" t="s">
        <v>823</v>
      </c>
      <c r="AG24" s="329"/>
      <c r="AH24" s="329"/>
    </row>
    <row r="25" spans="1:34" ht="86.25" x14ac:dyDescent="0.3">
      <c r="A25" s="645"/>
      <c r="B25" s="647"/>
      <c r="C25" s="647"/>
      <c r="D25" s="649"/>
      <c r="E25" s="649"/>
      <c r="F25" s="327" t="s">
        <v>824</v>
      </c>
      <c r="G25" s="637"/>
      <c r="H25" s="651"/>
      <c r="I25" s="656"/>
      <c r="J25" s="651"/>
      <c r="K25" s="635"/>
      <c r="L25" s="329" t="s">
        <v>813</v>
      </c>
      <c r="M25" s="329" t="s">
        <v>814</v>
      </c>
      <c r="N25" s="329" t="s">
        <v>376</v>
      </c>
      <c r="O25" s="329" t="s">
        <v>376</v>
      </c>
      <c r="P25" s="322" t="s">
        <v>377</v>
      </c>
      <c r="Q25" s="322" t="s">
        <v>378</v>
      </c>
      <c r="R25" s="353">
        <v>0.4</v>
      </c>
      <c r="S25" s="322" t="s">
        <v>577</v>
      </c>
      <c r="T25" s="322" t="s">
        <v>380</v>
      </c>
      <c r="U25" s="322" t="s">
        <v>406</v>
      </c>
      <c r="V25" s="637"/>
      <c r="W25" s="408">
        <v>7.1999999999999995E-2</v>
      </c>
      <c r="X25" s="637"/>
      <c r="Y25" s="316">
        <v>0.6</v>
      </c>
      <c r="Z25" s="640"/>
      <c r="AA25" s="325" t="s">
        <v>382</v>
      </c>
      <c r="AB25" s="320" t="s">
        <v>825</v>
      </c>
      <c r="AC25" s="320" t="s">
        <v>826</v>
      </c>
      <c r="AD25" s="327" t="s">
        <v>827</v>
      </c>
      <c r="AE25" s="403">
        <v>44774</v>
      </c>
      <c r="AF25" s="327" t="s">
        <v>64</v>
      </c>
      <c r="AG25" s="329"/>
      <c r="AH25" s="329"/>
    </row>
    <row r="26" spans="1:34" ht="86.25" x14ac:dyDescent="0.3">
      <c r="A26" s="645"/>
      <c r="B26" s="647"/>
      <c r="C26" s="647"/>
      <c r="D26" s="649"/>
      <c r="E26" s="649"/>
      <c r="F26" s="313" t="s">
        <v>828</v>
      </c>
      <c r="G26" s="637"/>
      <c r="H26" s="651"/>
      <c r="I26" s="656"/>
      <c r="J26" s="651"/>
      <c r="K26" s="635"/>
      <c r="L26" s="329" t="s">
        <v>774</v>
      </c>
      <c r="M26" s="406" t="s">
        <v>829</v>
      </c>
      <c r="N26" s="329" t="s">
        <v>376</v>
      </c>
      <c r="O26" s="329" t="s">
        <v>376</v>
      </c>
      <c r="P26" s="322" t="s">
        <v>377</v>
      </c>
      <c r="Q26" s="322" t="s">
        <v>378</v>
      </c>
      <c r="R26" s="353">
        <v>0.4</v>
      </c>
      <c r="S26" s="322" t="s">
        <v>577</v>
      </c>
      <c r="T26" s="322" t="s">
        <v>380</v>
      </c>
      <c r="U26" s="322" t="s">
        <v>406</v>
      </c>
      <c r="V26" s="637"/>
      <c r="W26" s="360">
        <v>7.1710000000000003E-4</v>
      </c>
      <c r="X26" s="637"/>
      <c r="Y26" s="316">
        <v>0.6</v>
      </c>
      <c r="Z26" s="640"/>
      <c r="AA26" s="325" t="s">
        <v>382</v>
      </c>
      <c r="AB26" s="320" t="s">
        <v>830</v>
      </c>
      <c r="AC26" s="320" t="s">
        <v>831</v>
      </c>
      <c r="AD26" s="327" t="s">
        <v>618</v>
      </c>
      <c r="AE26" s="403">
        <v>44774</v>
      </c>
      <c r="AF26" s="327" t="s">
        <v>789</v>
      </c>
      <c r="AG26" s="329"/>
      <c r="AH26" s="329"/>
    </row>
    <row r="27" spans="1:34" ht="86.25" x14ac:dyDescent="0.3">
      <c r="A27" s="645"/>
      <c r="B27" s="647"/>
      <c r="C27" s="647"/>
      <c r="D27" s="649"/>
      <c r="E27" s="649"/>
      <c r="F27" s="648" t="s">
        <v>832</v>
      </c>
      <c r="G27" s="637"/>
      <c r="H27" s="651"/>
      <c r="I27" s="656"/>
      <c r="J27" s="651"/>
      <c r="K27" s="635"/>
      <c r="L27" s="329" t="s">
        <v>842</v>
      </c>
      <c r="M27" s="329" t="s">
        <v>834</v>
      </c>
      <c r="N27" s="329" t="s">
        <v>376</v>
      </c>
      <c r="O27" s="329" t="s">
        <v>376</v>
      </c>
      <c r="P27" s="322" t="s">
        <v>377</v>
      </c>
      <c r="Q27" s="322" t="s">
        <v>654</v>
      </c>
      <c r="R27" s="353">
        <v>0.5</v>
      </c>
      <c r="S27" s="322" t="s">
        <v>577</v>
      </c>
      <c r="T27" s="322" t="s">
        <v>380</v>
      </c>
      <c r="U27" s="322" t="s">
        <v>406</v>
      </c>
      <c r="V27" s="637"/>
      <c r="W27" s="360">
        <v>0</v>
      </c>
      <c r="X27" s="637"/>
      <c r="Y27" s="316">
        <v>0.6</v>
      </c>
      <c r="Z27" s="640"/>
      <c r="AA27" s="325" t="s">
        <v>382</v>
      </c>
      <c r="AB27" s="320" t="s">
        <v>843</v>
      </c>
      <c r="AC27" s="320" t="s">
        <v>836</v>
      </c>
      <c r="AD27" s="327" t="s">
        <v>837</v>
      </c>
      <c r="AE27" s="403">
        <v>44774</v>
      </c>
      <c r="AF27" s="327" t="s">
        <v>64</v>
      </c>
      <c r="AG27" s="329"/>
      <c r="AH27" s="329"/>
    </row>
    <row r="28" spans="1:34" ht="114.75" x14ac:dyDescent="0.3">
      <c r="A28" s="660"/>
      <c r="B28" s="661"/>
      <c r="C28" s="661"/>
      <c r="D28" s="654"/>
      <c r="E28" s="654"/>
      <c r="F28" s="654"/>
      <c r="G28" s="638"/>
      <c r="H28" s="658"/>
      <c r="I28" s="657"/>
      <c r="J28" s="658"/>
      <c r="K28" s="659"/>
      <c r="L28" s="329" t="s">
        <v>844</v>
      </c>
      <c r="M28" s="329" t="s">
        <v>803</v>
      </c>
      <c r="N28" s="329" t="s">
        <v>376</v>
      </c>
      <c r="O28" s="329" t="s">
        <v>376</v>
      </c>
      <c r="P28" s="322" t="s">
        <v>377</v>
      </c>
      <c r="Q28" s="322" t="s">
        <v>378</v>
      </c>
      <c r="R28" s="353">
        <v>0.4</v>
      </c>
      <c r="S28" s="322" t="s">
        <v>577</v>
      </c>
      <c r="T28" s="322" t="s">
        <v>380</v>
      </c>
      <c r="U28" s="322" t="s">
        <v>406</v>
      </c>
      <c r="V28" s="638"/>
      <c r="W28" s="360">
        <v>0</v>
      </c>
      <c r="X28" s="638"/>
      <c r="Y28" s="316">
        <v>0.6</v>
      </c>
      <c r="Z28" s="641"/>
      <c r="AA28" s="325" t="s">
        <v>382</v>
      </c>
      <c r="AB28" s="320" t="s">
        <v>845</v>
      </c>
      <c r="AC28" s="320" t="s">
        <v>839</v>
      </c>
      <c r="AD28" s="327" t="s">
        <v>640</v>
      </c>
      <c r="AE28" s="403">
        <v>44774</v>
      </c>
      <c r="AF28" s="327" t="s">
        <v>64</v>
      </c>
      <c r="AG28" s="329"/>
      <c r="AH28" s="329"/>
    </row>
    <row r="29" spans="1:34" ht="127.5" x14ac:dyDescent="0.3">
      <c r="A29" s="644">
        <v>4</v>
      </c>
      <c r="B29" s="646" t="s">
        <v>806</v>
      </c>
      <c r="C29" s="646" t="s">
        <v>846</v>
      </c>
      <c r="D29" s="648" t="s">
        <v>771</v>
      </c>
      <c r="E29" s="648" t="s">
        <v>847</v>
      </c>
      <c r="F29" s="405" t="s">
        <v>790</v>
      </c>
      <c r="G29" s="636" t="s">
        <v>402</v>
      </c>
      <c r="H29" s="650">
        <f t="shared" ref="H29" si="7">IF(G29="MUY BAJA",20%,IF(G29="BAJA",40%,IF(G29="MEDIA",60%,IF(G29="ALTA",80%,IF(G29="MUY ALTA",100%,IF(G29="",""))))))</f>
        <v>0.6</v>
      </c>
      <c r="I29" s="652" t="s">
        <v>479</v>
      </c>
      <c r="J29" s="650">
        <f t="shared" ref="J29" si="8">IF(I29="LEVE",20%,IF(I29="MENOR",40%,IF(I29="MODERADO",60%,IF(I29="MAYOR",80%,IF(I29="CATASTROFICO",100%,IF(G29="",""))))))</f>
        <v>0.4</v>
      </c>
      <c r="K29" s="634" t="s">
        <v>392</v>
      </c>
      <c r="L29" s="329" t="s">
        <v>791</v>
      </c>
      <c r="M29" s="329" t="s">
        <v>792</v>
      </c>
      <c r="N29" s="329" t="s">
        <v>376</v>
      </c>
      <c r="O29" s="329" t="s">
        <v>376</v>
      </c>
      <c r="P29" s="322" t="s">
        <v>377</v>
      </c>
      <c r="Q29" s="322" t="s">
        <v>654</v>
      </c>
      <c r="R29" s="300">
        <v>0.5</v>
      </c>
      <c r="S29" s="322" t="s">
        <v>577</v>
      </c>
      <c r="T29" s="322" t="s">
        <v>380</v>
      </c>
      <c r="U29" s="322" t="s">
        <v>406</v>
      </c>
      <c r="V29" s="636" t="s">
        <v>391</v>
      </c>
      <c r="W29" s="360">
        <v>0.6</v>
      </c>
      <c r="X29" s="409" t="s">
        <v>479</v>
      </c>
      <c r="Y29" s="316">
        <f t="shared" ref="Y29:Y33" si="9">IF(X29="LEVE",20%,IF(X29="MENOR",40%,IF(X29="MODERADO",60%,IF(X29="MAYOR",80%,IF(X29="CATASTROFICO",100%,IF(X29="",""))))))</f>
        <v>0.4</v>
      </c>
      <c r="Z29" s="639" t="s">
        <v>392</v>
      </c>
      <c r="AA29" s="325" t="s">
        <v>382</v>
      </c>
      <c r="AB29" s="320" t="s">
        <v>848</v>
      </c>
      <c r="AC29" s="320" t="s">
        <v>794</v>
      </c>
      <c r="AD29" s="327" t="s">
        <v>656</v>
      </c>
      <c r="AE29" s="403">
        <v>44774</v>
      </c>
      <c r="AF29" s="404" t="s">
        <v>789</v>
      </c>
      <c r="AG29" s="329"/>
      <c r="AH29" s="329"/>
    </row>
    <row r="30" spans="1:34" ht="102" x14ac:dyDescent="0.3">
      <c r="A30" s="645"/>
      <c r="B30" s="647"/>
      <c r="C30" s="647"/>
      <c r="D30" s="649"/>
      <c r="E30" s="649"/>
      <c r="F30" s="327" t="s">
        <v>849</v>
      </c>
      <c r="G30" s="637"/>
      <c r="H30" s="651"/>
      <c r="I30" s="653"/>
      <c r="J30" s="651"/>
      <c r="K30" s="635"/>
      <c r="L30" s="301" t="s">
        <v>784</v>
      </c>
      <c r="M30" s="329" t="s">
        <v>785</v>
      </c>
      <c r="N30" s="329" t="s">
        <v>376</v>
      </c>
      <c r="O30" s="329" t="s">
        <v>376</v>
      </c>
      <c r="P30" s="322" t="s">
        <v>377</v>
      </c>
      <c r="Q30" s="322" t="s">
        <v>378</v>
      </c>
      <c r="R30" s="300">
        <v>0.4</v>
      </c>
      <c r="S30" s="322" t="s">
        <v>577</v>
      </c>
      <c r="T30" s="322" t="s">
        <v>380</v>
      </c>
      <c r="U30" s="322" t="s">
        <v>406</v>
      </c>
      <c r="V30" s="637"/>
      <c r="W30" s="360">
        <v>0.3</v>
      </c>
      <c r="X30" s="409" t="s">
        <v>479</v>
      </c>
      <c r="Y30" s="316">
        <f t="shared" si="9"/>
        <v>0.4</v>
      </c>
      <c r="Z30" s="640"/>
      <c r="AA30" s="325" t="s">
        <v>382</v>
      </c>
      <c r="AB30" s="320" t="s">
        <v>850</v>
      </c>
      <c r="AC30" s="320" t="s">
        <v>788</v>
      </c>
      <c r="AD30" s="327" t="s">
        <v>618</v>
      </c>
      <c r="AE30" s="403">
        <v>44774</v>
      </c>
      <c r="AF30" s="327" t="s">
        <v>789</v>
      </c>
      <c r="AG30" s="329"/>
      <c r="AH30" s="329"/>
    </row>
    <row r="31" spans="1:34" ht="127.5" x14ac:dyDescent="0.3">
      <c r="A31" s="645"/>
      <c r="B31" s="647"/>
      <c r="C31" s="647"/>
      <c r="D31" s="649"/>
      <c r="E31" s="649"/>
      <c r="F31" s="327" t="s">
        <v>851</v>
      </c>
      <c r="G31" s="637"/>
      <c r="H31" s="651"/>
      <c r="I31" s="653"/>
      <c r="J31" s="651"/>
      <c r="K31" s="635"/>
      <c r="L31" s="329" t="s">
        <v>791</v>
      </c>
      <c r="M31" s="329" t="s">
        <v>792</v>
      </c>
      <c r="N31" s="329" t="s">
        <v>376</v>
      </c>
      <c r="O31" s="329" t="s">
        <v>376</v>
      </c>
      <c r="P31" s="322" t="s">
        <v>377</v>
      </c>
      <c r="Q31" s="322" t="s">
        <v>378</v>
      </c>
      <c r="R31" s="353">
        <v>0.4</v>
      </c>
      <c r="S31" s="322" t="s">
        <v>577</v>
      </c>
      <c r="T31" s="322" t="s">
        <v>380</v>
      </c>
      <c r="U31" s="322" t="s">
        <v>406</v>
      </c>
      <c r="V31" s="637"/>
      <c r="W31" s="360">
        <v>0.18</v>
      </c>
      <c r="X31" s="409" t="s">
        <v>479</v>
      </c>
      <c r="Y31" s="316">
        <f t="shared" si="9"/>
        <v>0.4</v>
      </c>
      <c r="Z31" s="640"/>
      <c r="AA31" s="325" t="s">
        <v>382</v>
      </c>
      <c r="AB31" s="320" t="s">
        <v>848</v>
      </c>
      <c r="AC31" s="320" t="s">
        <v>794</v>
      </c>
      <c r="AD31" s="327" t="s">
        <v>656</v>
      </c>
      <c r="AE31" s="403">
        <v>44774</v>
      </c>
      <c r="AF31" s="404" t="s">
        <v>789</v>
      </c>
      <c r="AG31" s="329"/>
      <c r="AH31" s="329"/>
    </row>
    <row r="32" spans="1:34" ht="102" x14ac:dyDescent="0.3">
      <c r="A32" s="645"/>
      <c r="B32" s="647"/>
      <c r="C32" s="647"/>
      <c r="D32" s="649"/>
      <c r="E32" s="649"/>
      <c r="F32" s="327" t="s">
        <v>852</v>
      </c>
      <c r="G32" s="637"/>
      <c r="H32" s="651"/>
      <c r="I32" s="653"/>
      <c r="J32" s="651"/>
      <c r="K32" s="635"/>
      <c r="L32" s="301" t="s">
        <v>784</v>
      </c>
      <c r="M32" s="329" t="s">
        <v>785</v>
      </c>
      <c r="N32" s="329" t="s">
        <v>376</v>
      </c>
      <c r="O32" s="329" t="s">
        <v>376</v>
      </c>
      <c r="P32" s="322" t="s">
        <v>377</v>
      </c>
      <c r="Q32" s="322" t="s">
        <v>654</v>
      </c>
      <c r="R32" s="353">
        <v>0.5</v>
      </c>
      <c r="S32" s="322" t="s">
        <v>577</v>
      </c>
      <c r="T32" s="322" t="s">
        <v>380</v>
      </c>
      <c r="U32" s="322" t="s">
        <v>406</v>
      </c>
      <c r="V32" s="638"/>
      <c r="W32" s="360">
        <v>0.09</v>
      </c>
      <c r="X32" s="409" t="s">
        <v>479</v>
      </c>
      <c r="Y32" s="316">
        <f t="shared" si="9"/>
        <v>0.4</v>
      </c>
      <c r="Z32" s="641"/>
      <c r="AA32" s="325" t="s">
        <v>382</v>
      </c>
      <c r="AB32" s="320" t="s">
        <v>850</v>
      </c>
      <c r="AC32" s="320" t="s">
        <v>788</v>
      </c>
      <c r="AD32" s="327" t="s">
        <v>618</v>
      </c>
      <c r="AE32" s="403">
        <v>44774</v>
      </c>
      <c r="AF32" s="327" t="s">
        <v>789</v>
      </c>
      <c r="AG32" s="329"/>
      <c r="AH32" s="329"/>
    </row>
    <row r="33" spans="1:34" ht="86.25" x14ac:dyDescent="0.3">
      <c r="A33" s="644">
        <v>5</v>
      </c>
      <c r="B33" s="646" t="s">
        <v>806</v>
      </c>
      <c r="C33" s="646" t="s">
        <v>853</v>
      </c>
      <c r="D33" s="648" t="s">
        <v>771</v>
      </c>
      <c r="E33" s="648" t="s">
        <v>854</v>
      </c>
      <c r="F33" s="405" t="s">
        <v>855</v>
      </c>
      <c r="G33" s="636" t="s">
        <v>402</v>
      </c>
      <c r="H33" s="650">
        <f t="shared" ref="H33" si="10">IF(G33="MUY BAJA",20%,IF(G33="BAJA",40%,IF(G33="MEDIA",60%,IF(G33="ALTA",80%,IF(G33="MUY ALTA",100%,IF(G33="",""))))))</f>
        <v>0.6</v>
      </c>
      <c r="I33" s="652" t="s">
        <v>392</v>
      </c>
      <c r="J33" s="650">
        <f t="shared" ref="J33" si="11">IF(I33="LEVE",20%,IF(I33="MENOR",40%,IF(I33="MODERADO",60%,IF(I33="MAYOR",80%,IF(I33="CATASTROFICO",100%,IF(G33="",""))))))</f>
        <v>0.6</v>
      </c>
      <c r="K33" s="634" t="s">
        <v>392</v>
      </c>
      <c r="L33" s="329" t="s">
        <v>856</v>
      </c>
      <c r="M33" s="329" t="s">
        <v>857</v>
      </c>
      <c r="N33" s="329" t="s">
        <v>376</v>
      </c>
      <c r="O33" s="329" t="s">
        <v>376</v>
      </c>
      <c r="P33" s="322" t="s">
        <v>377</v>
      </c>
      <c r="Q33" s="322" t="s">
        <v>654</v>
      </c>
      <c r="R33" s="300">
        <v>0.5</v>
      </c>
      <c r="S33" s="322" t="s">
        <v>577</v>
      </c>
      <c r="T33" s="322" t="s">
        <v>380</v>
      </c>
      <c r="U33" s="322" t="s">
        <v>406</v>
      </c>
      <c r="V33" s="636" t="s">
        <v>391</v>
      </c>
      <c r="W33" s="360">
        <v>0.6</v>
      </c>
      <c r="X33" s="636" t="s">
        <v>392</v>
      </c>
      <c r="Y33" s="316">
        <f t="shared" si="9"/>
        <v>0.6</v>
      </c>
      <c r="Z33" s="639" t="s">
        <v>392</v>
      </c>
      <c r="AA33" s="325" t="s">
        <v>382</v>
      </c>
      <c r="AB33" s="320" t="s">
        <v>858</v>
      </c>
      <c r="AC33" s="320" t="s">
        <v>859</v>
      </c>
      <c r="AD33" s="327" t="s">
        <v>618</v>
      </c>
      <c r="AE33" s="403">
        <v>44774</v>
      </c>
      <c r="AF33" s="327" t="s">
        <v>789</v>
      </c>
      <c r="AG33" s="329"/>
      <c r="AH33" s="329"/>
    </row>
    <row r="34" spans="1:34" ht="102" x14ac:dyDescent="0.3">
      <c r="A34" s="645"/>
      <c r="B34" s="647"/>
      <c r="C34" s="647"/>
      <c r="D34" s="649"/>
      <c r="E34" s="649"/>
      <c r="F34" s="327" t="s">
        <v>849</v>
      </c>
      <c r="G34" s="637"/>
      <c r="H34" s="651"/>
      <c r="I34" s="653"/>
      <c r="J34" s="651"/>
      <c r="K34" s="635"/>
      <c r="L34" s="301" t="s">
        <v>860</v>
      </c>
      <c r="M34" s="329" t="s">
        <v>861</v>
      </c>
      <c r="N34" s="329" t="s">
        <v>376</v>
      </c>
      <c r="O34" s="329" t="s">
        <v>376</v>
      </c>
      <c r="P34" s="322" t="s">
        <v>377</v>
      </c>
      <c r="Q34" s="322" t="s">
        <v>378</v>
      </c>
      <c r="R34" s="300">
        <v>0.4</v>
      </c>
      <c r="S34" s="322" t="s">
        <v>379</v>
      </c>
      <c r="T34" s="322" t="s">
        <v>380</v>
      </c>
      <c r="U34" s="322" t="s">
        <v>406</v>
      </c>
      <c r="V34" s="637"/>
      <c r="W34" s="360">
        <v>0.3</v>
      </c>
      <c r="X34" s="637"/>
      <c r="Y34" s="316">
        <v>0.6</v>
      </c>
      <c r="Z34" s="640"/>
      <c r="AA34" s="325" t="s">
        <v>382</v>
      </c>
      <c r="AB34" s="320" t="s">
        <v>850</v>
      </c>
      <c r="AC34" s="320" t="s">
        <v>788</v>
      </c>
      <c r="AD34" s="327" t="s">
        <v>618</v>
      </c>
      <c r="AE34" s="403">
        <v>44774</v>
      </c>
      <c r="AF34" s="327" t="s">
        <v>789</v>
      </c>
      <c r="AG34" s="329"/>
      <c r="AH34" s="329"/>
    </row>
    <row r="35" spans="1:34" ht="86.25" x14ac:dyDescent="0.3">
      <c r="A35" s="645"/>
      <c r="B35" s="647"/>
      <c r="C35" s="647"/>
      <c r="D35" s="649"/>
      <c r="E35" s="649"/>
      <c r="F35" s="327" t="s">
        <v>862</v>
      </c>
      <c r="G35" s="637"/>
      <c r="H35" s="651"/>
      <c r="I35" s="653"/>
      <c r="J35" s="651"/>
      <c r="K35" s="635"/>
      <c r="L35" s="329" t="s">
        <v>863</v>
      </c>
      <c r="M35" s="329" t="s">
        <v>864</v>
      </c>
      <c r="N35" s="329" t="s">
        <v>376</v>
      </c>
      <c r="O35" s="329" t="s">
        <v>376</v>
      </c>
      <c r="P35" s="322" t="s">
        <v>377</v>
      </c>
      <c r="Q35" s="322" t="s">
        <v>654</v>
      </c>
      <c r="R35" s="353">
        <v>0.5</v>
      </c>
      <c r="S35" s="322" t="s">
        <v>379</v>
      </c>
      <c r="T35" s="322" t="s">
        <v>380</v>
      </c>
      <c r="U35" s="322" t="s">
        <v>406</v>
      </c>
      <c r="V35" s="637"/>
      <c r="W35" s="360">
        <v>0.15</v>
      </c>
      <c r="X35" s="637"/>
      <c r="Y35" s="316">
        <v>0.6</v>
      </c>
      <c r="Z35" s="640"/>
      <c r="AA35" s="325" t="s">
        <v>382</v>
      </c>
      <c r="AB35" s="320" t="s">
        <v>865</v>
      </c>
      <c r="AC35" s="320" t="s">
        <v>866</v>
      </c>
      <c r="AD35" s="327" t="s">
        <v>867</v>
      </c>
      <c r="AE35" s="403">
        <v>44774</v>
      </c>
      <c r="AF35" s="327"/>
      <c r="AG35" s="329"/>
      <c r="AH35" s="329"/>
    </row>
    <row r="36" spans="1:34" ht="57" customHeight="1" x14ac:dyDescent="0.3">
      <c r="A36" s="645"/>
      <c r="B36" s="647"/>
      <c r="C36" s="647"/>
      <c r="D36" s="649"/>
      <c r="E36" s="649"/>
      <c r="F36" s="327" t="s">
        <v>852</v>
      </c>
      <c r="G36" s="637"/>
      <c r="H36" s="651"/>
      <c r="I36" s="653"/>
      <c r="J36" s="651"/>
      <c r="K36" s="635"/>
      <c r="L36" s="301" t="s">
        <v>868</v>
      </c>
      <c r="M36" s="329" t="s">
        <v>869</v>
      </c>
      <c r="N36" s="329" t="s">
        <v>376</v>
      </c>
      <c r="O36" s="329" t="s">
        <v>376</v>
      </c>
      <c r="P36" s="322" t="s">
        <v>377</v>
      </c>
      <c r="Q36" s="322" t="s">
        <v>654</v>
      </c>
      <c r="R36" s="353">
        <v>0.5</v>
      </c>
      <c r="S36" s="322" t="s">
        <v>577</v>
      </c>
      <c r="T36" s="322" t="s">
        <v>380</v>
      </c>
      <c r="U36" s="322" t="s">
        <v>406</v>
      </c>
      <c r="V36" s="638"/>
      <c r="W36" s="360">
        <v>7.4999999999999997E-2</v>
      </c>
      <c r="X36" s="638"/>
      <c r="Y36" s="316">
        <v>0.6</v>
      </c>
      <c r="Z36" s="641"/>
      <c r="AA36" s="325" t="s">
        <v>382</v>
      </c>
      <c r="AB36" s="320" t="s">
        <v>870</v>
      </c>
      <c r="AC36" s="320" t="s">
        <v>871</v>
      </c>
      <c r="AD36" s="327" t="s">
        <v>618</v>
      </c>
      <c r="AE36" s="403">
        <v>44774</v>
      </c>
      <c r="AF36" s="327" t="s">
        <v>64</v>
      </c>
      <c r="AG36" s="329"/>
      <c r="AH36" s="329"/>
    </row>
    <row r="37" spans="1:34" x14ac:dyDescent="0.3">
      <c r="W37" s="410"/>
    </row>
    <row r="38" spans="1:34" x14ac:dyDescent="0.3">
      <c r="W38" s="410"/>
    </row>
    <row r="39" spans="1:34" x14ac:dyDescent="0.3">
      <c r="W39" s="410"/>
    </row>
    <row r="40" spans="1:34" x14ac:dyDescent="0.3">
      <c r="W40" s="410"/>
    </row>
    <row r="41" spans="1:34" x14ac:dyDescent="0.3">
      <c r="W41" s="410"/>
    </row>
    <row r="42" spans="1:34" x14ac:dyDescent="0.3">
      <c r="W42" s="410"/>
    </row>
    <row r="43" spans="1:34" x14ac:dyDescent="0.3">
      <c r="W43" s="410"/>
    </row>
    <row r="54" spans="7:26" ht="33" x14ac:dyDescent="0.3">
      <c r="G54" s="642" t="s">
        <v>749</v>
      </c>
      <c r="H54" s="642"/>
      <c r="I54" s="643" t="s">
        <v>750</v>
      </c>
      <c r="J54" s="643"/>
      <c r="K54" s="385" t="s">
        <v>872</v>
      </c>
      <c r="M54" s="411" t="s">
        <v>873</v>
      </c>
      <c r="V54" s="117"/>
      <c r="W54" s="410"/>
      <c r="X54" s="409"/>
      <c r="Z54" s="363"/>
    </row>
    <row r="55" spans="7:26" x14ac:dyDescent="0.3">
      <c r="G55" s="387" t="s">
        <v>372</v>
      </c>
      <c r="H55" s="388">
        <v>0.2</v>
      </c>
      <c r="I55" s="389" t="s">
        <v>457</v>
      </c>
      <c r="J55" s="388">
        <v>0.2</v>
      </c>
      <c r="K55" s="390" t="s">
        <v>443</v>
      </c>
      <c r="M55" s="151" t="s">
        <v>382</v>
      </c>
      <c r="W55" s="410"/>
    </row>
    <row r="56" spans="7:26" x14ac:dyDescent="0.3">
      <c r="G56" s="391" t="s">
        <v>391</v>
      </c>
      <c r="H56" s="388">
        <v>0.4</v>
      </c>
      <c r="I56" s="392" t="s">
        <v>479</v>
      </c>
      <c r="J56" s="388">
        <v>0.4</v>
      </c>
      <c r="K56" s="393" t="s">
        <v>392</v>
      </c>
      <c r="M56" s="151" t="s">
        <v>753</v>
      </c>
      <c r="W56" s="410"/>
    </row>
    <row r="57" spans="7:26" x14ac:dyDescent="0.3">
      <c r="G57" s="395" t="s">
        <v>402</v>
      </c>
      <c r="H57" s="388">
        <v>0.6</v>
      </c>
      <c r="I57" s="396" t="s">
        <v>392</v>
      </c>
      <c r="J57" s="388">
        <v>0.6</v>
      </c>
      <c r="K57" s="397" t="s">
        <v>404</v>
      </c>
      <c r="M57" s="151" t="s">
        <v>756</v>
      </c>
      <c r="W57" s="410"/>
    </row>
    <row r="58" spans="7:26" x14ac:dyDescent="0.3">
      <c r="G58" s="398" t="s">
        <v>465</v>
      </c>
      <c r="H58" s="388">
        <v>0.8</v>
      </c>
      <c r="I58" s="399" t="s">
        <v>403</v>
      </c>
      <c r="J58" s="388">
        <v>0.8</v>
      </c>
      <c r="K58" s="400" t="s">
        <v>374</v>
      </c>
      <c r="W58" s="410"/>
    </row>
    <row r="59" spans="7:26" x14ac:dyDescent="0.3">
      <c r="G59" s="401" t="s">
        <v>755</v>
      </c>
      <c r="H59" s="388">
        <v>1</v>
      </c>
      <c r="I59" s="402" t="s">
        <v>373</v>
      </c>
      <c r="J59" s="388">
        <v>1</v>
      </c>
      <c r="K59" s="151"/>
      <c r="W59" s="410"/>
    </row>
  </sheetData>
  <mergeCells count="100">
    <mergeCell ref="A7:A8"/>
    <mergeCell ref="B7:B8"/>
    <mergeCell ref="C7:C8"/>
    <mergeCell ref="D7:D8"/>
    <mergeCell ref="E7:E8"/>
    <mergeCell ref="A4:B4"/>
    <mergeCell ref="A5:B5"/>
    <mergeCell ref="C5:L5"/>
    <mergeCell ref="A6:B6"/>
    <mergeCell ref="C6:L6"/>
    <mergeCell ref="F7:F8"/>
    <mergeCell ref="G7:G8"/>
    <mergeCell ref="H7:H8"/>
    <mergeCell ref="I7:I8"/>
    <mergeCell ref="J7:J8"/>
    <mergeCell ref="G9:G14"/>
    <mergeCell ref="H9:H14"/>
    <mergeCell ref="Z7:Z8"/>
    <mergeCell ref="AA7:AA8"/>
    <mergeCell ref="AB7:AB8"/>
    <mergeCell ref="L7:L8"/>
    <mergeCell ref="M7:M8"/>
    <mergeCell ref="N7:O7"/>
    <mergeCell ref="P7:U7"/>
    <mergeCell ref="V7:W8"/>
    <mergeCell ref="X7:Y8"/>
    <mergeCell ref="K7:K8"/>
    <mergeCell ref="X9:X14"/>
    <mergeCell ref="Z9:Z14"/>
    <mergeCell ref="AF7:AF8"/>
    <mergeCell ref="AG7:AG8"/>
    <mergeCell ref="AH7:AH8"/>
    <mergeCell ref="AC7:AC8"/>
    <mergeCell ref="AD7:AD8"/>
    <mergeCell ref="AE7:AE8"/>
    <mergeCell ref="V15:V21"/>
    <mergeCell ref="F10:F11"/>
    <mergeCell ref="A15:A21"/>
    <mergeCell ref="B15:B21"/>
    <mergeCell ref="C15:C21"/>
    <mergeCell ref="D15:D21"/>
    <mergeCell ref="E15:E21"/>
    <mergeCell ref="I9:I14"/>
    <mergeCell ref="J9:J14"/>
    <mergeCell ref="K9:K14"/>
    <mergeCell ref="V9:V14"/>
    <mergeCell ref="A9:A14"/>
    <mergeCell ref="B9:B14"/>
    <mergeCell ref="C9:C14"/>
    <mergeCell ref="D9:D14"/>
    <mergeCell ref="E9:E14"/>
    <mergeCell ref="Z22:Z28"/>
    <mergeCell ref="X15:X21"/>
    <mergeCell ref="Z15:Z21"/>
    <mergeCell ref="F20:F21"/>
    <mergeCell ref="A22:A28"/>
    <mergeCell ref="B22:B28"/>
    <mergeCell ref="C22:C28"/>
    <mergeCell ref="D22:D28"/>
    <mergeCell ref="E22:E28"/>
    <mergeCell ref="G22:G28"/>
    <mergeCell ref="H22:H28"/>
    <mergeCell ref="G15:G21"/>
    <mergeCell ref="H15:H21"/>
    <mergeCell ref="I15:I21"/>
    <mergeCell ref="J15:J21"/>
    <mergeCell ref="K15:K21"/>
    <mergeCell ref="I22:I28"/>
    <mergeCell ref="J22:J28"/>
    <mergeCell ref="K22:K28"/>
    <mergeCell ref="V22:V28"/>
    <mergeCell ref="X22:X28"/>
    <mergeCell ref="F27:F28"/>
    <mergeCell ref="A29:A32"/>
    <mergeCell ref="B29:B32"/>
    <mergeCell ref="C29:C32"/>
    <mergeCell ref="D29:D32"/>
    <mergeCell ref="E29:E32"/>
    <mergeCell ref="Z29:Z32"/>
    <mergeCell ref="A33:A36"/>
    <mergeCell ref="B33:B36"/>
    <mergeCell ref="C33:C36"/>
    <mergeCell ref="D33:D36"/>
    <mergeCell ref="E33:E36"/>
    <mergeCell ref="G33:G36"/>
    <mergeCell ref="H33:H36"/>
    <mergeCell ref="I33:I36"/>
    <mergeCell ref="J33:J36"/>
    <mergeCell ref="G29:G32"/>
    <mergeCell ref="H29:H32"/>
    <mergeCell ref="I29:I32"/>
    <mergeCell ref="J29:J32"/>
    <mergeCell ref="K29:K32"/>
    <mergeCell ref="V29:V32"/>
    <mergeCell ref="K33:K36"/>
    <mergeCell ref="V33:V36"/>
    <mergeCell ref="X33:X36"/>
    <mergeCell ref="Z33:Z36"/>
    <mergeCell ref="G54:H54"/>
    <mergeCell ref="I54:J54"/>
  </mergeCells>
  <dataValidations count="5">
    <dataValidation type="list" allowBlank="1" showInputMessage="1" showErrorMessage="1" sqref="X54 I15:I36 I9 X9 X15 X22 X29:X33" xr:uid="{F56E0CAF-001F-4C6C-A81B-0E5022FDA308}">
      <formula1>$I$55:$I$59</formula1>
    </dataValidation>
    <dataValidation type="list" allowBlank="1" showInputMessage="1" showErrorMessage="1" sqref="Z54 K9 Z33 Z22 Z29 Z9 Z15" xr:uid="{FDE746E6-2E10-4D41-AFA4-9491CDAB662A}">
      <formula1>$K$55:$K$58</formula1>
    </dataValidation>
    <dataValidation type="list" allowBlank="1" showInputMessage="1" showErrorMessage="1" sqref="G9:G15 G29 G22 G33 V9 V15 V22 V29 V33" xr:uid="{601C1963-9779-41F4-96E4-477B048F4080}">
      <formula1>$G$55:$G$59</formula1>
    </dataValidation>
    <dataValidation type="list" allowBlank="1" showInputMessage="1" showErrorMessage="1" sqref="AA9:AA36" xr:uid="{FCBFD33A-1E07-4E0B-A080-3464FDDCDF7F}">
      <formula1>$M$55:$M$57</formula1>
    </dataValidation>
    <dataValidation type="list" allowBlank="1" showInputMessage="1" showErrorMessage="1" sqref="P9:Q36 S9:U36" xr:uid="{0838CA54-95A4-4060-BD5B-EDCADF8F59FD}">
      <formula1>#REF!</formula1>
    </dataValidation>
  </dataValidations>
  <pageMargins left="0.70866141732283472" right="0.70866141732283472" top="0.74803149606299213" bottom="0.74803149606299213" header="0.31496062992125984" footer="0.31496062992125984"/>
  <pageSetup paperSize="9" orientation="portrait" r:id="rId1"/>
  <headerFooter>
    <oddFooter xml:space="preserve">&amp;CCarrera 10ª No 15-22 PBX: 60+1 3275252 – Fax: 6013275248 Línea gratuita:018000122020
www.uaeos.gov.co  - atencionalciudadano@uaeos.gov.co
Bogotá D.C, Colombia
</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4" operator="containsText" id="{0F470E61-4F77-42A2-99A1-B5913887653B}">
            <xm:f>NOT(ISERROR(SEARCH($G$59,G9)))</xm:f>
            <xm:f>$G$59</xm:f>
            <x14:dxf>
              <fill>
                <patternFill>
                  <bgColor rgb="FFFF0000"/>
                </patternFill>
              </fill>
            </x14:dxf>
          </x14:cfRule>
          <x14:cfRule type="containsText" priority="15" operator="containsText" id="{827387B4-4E69-4207-B30D-CE7C528E338B}">
            <xm:f>NOT(ISERROR(SEARCH($G$58,G9)))</xm:f>
            <xm:f>$G$58</xm:f>
            <x14:dxf>
              <fill>
                <patternFill>
                  <bgColor rgb="FFFFC000"/>
                </patternFill>
              </fill>
            </x14:dxf>
          </x14:cfRule>
          <x14:cfRule type="containsText" priority="16" operator="containsText" id="{3C18F64D-81A7-406D-915E-E1F3E395D530}">
            <xm:f>NOT(ISERROR(SEARCH($G$57,G9)))</xm:f>
            <xm:f>$G$57</xm:f>
            <x14:dxf>
              <fill>
                <patternFill>
                  <bgColor rgb="FFFFFF00"/>
                </patternFill>
              </fill>
            </x14:dxf>
          </x14:cfRule>
          <x14:cfRule type="containsText" priority="17" operator="containsText" id="{13F3F81C-30E7-4EC8-91FA-AB0BDD0ED0FF}">
            <xm:f>NOT(ISERROR(SEARCH($G$56,G9)))</xm:f>
            <xm:f>$G$56</xm:f>
            <x14:dxf>
              <fill>
                <patternFill>
                  <bgColor rgb="FF00B050"/>
                </patternFill>
              </fill>
            </x14:dxf>
          </x14:cfRule>
          <x14:cfRule type="containsText" priority="18" operator="containsText" id="{812FE973-5178-4258-8F57-987DC97BA03C}">
            <xm:f>NOT(ISERROR(SEARCH($G$55,G9)))</xm:f>
            <xm:f>$G$55</xm:f>
            <x14:dxf>
              <fill>
                <patternFill>
                  <bgColor rgb="FFADDB7B"/>
                </patternFill>
              </fill>
            </x14:dxf>
          </x14:cfRule>
          <xm:sqref>G9 V9 V15 V22 V29 V33</xm:sqref>
        </x14:conditionalFormatting>
        <x14:conditionalFormatting xmlns:xm="http://schemas.microsoft.com/office/excel/2006/main">
          <x14:cfRule type="containsText" priority="19" operator="containsText" id="{43E62C03-6177-442B-A0A6-4458F571F706}">
            <xm:f>NOT(ISERROR(SEARCH($G$59,G15)))</xm:f>
            <xm:f>$G$59</xm:f>
            <x14:dxf>
              <fill>
                <patternFill>
                  <bgColor rgb="FFFF0000"/>
                </patternFill>
              </fill>
            </x14:dxf>
          </x14:cfRule>
          <x14:cfRule type="containsText" priority="20" operator="containsText" id="{CCB31634-D72E-4BB9-812C-7739FD4394F3}">
            <xm:f>NOT(ISERROR(SEARCH($G$58,G15)))</xm:f>
            <xm:f>$G$58</xm:f>
            <x14:dxf>
              <fill>
                <patternFill>
                  <bgColor rgb="FFFFC000"/>
                </patternFill>
              </fill>
            </x14:dxf>
          </x14:cfRule>
          <x14:cfRule type="containsText" priority="21" operator="containsText" id="{92E4FC57-2943-4FCD-8136-B50F970648E0}">
            <xm:f>NOT(ISERROR(SEARCH($G$57,G15)))</xm:f>
            <xm:f>$G$57</xm:f>
            <x14:dxf>
              <fill>
                <patternFill>
                  <bgColor rgb="FFFFFF00"/>
                </patternFill>
              </fill>
            </x14:dxf>
          </x14:cfRule>
          <x14:cfRule type="containsText" priority="22" operator="containsText" id="{C5B174C7-9DE4-422E-A50B-FEF0F3FB490E}">
            <xm:f>NOT(ISERROR(SEARCH($G$56,G15)))</xm:f>
            <xm:f>$G$56</xm:f>
            <x14:dxf>
              <fill>
                <patternFill>
                  <bgColor rgb="FF00B050"/>
                </patternFill>
              </fill>
            </x14:dxf>
          </x14:cfRule>
          <x14:cfRule type="containsText" priority="23" operator="containsText" id="{962477CF-67F7-42F6-AAD6-C7411368E300}">
            <xm:f>NOT(ISERROR(SEARCH($G$55,G15)))</xm:f>
            <xm:f>$G$55</xm:f>
            <x14:dxf>
              <fill>
                <patternFill>
                  <bgColor rgb="FF92D050"/>
                </patternFill>
              </fill>
            </x14:dxf>
          </x14:cfRule>
          <xm:sqref>G15 G22 G29 G33</xm:sqref>
        </x14:conditionalFormatting>
        <x14:conditionalFormatting xmlns:xm="http://schemas.microsoft.com/office/excel/2006/main">
          <x14:cfRule type="containsText" priority="9" operator="containsText" id="{AF8886D2-25A2-4B54-A169-BB31A0A95F12}">
            <xm:f>NOT(ISERROR(SEARCH($I$59,I9)))</xm:f>
            <xm:f>$I$59</xm:f>
            <x14:dxf>
              <fill>
                <patternFill>
                  <bgColor rgb="FFFF0000"/>
                </patternFill>
              </fill>
            </x14:dxf>
          </x14:cfRule>
          <x14:cfRule type="containsText" priority="10" operator="containsText" id="{A89537C4-FB38-4617-B219-59D2FF998557}">
            <xm:f>NOT(ISERROR(SEARCH($I$58,I9)))</xm:f>
            <xm:f>$I$58</xm:f>
            <x14:dxf>
              <fill>
                <patternFill>
                  <bgColor rgb="FFFFC000"/>
                </patternFill>
              </fill>
            </x14:dxf>
          </x14:cfRule>
          <x14:cfRule type="containsText" priority="11" operator="containsText" id="{52809460-3959-4303-ABC0-633D74EFE26D}">
            <xm:f>NOT(ISERROR(SEARCH($I$57,I9)))</xm:f>
            <xm:f>$I$57</xm:f>
            <x14:dxf>
              <fill>
                <patternFill>
                  <bgColor rgb="FFFFFF00"/>
                </patternFill>
              </fill>
            </x14:dxf>
          </x14:cfRule>
          <x14:cfRule type="containsText" priority="12" operator="containsText" id="{C54E2C17-C290-4732-8EA7-E4E2476AD54D}">
            <xm:f>NOT(ISERROR(SEARCH($I$56,I9)))</xm:f>
            <xm:f>$I$56</xm:f>
            <x14:dxf>
              <fill>
                <patternFill>
                  <bgColor rgb="FF00B050"/>
                </patternFill>
              </fill>
            </x14:dxf>
          </x14:cfRule>
          <x14:cfRule type="containsText" priority="13" operator="containsText" id="{2B32895E-E55F-4E25-8091-5299A7655005}">
            <xm:f>NOT(ISERROR(SEARCH($I$55,I9)))</xm:f>
            <xm:f>$I$55</xm:f>
            <x14:dxf>
              <fill>
                <patternFill>
                  <bgColor rgb="FF92D050"/>
                </patternFill>
              </fill>
            </x14:dxf>
          </x14:cfRule>
          <xm:sqref>I9</xm:sqref>
        </x14:conditionalFormatting>
        <x14:conditionalFormatting xmlns:xm="http://schemas.microsoft.com/office/excel/2006/main">
          <x14:cfRule type="containsText" priority="5" operator="containsText" id="{BF598F8E-D1FD-41D5-9745-EC75B52450F2}">
            <xm:f>NOT(ISERROR(SEARCH($K$58,K9)))</xm:f>
            <xm:f>$K$58</xm:f>
            <x14:dxf>
              <fill>
                <patternFill>
                  <bgColor rgb="FFFF0000"/>
                </patternFill>
              </fill>
            </x14:dxf>
          </x14:cfRule>
          <x14:cfRule type="containsText" priority="6" operator="containsText" id="{03D1AEBE-CFD1-479F-8D75-69EB205722EC}">
            <xm:f>NOT(ISERROR(SEARCH($K$57,K9)))</xm:f>
            <xm:f>$K$57</xm:f>
            <x14:dxf>
              <fill>
                <patternFill>
                  <bgColor rgb="FFFFC000"/>
                </patternFill>
              </fill>
            </x14:dxf>
          </x14:cfRule>
          <x14:cfRule type="containsText" priority="7" operator="containsText" id="{59C8FC20-AB97-4BB1-ACAF-95F44F159EE9}">
            <xm:f>NOT(ISERROR(SEARCH($K$56,K9)))</xm:f>
            <xm:f>$K$56</xm:f>
            <x14:dxf>
              <fill>
                <patternFill>
                  <bgColor rgb="FFFFFF00"/>
                </patternFill>
              </fill>
            </x14:dxf>
          </x14:cfRule>
          <x14:cfRule type="containsText" priority="8" operator="containsText" id="{CD34EECC-D01D-446E-A449-C710B4E24711}">
            <xm:f>NOT(ISERROR(SEARCH($K$55,K9)))</xm:f>
            <xm:f>$K$55</xm:f>
            <x14:dxf>
              <fill>
                <patternFill>
                  <bgColor rgb="FF92D050"/>
                </patternFill>
              </fill>
            </x14:dxf>
          </x14:cfRule>
          <xm:sqref>K9 Z9 Z15 Z22 Z29 Z33 Z54</xm:sqref>
        </x14:conditionalFormatting>
        <x14:conditionalFormatting xmlns:xm="http://schemas.microsoft.com/office/excel/2006/main">
          <x14:cfRule type="containsText" priority="1" operator="containsText" id="{F87018C7-962B-46D4-9CC1-8EC1BD89E7A7}">
            <xm:f>NOT(ISERROR(SEARCH($I$58,I9)))</xm:f>
            <xm:f>$I$58</xm:f>
            <x14:dxf>
              <fill>
                <patternFill>
                  <bgColor rgb="FFFF0000"/>
                </patternFill>
              </fill>
            </x14:dxf>
          </x14:cfRule>
          <x14:cfRule type="containsText" priority="2" operator="containsText" id="{088EB6E4-A7CC-4B37-9B02-DF07971F0627}">
            <xm:f>NOT(ISERROR(SEARCH($I$57,I9)))</xm:f>
            <xm:f>$I$57</xm:f>
            <x14:dxf>
              <fill>
                <patternFill>
                  <bgColor rgb="FFFFC000"/>
                </patternFill>
              </fill>
            </x14:dxf>
          </x14:cfRule>
          <x14:cfRule type="containsText" priority="3" operator="containsText" id="{173BC103-C86D-4961-B54D-22C8D9D7E12A}">
            <xm:f>NOT(ISERROR(SEARCH($I$56,I9)))</xm:f>
            <xm:f>$I$56</xm:f>
            <x14:dxf>
              <fill>
                <patternFill>
                  <bgColor rgb="FFFFFF00"/>
                </patternFill>
              </fill>
            </x14:dxf>
          </x14:cfRule>
          <x14:cfRule type="containsText" priority="4" operator="containsText" id="{058F39D0-55ED-4785-8D43-3F33FBA41C7E}">
            <xm:f>NOT(ISERROR(SEARCH($I$55,I9)))</xm:f>
            <xm:f>$I$55</xm:f>
            <x14:dxf>
              <fill>
                <patternFill>
                  <bgColor rgb="FF92D050"/>
                </patternFill>
              </fill>
            </x14:dxf>
          </x14:cfRule>
          <xm:sqref>X9 I15 X15 I22 X22 I29 X29:X33 I33 X54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vt:i4>
      </vt:variant>
    </vt:vector>
  </HeadingPairs>
  <TitlesOfParts>
    <vt:vector size="13" baseType="lpstr">
      <vt:lpstr>PAAC</vt:lpstr>
      <vt:lpstr>Componente 1 Riesgos</vt:lpstr>
      <vt:lpstr>Componente 2 Racionalizac</vt:lpstr>
      <vt:lpstr>Componente 3  Rendición</vt:lpstr>
      <vt:lpstr>Componente 4  Atención al Ciuda</vt:lpstr>
      <vt:lpstr>Componente 5  Transparencia </vt:lpstr>
      <vt:lpstr>Integridad- Gestión de Conflict</vt:lpstr>
      <vt:lpstr>MAPA RIESGOS</vt:lpstr>
      <vt:lpstr>MAPA RIESGOS SEGURIDAD</vt:lpstr>
      <vt:lpstr>% avance cumplimiento</vt:lpstr>
      <vt:lpstr>'MAPA RIESGOS'!Área_de_impresión</vt:lpstr>
      <vt:lpstr>'MAPA RIESGOS'!MAPA_DE_RIESGOS_DE_SEGURIDAD_DIGITAL</vt:lpstr>
      <vt:lpstr>'MAPA RIESGOS'!Títulos_a_imprimir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Marisol Viveros</cp:lastModifiedBy>
  <cp:revision/>
  <cp:lastPrinted>2023-08-15T22:12:55Z</cp:lastPrinted>
  <dcterms:created xsi:type="dcterms:W3CDTF">2021-11-10T20:36:13Z</dcterms:created>
  <dcterms:modified xsi:type="dcterms:W3CDTF">2023-09-14T16:44:11Z</dcterms:modified>
  <cp:category/>
  <cp:contentStatus/>
</cp:coreProperties>
</file>