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Z:\GESTION 2023\1. Pensamiento y Direccionamiento Estrategico\6. Modelo Integrado de Gestion y Planeación\Informe de Planeación Tactica y Operativa\2023\3 Informe\"/>
    </mc:Choice>
  </mc:AlternateContent>
  <xr:revisionPtr revIDLastSave="0" documentId="8_{361F2F2C-2271-402F-84F8-301532B767AE}" xr6:coauthVersionLast="47" xr6:coauthVersionMax="47" xr10:uidLastSave="{00000000-0000-0000-0000-000000000000}"/>
  <bookViews>
    <workbookView xWindow="-120" yWindow="-120" windowWidth="29040" windowHeight="15720" activeTab="3" xr2:uid="{B926EF17-02E4-4D6B-93FD-907EEAFCCBF1}"/>
  </bookViews>
  <sheets>
    <sheet name="Plan Sectorial 2023 a 2026" sheetId="5" r:id="rId1"/>
    <sheet name="Seguimiento Plan Sectorial " sheetId="4" r:id="rId2"/>
    <sheet name="Plan Estrategico Institucional " sheetId="1" state="hidden" r:id="rId3"/>
    <sheet name="Seguimiento a Plan Estrátegico " sheetId="7" r:id="rId4"/>
  </sheets>
  <externalReferences>
    <externalReference r:id="rId5"/>
  </externalReferences>
  <definedNames>
    <definedName name="_xlnm._FilterDatabase" localSheetId="2" hidden="1">'Plan Estrategico Institucional '!$A$6:$CN$30</definedName>
    <definedName name="_xlnm._FilterDatabase" localSheetId="0" hidden="1">'Plan Sectorial 2023 a 2026'!$A$5:$S$19</definedName>
    <definedName name="_xlnm._FilterDatabase" localSheetId="1" hidden="1">'Seguimiento Plan Sectorial '!$A$7:$AH$22</definedName>
    <definedName name="ActualBeyond" localSheetId="3">'Seguimiento a Plan Estrátegico '!PeriodInActual*(#REF!&gt;0)</definedName>
    <definedName name="ActualBeyond">PeriodInActual*(#REF!&gt;0)</definedName>
    <definedName name="_xlnm.Print_Area" localSheetId="2">'Plan Estrategico Institucional '!$A$1:$N$34</definedName>
    <definedName name="_xlnm.Print_Area" localSheetId="3">'Seguimiento a Plan Estrátegico '!$A$1:$N$33</definedName>
    <definedName name="Colombia" localSheetId="2">#REF!</definedName>
    <definedName name="Colombia" localSheetId="3">#REF!</definedName>
    <definedName name="Colombia">#REF!</definedName>
    <definedName name="Gtics" localSheetId="3">#REF!=MEDIAN(#REF!,#REF!,#REF!+#REF!-1)</definedName>
    <definedName name="Gtics">#REF!=MEDIAN(#REF!,#REF!,#REF!+#REF!-1)</definedName>
    <definedName name="Ordenamiento" localSheetId="2">#REF!</definedName>
    <definedName name="Ordenamiento" localSheetId="3">#REF!</definedName>
    <definedName name="Ordenamiento">#REF!</definedName>
    <definedName name="Pai" localSheetId="2">#REF!</definedName>
    <definedName name="Pai" localSheetId="3">#REF!</definedName>
    <definedName name="Pai">#REF!</definedName>
    <definedName name="Paises" localSheetId="2">#REF!</definedName>
    <definedName name="Paises" localSheetId="3">#REF!</definedName>
    <definedName name="Paises">#REF!</definedName>
    <definedName name="PercentCompleteBeyond" localSheetId="3">(#REF!=MEDIAN(#REF!,#REF!,#REF!+#REF!)*(#REF!&gt;0))*((#REF!&lt;(INT(#REF!+#REF!*#REF!)))+(#REF!=#REF!))*(#REF!&gt;0)</definedName>
    <definedName name="PercentCompleteBeyond">(#REF!=MEDIAN(#REF!,#REF!,#REF!+#REF!)*(#REF!&gt;0))*((#REF!&lt;(INT(#REF!+#REF!*#REF!)))+(#REF!=#REF!))*(#REF!&gt;0)</definedName>
    <definedName name="period_selected" localSheetId="3">#REF!</definedName>
    <definedName name="period_selected">#REF!</definedName>
    <definedName name="PeriodInActual" localSheetId="3">#REF!=MEDIAN(#REF!,#REF!,#REF!+#REF!-1)</definedName>
    <definedName name="PeriodInActual">#REF!=MEDIAN(#REF!,#REF!,#REF!+#REF!-1)</definedName>
    <definedName name="PeriodInPlan" localSheetId="3">#REF!=MEDIAN(#REF!,#REF!,#REF!+#REF!-1)</definedName>
    <definedName name="PeriodInPlan">#REF!=MEDIAN(#REF!,#REF!,#REF!+#REF!-1)</definedName>
    <definedName name="Peru" localSheetId="2">#REF!</definedName>
    <definedName name="Peru" localSheetId="3">#REF!</definedName>
    <definedName name="Peru">#REF!</definedName>
    <definedName name="Plan" localSheetId="3">'Seguimiento a Plan Estrátegico '!PeriodInPlan*(#REF!&gt;0)</definedName>
    <definedName name="Plan">PeriodInPlan*(#REF!&gt;0)</definedName>
    <definedName name="PorcentajeCompletado" localSheetId="3">'Seguimiento a Plan Estrátegico '!PercentCompleteBeyond*'Seguimiento a Plan Estrátegico '!PeriodInPlan</definedName>
    <definedName name="PorcentajeCompletado">PercentCompleteBeyond*PeriodInPlan</definedName>
    <definedName name="Real" localSheetId="3">('Seguimiento a Plan Estrátegico '!PeriodInActual*(#REF!&gt;0))*'Seguimiento a Plan Estrátegico '!PeriodInPlan</definedName>
    <definedName name="Real">(PeriodInActual*(#REF!&gt;0))*PeriodInPlan</definedName>
    <definedName name="TitleRegion..BO60" localSheetId="3">#REF!</definedName>
    <definedName name="TitleRegion..BO60">#REF!</definedName>
    <definedName name="Trans" localSheetId="3">#REF!</definedName>
    <definedName name="Trans">#REF!</definedName>
    <definedName name="Transformaciones" localSheetId="2">#REF!</definedName>
    <definedName name="Transformaciones">'[1]Estructura de PND'!$B$4:$B$8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33" i="7" l="1"/>
  <c r="AE33" i="7"/>
  <c r="AI12" i="4"/>
  <c r="AH11" i="4"/>
  <c r="AD7" i="7" l="1"/>
  <c r="AB7" i="7"/>
  <c r="AA21" i="7"/>
  <c r="AH16" i="7"/>
  <c r="AH15" i="7"/>
  <c r="AH14" i="7"/>
  <c r="AH11" i="7"/>
  <c r="T32" i="7"/>
  <c r="AC32" i="7" s="1"/>
  <c r="T31" i="7"/>
  <c r="AC31" i="7" s="1"/>
  <c r="AE26" i="7"/>
  <c r="AD8" i="7"/>
  <c r="AE8" i="7" s="1"/>
  <c r="AD9" i="7"/>
  <c r="AE9" i="7" s="1"/>
  <c r="AD10" i="7"/>
  <c r="AE10" i="7" s="1"/>
  <c r="AD11" i="7"/>
  <c r="AE11" i="7" s="1"/>
  <c r="AD12" i="7"/>
  <c r="AE12" i="7" s="1"/>
  <c r="AD13" i="7"/>
  <c r="AD14" i="7"/>
  <c r="AE14" i="7" s="1"/>
  <c r="AD15" i="7"/>
  <c r="AE15" i="7" s="1"/>
  <c r="AD16" i="7"/>
  <c r="AE16" i="7" s="1"/>
  <c r="AD17" i="7"/>
  <c r="AE17" i="7" s="1"/>
  <c r="AD18" i="7"/>
  <c r="AE18" i="7" s="1"/>
  <c r="AD19" i="7"/>
  <c r="AE19" i="7" s="1"/>
  <c r="AD20" i="7"/>
  <c r="AE20" i="7" s="1"/>
  <c r="AD21" i="7"/>
  <c r="AE21" i="7" s="1"/>
  <c r="AD22" i="7"/>
  <c r="AE22" i="7" s="1"/>
  <c r="AD23" i="7"/>
  <c r="AE23" i="7" s="1"/>
  <c r="AD24" i="7"/>
  <c r="AE24" i="7" s="1"/>
  <c r="AD25" i="7"/>
  <c r="AE25" i="7" s="1"/>
  <c r="AD26" i="7"/>
  <c r="AD27" i="7"/>
  <c r="AE27" i="7" s="1"/>
  <c r="AD28" i="7"/>
  <c r="AE28" i="7" s="1"/>
  <c r="AD29" i="7"/>
  <c r="AE29" i="7" s="1"/>
  <c r="AD30" i="7"/>
  <c r="AE30" i="7" s="1"/>
  <c r="AD31" i="7"/>
  <c r="AE31" i="7" s="1"/>
  <c r="AD32" i="7"/>
  <c r="AE32" i="7" s="1"/>
  <c r="AC8" i="7"/>
  <c r="AC9" i="7"/>
  <c r="AC10" i="7"/>
  <c r="AC11" i="7"/>
  <c r="AC12" i="7"/>
  <c r="AC13" i="7"/>
  <c r="AC14" i="7"/>
  <c r="AC15" i="7"/>
  <c r="AC16" i="7"/>
  <c r="AC18" i="7"/>
  <c r="AC19" i="7"/>
  <c r="AC20" i="7"/>
  <c r="AC21" i="7"/>
  <c r="AC22" i="7"/>
  <c r="AC23" i="7"/>
  <c r="AC24" i="7"/>
  <c r="AC25" i="7"/>
  <c r="AC26" i="7"/>
  <c r="AC28" i="7"/>
  <c r="AC29" i="7"/>
  <c r="AC30" i="7"/>
  <c r="AB8" i="7"/>
  <c r="AB9" i="7"/>
  <c r="AB10" i="7"/>
  <c r="AB11" i="7"/>
  <c r="AB12" i="7"/>
  <c r="AB13" i="7"/>
  <c r="AB14" i="7"/>
  <c r="AB15" i="7"/>
  <c r="AB16" i="7"/>
  <c r="AB17" i="7"/>
  <c r="AB18" i="7"/>
  <c r="AB19" i="7"/>
  <c r="AB20" i="7"/>
  <c r="AB21" i="7"/>
  <c r="AB22" i="7"/>
  <c r="AB23" i="7"/>
  <c r="AB24" i="7"/>
  <c r="AB25" i="7"/>
  <c r="AB26" i="7"/>
  <c r="AB28" i="7"/>
  <c r="AB29" i="7"/>
  <c r="AB30" i="7"/>
  <c r="AB31" i="7"/>
  <c r="AB32" i="7"/>
  <c r="X27" i="7"/>
  <c r="AB27" i="7" s="1"/>
  <c r="AC27" i="7" l="1"/>
  <c r="AH13" i="7"/>
  <c r="AE7" i="7"/>
  <c r="AC7" i="7"/>
  <c r="N28" i="7"/>
  <c r="O27" i="7"/>
  <c r="N20" i="7"/>
  <c r="N17" i="7"/>
  <c r="N14" i="7"/>
  <c r="N13" i="7"/>
  <c r="N11" i="7"/>
  <c r="N10" i="7"/>
  <c r="N9" i="7"/>
  <c r="N7" i="7"/>
  <c r="AD20" i="1" l="1"/>
  <c r="AH8" i="4" l="1"/>
  <c r="AH12" i="4"/>
  <c r="G10" i="5" l="1"/>
  <c r="G7" i="5"/>
  <c r="G6" i="5"/>
  <c r="AI22" i="4"/>
  <c r="AH22" i="4"/>
  <c r="AI9" i="4"/>
  <c r="AI10" i="4"/>
  <c r="AI11" i="4"/>
  <c r="AI13" i="4"/>
  <c r="AI14" i="4"/>
  <c r="AI15" i="4"/>
  <c r="AI16" i="4"/>
  <c r="AI19" i="4"/>
  <c r="AI20" i="4"/>
  <c r="AI21" i="4"/>
  <c r="AH9" i="4"/>
  <c r="AH13" i="4"/>
  <c r="AH15" i="4"/>
  <c r="AH16" i="4"/>
  <c r="AH17" i="4"/>
  <c r="AH18" i="4"/>
  <c r="AH19" i="4"/>
  <c r="AH20" i="4"/>
  <c r="AH21" i="4"/>
  <c r="AI8" i="4"/>
  <c r="U8" i="4"/>
  <c r="U11" i="4"/>
  <c r="O9" i="4"/>
  <c r="O8" i="4"/>
  <c r="Z8" i="1"/>
  <c r="Z9" i="1"/>
  <c r="Z10" i="1"/>
  <c r="Z11" i="1"/>
  <c r="Z12" i="1"/>
  <c r="Z13" i="1"/>
  <c r="Z14" i="1"/>
  <c r="Z15" i="1"/>
  <c r="Z16" i="1"/>
  <c r="Z17" i="1"/>
  <c r="Z18" i="1"/>
  <c r="Z19" i="1"/>
  <c r="Z20" i="1"/>
  <c r="Z21" i="1"/>
  <c r="Z22" i="1"/>
  <c r="Z23" i="1"/>
  <c r="Z24" i="1"/>
  <c r="Z25" i="1"/>
  <c r="Z26" i="1"/>
  <c r="Z27" i="1"/>
  <c r="Z28" i="1"/>
  <c r="Z29" i="1"/>
  <c r="Z7" i="1"/>
  <c r="AA7" i="1" s="1"/>
  <c r="T12" i="1"/>
  <c r="AD21" i="1" l="1"/>
  <c r="AD22" i="1"/>
  <c r="AD19" i="1"/>
  <c r="AD17" i="1"/>
  <c r="S9" i="4" l="1"/>
  <c r="S10" i="4"/>
  <c r="S11" i="4"/>
  <c r="S12" i="4"/>
  <c r="S13" i="4"/>
  <c r="S14" i="4"/>
  <c r="S15" i="4"/>
  <c r="S16" i="4"/>
  <c r="S17" i="4"/>
  <c r="S18" i="4"/>
  <c r="S19" i="4"/>
  <c r="S20" i="4"/>
  <c r="S21" i="4"/>
  <c r="S8" i="4"/>
  <c r="X8" i="1" l="1"/>
  <c r="X9" i="1"/>
  <c r="X10" i="1"/>
  <c r="X23" i="1" l="1"/>
  <c r="F15" i="4"/>
  <c r="AA14" i="1"/>
  <c r="AA15" i="1"/>
  <c r="AA23" i="1"/>
  <c r="AA24" i="1"/>
  <c r="AA13" i="1"/>
  <c r="AA8" i="1"/>
  <c r="AA9" i="1"/>
  <c r="AA10" i="1"/>
  <c r="AA11" i="1"/>
  <c r="AA16" i="1"/>
  <c r="AA17" i="1"/>
  <c r="AA18" i="1"/>
  <c r="AA19" i="1"/>
  <c r="AA20" i="1"/>
  <c r="AA21" i="1"/>
  <c r="AA22" i="1"/>
  <c r="AA25" i="1"/>
  <c r="AA26" i="1"/>
  <c r="AA27" i="1"/>
  <c r="AA28" i="1"/>
  <c r="AA29" i="1"/>
  <c r="T9" i="4"/>
  <c r="T10" i="4"/>
  <c r="T11" i="4"/>
  <c r="T12" i="4"/>
  <c r="T13" i="4"/>
  <c r="T14" i="4"/>
  <c r="T15" i="4"/>
  <c r="T16" i="4"/>
  <c r="O16" i="4" s="1"/>
  <c r="T17" i="4"/>
  <c r="T18" i="4"/>
  <c r="T19" i="4"/>
  <c r="O19" i="4" s="1"/>
  <c r="T20" i="4"/>
  <c r="O20" i="4" s="1"/>
  <c r="T21" i="4"/>
  <c r="T8" i="4"/>
  <c r="F9" i="4"/>
  <c r="L9" i="4" s="1"/>
  <c r="F10" i="4"/>
  <c r="L10" i="4" s="1"/>
  <c r="F11" i="4"/>
  <c r="L11" i="4" s="1"/>
  <c r="F12" i="4"/>
  <c r="L12" i="4" s="1"/>
  <c r="F13" i="4"/>
  <c r="F16" i="4"/>
  <c r="F17" i="4"/>
  <c r="F18" i="4"/>
  <c r="F19" i="4"/>
  <c r="F20" i="4"/>
  <c r="F21" i="4"/>
  <c r="F8" i="4"/>
  <c r="X11" i="1"/>
  <c r="X12" i="1"/>
  <c r="X13" i="1"/>
  <c r="X14" i="1"/>
  <c r="U20" i="4" l="1"/>
  <c r="U19" i="4"/>
  <c r="U16" i="4"/>
  <c r="U10" i="4"/>
  <c r="U17" i="4"/>
  <c r="U21" i="4"/>
  <c r="U14" i="4"/>
  <c r="AG13" i="4"/>
  <c r="O13" i="4"/>
  <c r="AG12" i="4"/>
  <c r="U9" i="4"/>
  <c r="U15" i="4"/>
  <c r="AG8" i="4"/>
  <c r="U18" i="4"/>
  <c r="AG21" i="4"/>
  <c r="U13" i="4"/>
  <c r="U12" i="4"/>
  <c r="AG11" i="4"/>
  <c r="AG9" i="4"/>
  <c r="AG20" i="4"/>
  <c r="AG16" i="4"/>
  <c r="AG19" i="4"/>
  <c r="AG15" i="4"/>
  <c r="AG14" i="4"/>
  <c r="AG18" i="4"/>
  <c r="AG17" i="4"/>
  <c r="AG10" i="4"/>
  <c r="X21" i="1"/>
  <c r="Y21" i="1"/>
  <c r="X22" i="1"/>
  <c r="P28" i="1"/>
  <c r="P29" i="1"/>
  <c r="L13" i="4" l="1"/>
  <c r="L15" i="4"/>
  <c r="L16" i="4"/>
  <c r="L17" i="4"/>
  <c r="L18" i="4"/>
  <c r="L19" i="4"/>
  <c r="L20" i="4"/>
  <c r="L21" i="4"/>
  <c r="L8" i="4"/>
  <c r="Y8" i="1" l="1"/>
  <c r="Y9" i="1"/>
  <c r="Y10" i="1"/>
  <c r="Y11" i="1"/>
  <c r="Y13" i="1"/>
  <c r="Y14" i="1"/>
  <c r="Y15" i="1"/>
  <c r="Y16" i="1"/>
  <c r="Y17" i="1"/>
  <c r="Y18" i="1"/>
  <c r="Y19" i="1"/>
  <c r="Y20" i="1"/>
  <c r="Y22" i="1"/>
  <c r="Y25" i="1"/>
  <c r="Y26" i="1"/>
  <c r="Y27" i="1"/>
  <c r="Y7" i="1"/>
  <c r="Y29" i="1" l="1"/>
  <c r="Y28" i="1"/>
  <c r="X15" i="1" l="1"/>
  <c r="X16" i="1"/>
  <c r="X17" i="1"/>
  <c r="X18" i="1"/>
  <c r="X19" i="1"/>
  <c r="X20" i="1"/>
  <c r="X24" i="1"/>
  <c r="X25" i="1"/>
  <c r="X26" i="1"/>
  <c r="X27" i="1"/>
  <c r="X28" i="1"/>
  <c r="X29" i="1"/>
  <c r="X7" i="1"/>
  <c r="J26" i="1" l="1"/>
  <c r="J23" i="1"/>
  <c r="J20" i="1"/>
  <c r="J19" i="1"/>
  <c r="J17" i="1"/>
  <c r="J16" i="1"/>
  <c r="J15" i="1"/>
  <c r="J13" i="1"/>
  <c r="K12" i="1"/>
  <c r="AA12" i="1" s="1"/>
  <c r="AA30" i="1" s="1"/>
  <c r="Y12" i="1" l="1"/>
  <c r="Y3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Jorge Chávez</author>
  </authors>
  <commentList>
    <comment ref="K9" authorId="0" shapeId="0" xr:uid="{D135F77B-6AEA-4487-8083-93CCC27BE73F}">
      <text>
        <r>
          <rPr>
            <b/>
            <sz val="9"/>
            <color indexed="81"/>
            <rFont val="Tahoma"/>
            <family val="2"/>
          </rPr>
          <t>Jorge Chávez:</t>
        </r>
        <r>
          <rPr>
            <sz val="9"/>
            <color indexed="81"/>
            <rFont val="Tahoma"/>
            <family val="2"/>
          </rPr>
          <t xml:space="preserve">
no encuentro estas 13 investigaciones en el plan de accion de educacion </t>
        </r>
      </text>
    </comment>
  </commentList>
</comments>
</file>

<file path=xl/sharedStrings.xml><?xml version="1.0" encoding="utf-8"?>
<sst xmlns="http://schemas.openxmlformats.org/spreadsheetml/2006/main" count="917" uniqueCount="325">
  <si>
    <t>Objetivo Misional</t>
  </si>
  <si>
    <t xml:space="preserve">Estrategias </t>
  </si>
  <si>
    <t>Acciones</t>
  </si>
  <si>
    <t>Indicadores</t>
  </si>
  <si>
    <t xml:space="preserve">Tipo de Indicador </t>
  </si>
  <si>
    <t xml:space="preserve">Periodicidad </t>
  </si>
  <si>
    <t xml:space="preserve">Línea Base </t>
  </si>
  <si>
    <t>Metas Cuatrienio</t>
  </si>
  <si>
    <t>Área Responsable</t>
  </si>
  <si>
    <t>1. Generar conocimiento con las organizaciones de la Economía Solidaria, Popular y Comunitaria, identificando los saberes construidos, haciendo uso de la investigación aplicada, donde el conocimiento y la experiencia se conjuguen en procesos participativos en el que dialoguen lo popular, lo social y lo solidario</t>
  </si>
  <si>
    <t>No  de programas institucionales adoptados y publicados</t>
  </si>
  <si>
    <t xml:space="preserve">Producto </t>
  </si>
  <si>
    <t>Anual</t>
  </si>
  <si>
    <t>Grupo de Educación
Dirección de Planeación e Investigación</t>
  </si>
  <si>
    <t>N° de instituciones educativas implementando la educación solidaria</t>
  </si>
  <si>
    <t>Grupo de Educación
Dirección de Planeación e Investigación Dirección de Desarrollo</t>
  </si>
  <si>
    <t xml:space="preserve">N° de estudios e investigaciones  en economía popular, social y solidaria realizadas y publicadas </t>
  </si>
  <si>
    <t xml:space="preserve">Gestión </t>
  </si>
  <si>
    <t>Grupo de Educación
Dirección de Desarrollo</t>
  </si>
  <si>
    <t>N° de estrategias  de comunicaciones  con medios alternativos y comunitarios desarrollada</t>
  </si>
  <si>
    <t xml:space="preserve">Grupo de Educación
Grupo de Comunicaciones
Dirección de Desarrollo de las Organizaciones Solidarias 
</t>
  </si>
  <si>
    <t>3.  Promover las Agendas Comunes Territoriales para definir estrategias locales con los actores del territorio, que permitan la construcción de un nuevo modelo de operación de las organizaciones para que sean sostenibles y sustentables, y se articulen con los recursos nacionales, regionales o locales para la creación de condiciones de productividad, infraestructura y mejores servicios.</t>
  </si>
  <si>
    <r>
      <rPr>
        <b/>
        <sz val="11"/>
        <rFont val="Arial Narrow"/>
        <family val="2"/>
      </rPr>
      <t xml:space="preserve">3. 1 Asociatividad Solidaria Para la Paz </t>
    </r>
    <r>
      <rPr>
        <sz val="11"/>
        <rFont val="Arial Narrow"/>
        <family val="2"/>
      </rPr>
      <t>Fomento (promoción, creación, fortalecimiento, integración y protección)  de la asociatividad popular, social y solidaria</t>
    </r>
  </si>
  <si>
    <t xml:space="preserve">N° de personas sensibilizadas y capacitadas  en cultura solidaria </t>
  </si>
  <si>
    <t xml:space="preserve">Trimestral </t>
  </si>
  <si>
    <t>Dirección de Desarrollo de las Organizaciones Solidarias 
Grupo de Educación</t>
  </si>
  <si>
    <t xml:space="preserve">Dirección de Desarrollo de las Organizaciones Solidarias </t>
  </si>
  <si>
    <t xml:space="preserve">No de organizaciones lideradas por comunidades indígenas por vigencia </t>
  </si>
  <si>
    <t xml:space="preserve">No de organizaciones lideradas por comunidades NARP por vigencia </t>
  </si>
  <si>
    <t xml:space="preserve">No de organizaciones lideradas por jóvenes por vigencia  </t>
  </si>
  <si>
    <t>N/A</t>
  </si>
  <si>
    <t xml:space="preserve">No de organizaciones lideradas por población víctima por vigencia </t>
  </si>
  <si>
    <t xml:space="preserve">No de organizaciones lideradas por población en proceso de reincorporación por vigencia </t>
  </si>
  <si>
    <t>N° de organizaciones solidarias creadas en municipios Pdet</t>
  </si>
  <si>
    <t>N° de organizaciones solidarias Fortalecidas  en municipios Pdet</t>
  </si>
  <si>
    <r>
      <rPr>
        <b/>
        <sz val="11"/>
        <rFont val="Arial Narrow"/>
        <family val="2"/>
      </rPr>
      <t>3.2  Territorialización</t>
    </r>
    <r>
      <rPr>
        <sz val="11"/>
        <rFont val="Arial Narrow"/>
        <family val="2"/>
      </rPr>
      <t xml:space="preserve"> de la Economía Solidaria, Popular y Comunitaria </t>
    </r>
  </si>
  <si>
    <t xml:space="preserve">No. territorios asociativos solidarios promovidos </t>
  </si>
  <si>
    <t xml:space="preserve">N° de Mesas territoriales implementadas </t>
  </si>
  <si>
    <t>Resultado</t>
  </si>
  <si>
    <t xml:space="preserve">Dirección de Desarrollo </t>
  </si>
  <si>
    <t xml:space="preserve">No. de Agendas Territoriales de Asociatividad Solidaria para la Paz implementadas </t>
  </si>
  <si>
    <t xml:space="preserve">N° de Municipios implementado las estrategias de  Compras Públicas y Mercados Campesinos </t>
  </si>
  <si>
    <t xml:space="preserve">N° de Organizaciones Solidarias vinculadas a las Estrategias de Compras Publicas y Mercados campesinos </t>
  </si>
  <si>
    <r>
      <rPr>
        <b/>
        <sz val="11"/>
        <rFont val="Arial Narrow"/>
        <family val="2"/>
      </rPr>
      <t>3,3  Articulación Intersectorial</t>
    </r>
    <r>
      <rPr>
        <sz val="11"/>
        <rFont val="Arial Narrow"/>
        <family val="2"/>
      </rPr>
      <t xml:space="preserve">
Articulación Público - Popular social - solidaria </t>
    </r>
  </si>
  <si>
    <t xml:space="preserve">No. de Redes Públicas de apoyo al sector solidario, popular y comunitario implementadas en región </t>
  </si>
  <si>
    <t xml:space="preserve">Semestral </t>
  </si>
  <si>
    <t>4. Fortalecer la articulación institucional para recuperar la confianza de la ciudadanía y para fortalecer la acción integral del Estado.</t>
  </si>
  <si>
    <r>
      <t xml:space="preserve">4.1 </t>
    </r>
    <r>
      <rPr>
        <b/>
        <sz val="11"/>
        <rFont val="Arial Narrow"/>
        <family val="2"/>
      </rPr>
      <t>Integralidad</t>
    </r>
    <r>
      <rPr>
        <sz val="11"/>
        <rFont val="Arial Narrow"/>
        <family val="2"/>
      </rPr>
      <t xml:space="preserve">  de los sistemas de gestión para el desarrollo institucional </t>
    </r>
  </si>
  <si>
    <t xml:space="preserve">Porcentaje de Implementación del MIGP </t>
  </si>
  <si>
    <t xml:space="preserve">Subdirección Nacional 
Dirección de Investigación y Planeación
Todos los grupos y Jefes de Oficina </t>
  </si>
  <si>
    <t>Porcentaje de documento de análisis y propuestas gestionadas.</t>
  </si>
  <si>
    <t>Oficina Asesora Jurídica</t>
  </si>
  <si>
    <t>INDICADORES</t>
  </si>
  <si>
    <t>TIPO DE INDICADOR</t>
  </si>
  <si>
    <t>Frecuencia  Medición</t>
  </si>
  <si>
    <t>META 2023</t>
  </si>
  <si>
    <t>Número de organizaciones solidarias conformadas por población víctima, vinculadas a procesos de fomento, durante la vigencia.</t>
  </si>
  <si>
    <t>Organizaciones solidarias fortalecidas en capacidades productivas y administrativas en municipios PDET</t>
  </si>
  <si>
    <t>Territorios asociativos solidarios fomentados</t>
  </si>
  <si>
    <t>Municipios con estrategia de promoción de procesos organizativos a través de la asociatividad solidaria implementada en municipios PDET</t>
  </si>
  <si>
    <t>Organizaciones solidarias fortalecidas en capacidades productivas y administrativas</t>
  </si>
  <si>
    <t>Municipios con estrategia de promoción de procesos organizativos a través de la asociatividad solidaria implementada</t>
  </si>
  <si>
    <t>Porcentaje de organizaciones solidarias de mujeres creadas apoyadas y financiadas</t>
  </si>
  <si>
    <t>Porcentaje de organizaciones solidarias de mujeres fortalecidas en capacidades productivas y administrativas</t>
  </si>
  <si>
    <t>Organizaciones solidarias creadas, apoyadas, y financiadas en municipios PDET</t>
  </si>
  <si>
    <t>Porcentaje de organizaciones solidarias de mujeres creadas, apoyadas, financiadas o fortalecidas que provean información y logística, administren los centros de acopio y promocionen los productos del campo</t>
  </si>
  <si>
    <t>Porcentaje de organizaciones solidarias creadas, apoyadas, financiadas o fortalecidas que provean información y logística, administren los centros de acopio y promocionen los productos del campo</t>
  </si>
  <si>
    <t>Organizaciones solidarias creadas, apoyadas, y financiadas</t>
  </si>
  <si>
    <t>Indice de desempeño institucional Solidarias</t>
  </si>
  <si>
    <t>Gestión</t>
  </si>
  <si>
    <t>1er trimestre</t>
  </si>
  <si>
    <t>2do trimestre</t>
  </si>
  <si>
    <t>3er trimestre</t>
  </si>
  <si>
    <t>4to trimestre</t>
  </si>
  <si>
    <t>Acumulado</t>
  </si>
  <si>
    <t>Avance cualitativo 1er trimestre</t>
  </si>
  <si>
    <t xml:space="preserve">En el año 2023 la UNIDAD SOLIDARIA está desarrollando La Agenda de Asociatividad Solidaria para la Paz (ASPP), que es la herramienta de planeación institucional e interinstitucional, orientada al fortalecimiento de las economías solidarias, populares, comunitarias y sociales en todos los territorios de Colombia. 
Para su implementación, se dividió el territorio nacional en 10 regiones teniendo en cuenta sus condiciones sociales, económicas y geográficas
Para el 2023 la meta es de  10 organizaciones lideradas por comunidades indígenas por vigencia </t>
  </si>
  <si>
    <t xml:space="preserve">En el año 2023 la UNIDAD SOLIDARIA está desarrollando La Agenda de Asociatividad Solidaria para la Paz (ASPP), que es la herramienta de planeación institucional e interinstitucional, orientada al fortalecimiento de las economías solidarias, populares, comunitarias y sociales en todos los territorios de Colombia. 
Para su implementación, se dividió el territorio nacional en 10 regiones teniendo en cuenta sus condiciones sociales, económicas y geográficas
Para el 2023 la meta es de 7  organizaciones lideradas por población en proceso de reincorporación por vigencia </t>
  </si>
  <si>
    <t>En el año 2023 la UNIDAD SOLIDARIA está desarrollando La Agenda de Asociatividad Solidaria para la Paz (ASPP), que es la herramienta de planeación institucional e interinstitucional, orientada al fortalecimiento de las economías solidarias, populares, comunitarias y sociales en todos los territorios de Colombia. 
Para su implementación, se dividió el territorio nacional en 10 regiones teniendo en cuenta sus condiciones sociales, económicas y geográficas
Para el 2023 la meta es de  26 organizaciones solidarias creadas en municipios Pdet</t>
  </si>
  <si>
    <t xml:space="preserve">Con el fin promover territorios solidarios se realizan las Asambleas regionales en (Región Sur 1, eje cafetero, Amazonía, Pacífico, Nororiente), desde las que se construiran las Agendas comunes territoriales. </t>
  </si>
  <si>
    <t xml:space="preserve">Se realizan las Asambleas regionales en (Región Sur 1, eje cafetero, Amazonía, Pacífico, Nororiente), desde las que se construiran las Agendas comunes territoriales. </t>
  </si>
  <si>
    <t>Con el fin implementar las Agendas Territoriales de Asociatividad Solidaria para la Paz, se realizan las Asambleas regionales en (Región Sur 1, eje cafetero, Amazonía, Pacífico, Nororiente)</t>
  </si>
  <si>
    <t xml:space="preserve">Con el fin de Articular la estrategia de Compras públicas locales y mercados campesinos como parte del modelo de gestión institucional nacional y territorial, desde la DDOS se reporta: 1 . Participación  en las jornadas  de Compras Públicas Locales para elimpulso e la estrategia y el cumplimiento de la Ley. Se participó en estas mesas el 9 de marzo y el 17 de marzo. 2. Desde el contrato 051 conla gestora del caqueta se realizo la construcción de la articulación interinstitucional de las estrategias de Compras Públicas Locales, Mercados Campesinos, Agendas Territoriales, y organizaciones asociativas de Firmantes de Paz, que convoca Coordinación Territorial Región Sur - UAEOS. </t>
  </si>
  <si>
    <t>Se evidencia el avance del 25% de la implementacion anual del MIPG</t>
  </si>
  <si>
    <t>Durante el primer trimestre 2023, la OAJ  continuó con las actividades tendientes a avanzar en el desarrollo de la actividad 1,8 del CONPES 4051 de 2021 y la actividad relacionada con la reglamentación de la existencia de nuevas formas de desarrollo cooperativo en observación del marco general de la ley 79 de 1988, para efectos de iniciar el diseño de propuesta normativa</t>
  </si>
  <si>
    <t xml:space="preserve">Con corte a 30 de marzo de  2023, la UNIDAD SOLIDARIA, está desarrollando La Agenda de Asociatividad Solidaria para la Paz (ASPP), que es la herramienta de planeación institucional e interinstitucional, orientada al fortalecimiento de las economías solidarias, populares, comunitarias y sociales en todos los territorios de Colombia, que permitirá  identificar las necesidades de fomento en el territorio nacional en aras de dar cumplimiento a las metas del indicador "Número de organizaciones solidarias conformadas por población víctima, vinculadas a procesos de fomento, durante la vigencia"
La Agenda tiene tres propósitos fundamentales a desarrollar:
1. Fortalecimiento territorial de las organizaciones de la economía solidaria, popular, comunitaria y social.
2. Mejorar la cooperación y las redes.
3. Articular los esfuerzos y recursos intersectoriales e interinstitucionales para la asociatividad solidaria.                                                                                                 La Agenda (ASPP) desarrolla 12 lineamientos estratégicos, que se materializan en acciones territoriales de la mano de las comunidades, organizaciones, los gobiernos locales, regionales, el gobierno nacional, el sector privado y la cooperación internacional.
Para su implementación, se dividió el territorio nacional en 10 regiones teniendo en cuenta sus condiciones sociales, económicas y geográficas; en el primer trimestre de 2023 se están adelantando las “Asambleas Regionales de Economía Solidaria, Popular, Comunitaria y Social”, en la región Sur, región Nororiente, región eje cafetero, región amazonia, región pacífica, entre otras; estos espacios de encuentro permitirán la elaboración de agendas comunes territoriales a partir de las necesidades y realidades del territorio. 
El objetivo de estas asambleas es construir la Agenda Común Territorial, identificando las necesidades, los actores y las posibles soluciones. Lo anterior, para la Implementación del programa integral de Asociatividad Solidaria para la Paz (PASO), en los procesos de creación y fortalecimiento en municipios en los territorios de Colombia.
La Unidad Solidaria se encuentra en procesos contractuales para desarrollar convenios con el fin de dar cumplimiento a los procesos misionales de la entidad y fomentar las organizaciones solidarias conformadas con población victima vinculadas a procesos de fomento, durante la vigencia. </t>
  </si>
  <si>
    <t>Con corte a 30 de marzo de  2023,  la Unidad Administrativa Especial de Organizaciones Solidarias, está desarrollando La Agenda de Asociatividad Solidaria para la Paz (ASPP), que es la herramienta de planeación institucional e interinstitucional, orientada al fortalecimiento de las economías solidarias, populares, comunitarias y sociales en todos los territorios de Colombia, que permitirá  identificar las necesidades de fomento en el territorio nacional en aras de dar cumplimiento a las metas del indicador “Organizaciones solidarias fortalecidas en capacidades productivas y administrativas en municipios PDET”.
La Agenda tiene tres propósitos fundamentales a desarrollar:
1. Fortalecimiento territorial de las organizaciones de la economía solidaria, popular, comunitaria y social.
2. Mejorar la cooperación y las redes.
3. Articular los esfuerzos y recursos intersectoriales e interinstitucionales para la asociatividad solidaria.
Para su implementación, se dividió el territorio nacional en 10 regiones teniendo en cuenta sus condiciones sociales, económicas y geográficas; en el primer trimestre de 2023 se están adelantando las “Asambleas Regionales de Economía Solidaria, Popular, Comunitaria y Social”, en la región Sur, región Nororiente, región eje cafetero, región amazonia, región pacífica, entre otras; estos espacios de encuentro permitirán la elaboración de agendas comunes territoriales a partir de las necesidades y realidades del territorio. 
La Agenda (ASPP) desarrolla 12 lineamientos estratégicos, que se materializan en acciones territoriales de la mano de las comunidades, organizaciones, los gobiernos locales, regionales, el gobierno nacional, el sector privado y la cooperación internacional.
El objetivo de estas asambleas es construir la Agenda Común Territorial, identificando las necesidades, los actores y las posibles soluciones. Lo anterior, para la Implementación del programa de Asociatividad Solidaria para la Paz (PASO), en los procesos de creación y fortalecimiento en municipios en los territorios de Colombia.     
La Unidad Solidaria se encuentra en procesos contractuales para desarrollar convenios con el fin de dar cumplimiento a los procesos misionales de la entidad.</t>
  </si>
  <si>
    <t>Con corte a 30 de marzo de  2023,  la Unidad Administrativa Especial de Organizaciones Solidarias, está desarrollando La Agenda de Asociatividad Solidaria para la Paz (ASPP), que es la herramienta de planeación institucional e interinstitucional, orientada al fortalecimiento de las economías solidarias, populares, comunitarias y sociales en todos los territorios de Colombia, que permitirá  identificar las necesidades de fomento en el territorio nacional en aras de dar cumplimiento a las metas del indicador “Territorios asociativos solidarios fomentados”.
La Agenda tiene tres propósitos fundamentales a desarrollar:
1. Fortalecimiento territorial de las organizaciones de la economía solidaria, popular, comunitaria y social.
2. Mejorar la cooperación y las redes.
3. Articular los esfuerzos y recursos intersectoriales e interinstitucionales para la asociatividad solidaria.
Para su implementación, se dividió el territorio nacional en 10 regiones teniendo en cuenta sus condiciones sociales, económicas y geográficas; en el primer trimestre de 2023 se están adelantando las “Asambleas Regionales de Economía Solidaria, Popular, Comunitaria y Social”, en la región Sur, región Nororiente, región eje cafetero, región amazonia, región pacífica, entre otras; estos espacios de encuentro permitirán la elaboración de agendas comunes territoriales a partir de las necesidades y realidades del territorio. 
La Agenda (ASPP) desarrolla 12 lineamientos estratégicos, que se materializan en acciones territoriales de la mano de las comunidades, organizaciones, los gobiernos locales, regionales, el gobierno nacional, el sector privado y la cooperación internacional.
El objetivo de estas asambleas es construir la Agenda Común Territorial, identificando las necesidades, los actores y las posibles soluciones. Lo anterior, para la Implementación del programa de Asociatividad Solidaria para la Paz (PASO), en los procesos de creación y fortalecimiento en municipios en los territorios de Colombia.     
La Unidad Solidaria se encuentra en procesos contractuales para desarrollar convenios con el fin de dar cumplimiento a los procesos misionales de la entidad.</t>
  </si>
  <si>
    <t>Con corte a 30 de marzo de  2023,  la Unidad Administrativa Especial de Organizaciones Solidarias, está desarrollando La Agenda de Asociatividad Solidaria para la Paz (ASPP), que es la herramienta de planeación institucional e interinstitucional, orientada al fortalecimiento de las economías solidarias, populares, comunitarias y sociales en todos los territorios de Colombia, que permitirá  identificar las necesidades de fomento en el territorio nacional en aras de dar cumplimiento a las metas del indicador “Municipios con estrategia de promoción de procesos organizativos a través de la asociatividad solidaria implementada en municipios PDET”.
La Agenda tiene tres propósitos fundamentales a desarrollar:
1. Fortalecimiento territorial de las organizaciones de la economía solidaria, popular, comunitaria y social.
2. Mejorar la cooperación y las redes.
3. Articular los esfuerzos y recursos intersectoriales e interinstitucionales para la asociatividad solidaria.
Para su implementación, se dividió el territorio nacional en 10 regiones teniendo en cuenta sus condiciones sociales, económicas y geográficas; en el primer trimestre de 2023 se están adelantando las “Asambleas Regionales de Economía Solidaria, Popular, Comunitaria y Social”, en la región Sur, región Nororiente, región eje cafetero, región amazonia, región pacífica, entre otras; estos espacios de encuentro permitirán la elaboración de agendas comunes territoriales a partir de las necesidades y realidades del territorio. 
La Agenda (ASPP) desarrolla 12 lineamientos estratégicos, que se materializan en acciones territoriales de la mano de las comunidades, organizaciones, los gobiernos locales, regionales, el gobierno nacional, el sector privado y la cooperación internacional.
El objetivo de estas asambleas es construir la Agenda Común Territorial, identificando las necesidades, los actores y las posibles soluciones. Lo anterior, para la Implementación del programa integral de Asociatividad Solidaria para la Paz (PASO), en los procesos de creación y fortalecimiento en municipios en los territorios de Colombia.     
La Unidad Solidaria se encuentra en procesos contractuales para desarrollar convenios con el fin de dar cumplimiento a los procesos misionales de la entidad</t>
  </si>
  <si>
    <t>Con corte a 30 de marzo de  2023,  la UNIDAD SOLIDARIA está desarrollando La Agenda de Asociatividad Solidaria para la Paz (ASPP), que es la herramienta de planeación institucional e interinstitucional, orientada al fortalecimiento de las economías solidarias, populares, comunitarias y sociales en todos los territorios de Colombia, que permitirá  identificar las necesidades de fomento en el territorio nacional en aras de dar cumplimiento a las metas del indicador "Organizaciones solidarias fortalecidas en capacidades productivas y administrativas"
La Agenda tiene tres propósitos fundamentales a desarrollar:
1. Fortalecimiento territorial de las organizaciones de la economía solidaria, popular, comunitaria y social.
2. Mejorar la cooperación y las redes.
3. Articular los esfuerzos y recursos intersectoriales e interinstitucionales para la asociatividad solidaria.
La Agenda (ASPP) desarrolla 12 lineamientos estratégicos, que se materializan en acciones territoriales de la mano de las comunidades, organizaciones, los gobiernos locales, regionales, el gobierno nacional, el sector privado y la cooperación internacional.
Para su implementación, se dividió el territorio nacional en 10 regiones teniendo en cuenta sus condiciones sociales, económicas y geográficas.
En el primer trimestre de 2023 se están adelantando las “Asambleas Regionales de Economía Solidaria, Popular, Comunitaria y Social”, en la región Sur, región Nororiente, región eje cafetero, región amazonia, región pacífica, entre otras; estos espacios de encuentro permitirán la elaboración de agendas comunes territoriales a partir de las necesidades y realidades del territorio; el objetivo de estas asambleas es construir la Agenda Común Territorial, identificando las necesidades, los actores y las posibles soluciones. Lo anterior, para la Implementación del programa integral de Asociatividad Solidaria para la Paz (PASO), en los procesos de Fortalecimiento territorial de las organizaciones.
La Unidad Solidaria se encuentra en procesos contractuales para desarrollar convenios con el fin de dar cumplimiento a los procesos misionales de la entidad.</t>
  </si>
  <si>
    <t>Con corte a 30 de marzo de  2023, la UNIDAD SOLIDARIA está desarrollando La Agenda de Asociatividad Solidaria para la Paz (ASPP), que es la herramienta de planeación institucional e interinstitucional, orientada al fortalecimiento de las economías solidarias, populares, comunitarias y sociales en todos los territorios de Colombia,  que permitirá  identificar las necesidades de fomento en el territorio nacional en aras de dar cumplimiento a las metas del indicador "Municipios con estrategia de promoción de procesos organizativos a través de la asociatividad solidaria implementada". 
La Agenda tiene tres propósitos fundamentales a desarrollar:
1. Fortalecimiento territorial de las organizaciones de la economía solidaria, popular, comunitaria y social.
2. Mejorar la cooperación y las redes.
3. Articular los esfuerzos y recursos intersectoriales e interinstitucionales para la asociatividad solidaria.                                                                                                 La Agenda (ASPP) desarrolla 12 lineamientos estratégicos, que se materializan en acciones territoriales de la mano de las comunidades, organizaciones, los gobiernos locales, regionales, el gobierno nacional, el sector privado y la cooperación internacional.
Para su implementación, se dividió el territorio nacional en 10 regiones teniendo en cuenta sus condiciones sociales, económicas y geográficas; en el primer trimestre de 2023 se están adelantando las “Asambleas Regionales de Economía Solidaria, Popular, Comunitaria y Social”, en la región Sur, región Nororiente, región eje cafetero, región amazonia, región pacífica, entre otras; estos espacios de encuentro permitirán la elaboración de agendas comunes territoriales a partir de las necesidades y realidades del territorio. 
El objetivo de estas asambleas es construir la Agenda Común Territorial, identificando las necesidades, los actores y las posibles soluciones. Lo anterior, para la Implementación del programa integral de Asociatividad Solidaria para la Paz (PASO), en los procesos de creación y fortalecimiento en municipios en los territorios de Colombia.
La Unidad Solidaria se encuentra en procesos contractuales para desarrollar convenios con el fin de dar cumplimiento a los procesos misionales de la entidad.</t>
  </si>
  <si>
    <t>Con corte a 30 de marzo de  2023,  la Unidad Administrativa Especial de Organizaciones Solidarias, está desarrollando La Agenda de Asociatividad Solidaria para la Paz (ASPP), que es la herramienta de planeación institucional e interinstitucional, orientada al fortalecimiento de las economías solidarias, populares, comunitarias y sociales en todos los territorios de Colombia, que permitirá  identificar las necesidades de fomento en el territorio nacional en aras de dar cumplimiento a las metas del indicador “Porcentaje de Organizaciones solidarias de mujeres creadas, apoyadas y financiadas”.
La Agenda tiene tres propósitos fundamentales a desarrollar:
1. Fortalecimiento territorial de las organizaciones de la economía solidaria, popular, comunitaria y social.
2. Mejorar la cooperación y las redes.
3. Articular los esfuerzos y recursos intersectoriales e interinstitucionales para la asociatividad solidaria.
Para su implementación, se dividió el territorio nacional en 10 regiones teniendo en cuenta sus condiciones sociales, económicas y geográficas; en el primer trimestre de 2023 se están adelantando las “Asambleas Regionales de Economía Solidaria, Popular, Comunitaria y Social”, en la región Sur, región Nororiente, región eje cafetero, región amazonia, región pacífica, entre otras; estos espacios de encuentro permitirán la elaboración de agendas comunes territoriales a partir de las necesidades y realidades del territorio. 
La Agenda (ASPP) desarrolla 12 lineamientos estratégicos, que se materializan en acciones territoriales de la mano de las comunidades, organizaciones, los gobiernos locales, regionales, el gobierno nacional, el sector privado y la cooperación internacional.
El objetivo de estas asambleas es construir la Agenda Común Territorial, identificando las necesidades, los actores y las posibles soluciones. Lo anterior, para la Implementación del programa integral de Asociatividad Solidaria para la Paz (PASO), en los procesos de creación y fortalecimiento en municipios en los territorios de Colombia.     
La Unidad Solidaria se encuentra en procesos contractuales para desarrollar convenios con el fin de dar cumplimiento a los procesos misionales de la entidad</t>
  </si>
  <si>
    <t>Con corte a 30 de marzo de  2023,  la Unidad Administrativa Especial de Organizaciones Solidarias, está desarrollando La Agenda de Asociatividad Solidaria para la Paz (ASPP), que es la herramienta de planeación institucional e interinstitucional, orientada al fortalecimiento de las economías solidarias, populares, comunitarias y sociales en todos los territorios de Colombia, que permitirá  identificar las necesidades de fomento en el territorio nacional en aras de dar cumplimiento a las metas del indicador “Porcentaje de Organizaciones solidarias de mujeres fortalecidas en capacidades productivas y administrativas”.
La Agenda tiene tres propósitos fundamentales a desarrollar:
1. Fortalecimiento territorial de las organizaciones de la economía solidaria, popular, comunitaria y social.
2. Mejorar la cooperación y las redes.
3. Articular los esfuerzos y recursos intersectoriales e interinstitucionales para la asociatividad solidaria.
Para su implementación, se dividió el territorio nacional en 10 regiones teniendo en cuenta sus condiciones sociales, económicas y geográficas; en el primer trimestre de 2023 se están adelantando las “Asambleas Regionales de Economía Solidaria, Popular, Comunitaria y Social”, en la región Sur, región Nororiente, región eje cafetero, región amazonia, región pacífica, entre otras; estos espacios de encuentro permitirán la elaboración de agendas comunes territoriales a partir de las necesidades y realidades del territorio. 
La Agenda (ASPP) desarrolla 12 lineamientos estratégicos, que se materializan en acciones territoriales de la mano de las comunidades, organizaciones, los gobiernos locales, regionales, el gobierno nacional, el sector privado y la cooperación internacional.
El objetivo de estas asambleas es construir la Agenda Común Territorial, identificando las necesidades, los actores y las posibles soluciones. Lo anterior, para la Implementación del programa integral de Asociatividad Solidaria para la Paz (PASO), en los procesos de creación y fortalecimiento en municipios en los territorios de Colombia.     
La Unidad Solidaria se encuentra en procesos contractuales para desarrollar convenios con el fin de dar cumplimiento a los procesos misionales de la entidad</t>
  </si>
  <si>
    <t>Con corte a 30 de marzo de  2023,  la Unidad Administrativa Especial de Organizaciones Solidarias, está desarrollando La Agenda de Asociatividad Solidaria para la Paz (ASPP), que es la herramienta de planeación institucional e interinstitucional, orientada al fortalecimiento de las economías solidarias, populares, comunitarias y sociales en todos los territorios de Colombia, que permitirá  identificar las necesidades de fomento en el territorio nacional en aras de dar cumplimiento a las metas del indicador “Organizaciones solidarias creadas, apoyadas, y financiadas en municipios PDET”.
La Agenda tiene tres propósitos fundamentales a desarrollar:
1. Fortalecimiento territorial de las organizaciones de la economía solidaria, popular, comunitaria y social.
2. Mejorar la cooperación y las redes.
3. Articular los esfuerzos y recursos intersectoriales e interinstitucionales para la asociatividad solidaria.
Para su implementación, se dividió el territorio nacional en 10 regiones teniendo en cuenta sus condiciones sociales, económicas y geográficas; en el primer trimestre de 2023 se están adelantando las “Asambleas Regionales de Economía Solidaria, Popular, Comunitaria y Social”, en la región Sur, región Nororiente, región eje cafetero, región amazonia, región pacífica, entre otras; estos espacios de encuentro permitirán la elaboración de agendas comunes territoriales a partir de las necesidades y realidades del territorio. 
La Agenda (ASPP) desarrolla 12 lineamientos estratégicos, que se materializan en acciones territoriales de la mano de las comunidades, organizaciones, los gobiernos locales, regionales, el gobierno nacional, el sector privado y la cooperación internacional.
El objetivo de estas asambleas es construir la Agenda Común Territorial, identificando las necesidades, los actores y las posibles soluciones. Lo anterior, para la Implementación del programa integral de Asociatividad Solidaria para la Paz (PASO), en los procesos de creación y fortalecimiento en municipios en los territorios de Colombia.     
La Unidad Solidaria se encuentra en procesos contractuales para desarrollar convenios con el fin de dar cumplimiento a los procesos misionales de la entidad</t>
  </si>
  <si>
    <t>Con corte a 30 de marzo de  2023,  la Unidad Administrativa Especial de Organizaciones Solidarias, está desarrollando La Agenda de Asociatividad Solidaria para la Paz (ASPP), que es la herramienta de planeación institucional e interinstitucional, orientada al fortalecimiento de las economías solidarias, populares, comunitarias y sociales en todos los territorios de Colombia, que permitirá  identificar las necesidades de fomento en el territorio nacional en aras de dar cumplimiento a las metas del indicador “Porcentaje de organizaciones solidarias de mujeres creadas, apoyadas, financiadas o fortalecidas que provean información y logística, administren los centros de acopio y promocionen los productos del campo”.
La Agenda tiene tres propósitos fundamentales a desarrollar:
1. Fortalecimiento territorial de las organizaciones de la economía solidaria, popular, comunitaria y social.
2. Mejorar la cooperación y las redes.
3. Articular los esfuerzos y recursos intersectoriales e interinstitucionales para la asociatividad solidaria.
Para su implementación, se dividió el territorio nacional en 10 regiones teniendo en cuenta sus condiciones sociales, económicas y geográficas; en el primer trimestre de 2023 se están adelantando las “Asambleas Regionales de Economía Solidaria, Popular, Comunitaria y Social”, en la región Sur, región Nororiente, región eje cafetero, región amazonia, región pacífica, entre otras; estos espacios de encuentro permitirán la elaboración de agendas comunes territoriales a partir de las necesidades y realidades del territorio. 
La Agenda (ASPP) desarrolla 12 lineamientos estratégicos, que se materializan en acciones territoriales de la mano de las comunidades, organizaciones, los gobiernos locales, regionales, el gobierno nacional, el sector privado y la cooperación internacional.
El objetivo de estas asambleas es construir la Agenda Común Territorial, identificando las necesidades, los actores y las posibles soluciones. Lo anterior, para la Implementación del programa integral de Asociatividad Solidaria para la Paz (PASO), en los procesos de creación y fortalecimiento en municipios en los territorios de Colombia.     
La Unidad Solidaria se encuentra en procesos contractuales para desarrollar convenios con el fin de dar cumplimiento a los procesos misionales de la entidad</t>
  </si>
  <si>
    <t>Con corte a 30 de marzo de  2023,  la Unidad Administrativa Especial de Organizaciones Solidarias, está desarrollando La Agenda de Asociatividad Solidaria para la Paz (ASPP), que es la herramienta de planeación institucional e interinstitucional, orientada al fortalecimiento de las economías solidarias, populares, comunitarias y sociales en todos los territorios de Colombia, que permitirá  identificar las necesidades de fomento en el territorio nacional en aras de dar cumplimiento a las metas del indicador “Porcentaje de organizaciones solidarias creadas, apoyadas, financiadas o fortalecidas que provean información y logística, administren los centros de acopio y promocionen los productos del campo	”.
La Agenda tiene tres propósitos fundamentales a desarrollar:
1. Fortalecimiento territorial de las organizaciones de la economía solidaria, popular, comunitaria y social.
2. Mejorar la cooperación y las redes.
3. Articular los esfuerzos y recursos intersectoriales e interinstitucionales para la asociatividad solidaria.
Para su implementación, se dividió el territorio nacional en 10 regiones teniendo en cuenta sus condiciones sociales, económicas y geográficas; en el primer trimestre de 2023 se están adelantando las “Asambleas Regionales de Economía Solidaria, Popular, Comunitaria y Social”, en la región Sur, región Nororiente, región eje cafetero, región amazonia, región pacífica, entre otras; estos espacios de encuentro permitirán la elaboración de agendas comunes territoriales a partir de las necesidades y realidades del territorio. 
La Agenda (ASPP) desarrolla 12 lineamientos estratégicos, que se materializan en acciones territoriales de la mano de las comunidades, organizaciones, los gobiernos locales, regionales, el gobierno nacional, el sector privado y la cooperación internacional.
El objetivo de estas asambleas es construir la Agenda Común Territorial, identificando las necesidades, los actores y las posibles soluciones. Lo anterior, para la Implementación del programa integral de Asociatividad Solidaria para la Paz (PASO), en los procesos de creación y fortalecimiento en municipios en los territorios de Colombia.     
La Unidad Solidaria se encuentra en procesos contractuales para desarrollar convenios con el fin de dar cumplimiento a los procesos misionales de la entidad.</t>
  </si>
  <si>
    <t>Con corte a 30 de marzo de  2023,  la Unidad Administrativa Especial de Organizaciones Solidarias, está desarrollando La Agenda de Asociatividad Solidaria para la Paz (ASPP), que es la herramienta de planeación institucional e interinstitucional, orientada al fortalecimiento de las economías solidarias, populares, comunitarias y sociales en todos los territorios de Colombia, que permitirá  identificar las necesidades de fomento en el territorio nacional en aras de dar cumplimiento a las metas del indicador “Organizaciones solidarias creadas, apoyadas, y financiadas	”.
La Agenda tiene tres propósitos fundamentales a desarrollar:
1. Fortalecimiento territorial de las organizaciones de la economía solidaria, popular, comunitaria y social.
2. Mejorar la cooperación y las redes.
3. Articular los esfuerzos y recursos intersectoriales e interinstitucionales para la asociatividad solidaria.
Para su implementación, se dividió el territorio nacional en 10 regiones teniendo en cuenta sus condiciones sociales, económicas y geográficas; en el primer trimestre de 2023 se están adelantando las “Asambleas Regionales de Economía Solidaria, Popular, Comunitaria y Social”, en la región Sur, región Nororiente, región eje cafetero, región amazonia, región pacífica, entre otras; estos espacios de encuentro permitirán la elaboración de agendas comunes territoriales a partir de las necesidades y realidades del territorio. 
La Agenda (ASPP) desarrolla 12 lineamientos estratégicos, que se materializan en acciones territoriales de la mano de las comunidades, organizaciones, los gobiernos locales, regionales, el gobierno nacional, el sector privado y la cooperación internacional.
El objetivo de estas asambleas es construir la Agenda Común Territorial, identificando las necesidades, los actores y las posibles soluciones. Lo anterior, para la Implementación del programa integral de Asociatividad Solidaria para la Paz (PASO), en los procesos de creación y fortalecimiento en municipios en los territorios de Colombia.     
La Unidad Solidaria se encuentra en procesos contractuales para desarrollar convenios con el fin de dar cumplimiento a los procesos misionales de la entidad.</t>
  </si>
  <si>
    <t xml:space="preserve">De acuerdo con la Circular externa No. 100-003 del 2023, el aplicativo FURAG dará apertura en junio de 2023 y la publicación de resultados se dará en el mes de agosto de 2023 según programación. </t>
  </si>
  <si>
    <t xml:space="preserve">  PLAN ESTRATÉGICO 2023-2026
Con la Economía Solidaria, Popular y Comunitaria el cambio es desde los territorios</t>
  </si>
  <si>
    <t>VERSIÓN 11</t>
  </si>
  <si>
    <t>CÓDIGO-FO-PDE-01</t>
  </si>
  <si>
    <t>Se inicio el diseño del programa Formar para Servir "Somos Unidad Solidaria" dirigido a funcionarios y servidores de la Unidad en el marco de la implementación de la agenda de asociatividad solidaria para la paz. 
Con el fin de implementar programas institucionales de entidades que desarrollen las acciones de fomento de la economía Popular, social y solidaria, en sectores estratégicos (Cultura, turismo, minería, ambiente, agropecuario, ambiental y negocios verdes; agroindustrial, tecnología, servicios, infraestructura entre otros)</t>
  </si>
  <si>
    <t xml:space="preserve">Con el fin de implementar el programa formar en asociatividad solidaria la desde la Unidad Solidaria apoya el proceso contractual de los convenios que en el marco del proyecto de inversión ejecutará la acción de misionalidad de la entidad.  </t>
  </si>
  <si>
    <t>Se realizó la compilación de los diagnósticos territoriales para tener una visión regional que permita ver qué necesidades y qué cosas comparten los territorios en los cuales se están desarrollando las asambleas regionales.
Se amplió el documento de identificación  de investigaciones de IES que se hubieran llevado a cabo en cada departamento (dos o una en cada territorio) donde se incluyeron categorías emergentes de la Agenda de Asociatividad Solidaria para la Paz que se evidenciaron desde el grupo de educación e investigación (Autogestión, Comercio justo, Derechos sociales y Trabajo decente) y otras categorías que los documentos pudieran arrojar que podrían aportar al proceso investigativo a ejecutar desde lo conceptual.</t>
  </si>
  <si>
    <t xml:space="preserve">Se inicio de revisión documental sobre insumos para el diseño del Plan Decenal en su componente de Educación,  se construirán las Agendas comunes territoriales de los resultados de las asambleas territoriales </t>
  </si>
  <si>
    <t xml:space="preserve">En el año 2023 la UNIDAD SOLIDARIA está desarrollando La Agenda de Asociatividad Solidaria para la Paz (ASPP), que es la herramienta de planeación institucional e interinstitucional, orientada al fortalecimiento de las economías solidarias, populares, comunitarias y sociales en todos los territorios de Colombia. 
Para su implementación, se dividió el territorio nacional en 10 regiones teniendo en cuenta sus condiciones sociales, económicas y geográficas
Para el 2023 la meta es de  7500 de personas sensibilizadas y capacitadas  en cultura solidaria </t>
  </si>
  <si>
    <t>Con el fin de fomentar la Red Pública de apoyo al sector solidario, popular y comunitario articulando las iniciativas e instrumentos de política de los gobiernos locales, departamentales y nacionales se reporta las siguientes actividades:                                                                                                       
1.	Mesa de trabajo minas y propuesta ANM
2.	Mesas de trabajo Sena – Propuesta de estudios y correo sitios de trabajo
3.	Acompañamiento creación de propuesta de trabajo estudios Cali
4.	Mesa de trabajo UPRA                
5.	Participación mesa campesina ANUC</t>
  </si>
  <si>
    <t xml:space="preserve">Avances </t>
  </si>
  <si>
    <t xml:space="preserve">Plan Nacional de Desarrollo </t>
  </si>
  <si>
    <t xml:space="preserve">Objetivo Sectorial </t>
  </si>
  <si>
    <t>1. Promover el trabajo decente a través de la formulación y fortalecimiento de políticas y estrategias orientadas a la generación  de ingresos y de empleo productivo</t>
  </si>
  <si>
    <r>
      <rPr>
        <b/>
        <sz val="11"/>
        <rFont val="Arial Narrow"/>
        <family val="2"/>
      </rPr>
      <t>1. Cultura</t>
    </r>
    <r>
      <rPr>
        <sz val="11"/>
        <rFont val="Arial Narrow"/>
        <family val="2"/>
      </rPr>
      <t xml:space="preserve"> de la economía popular, social y solidaria para la vida </t>
    </r>
  </si>
  <si>
    <t>1,1 Revisar, actualizar y diseñar  programas institucionales que desarrollen las acciones de fomento de la economía popular, social y solidaria</t>
  </si>
  <si>
    <t xml:space="preserve"> 1.2 Articular las competencias emprendedoras solidarias en el sistema de educación formal en los niveles de básica y media con el ministerio de educación, secretaria de educación  e instituciones educativas </t>
  </si>
  <si>
    <t>1,3 Desarrollar procesos de estudios, investigaciones o sistematización de experiencias en torno a la economía popular, social y solidaria</t>
  </si>
  <si>
    <t xml:space="preserve"> 1.4 Desarrollar procesos participativos de educación solidaria con actores de la economía popular, social y solidaria (Mesa de Educación Popular, Social y Solidaria y otros espacios)</t>
  </si>
  <si>
    <t>2. Posicionar y fortalecer las redes y medios alternativos, comunitarios y digitales en el territorio, con el fin de que estos sean el vehículo a través del cual se promocione la cultura solidaria para la paz y se visibilicen las bondades de la asociatividad solidaria como gestor del cambio en los territorios</t>
  </si>
  <si>
    <r>
      <rPr>
        <b/>
        <sz val="11"/>
        <rFont val="Arial Narrow"/>
        <family val="2"/>
      </rPr>
      <t>2. Educomunicaciones</t>
    </r>
    <r>
      <rPr>
        <sz val="11"/>
        <rFont val="Arial Narrow"/>
        <family val="2"/>
      </rPr>
      <t xml:space="preserve"> para el posicionamiento del modelo asociativo solidario</t>
    </r>
  </si>
  <si>
    <t xml:space="preserve"> 2,1 Desarrollar  una estrategia de comunicaciones con medios alternativos y comunitarios para la promoción de la cultura solidaria, empleando diferentes medios de telecomunicación </t>
  </si>
  <si>
    <t>3,1.1   Promover el modelo de economía popular, social y solidaria, en las poblaciones priorizadas  para el cambio, desde una asociatividad  con trabajo decente para  mujeres, jóvenes, mujer, LGTBIQ+,  víctimas del conflicto armado, población con discapacidad, población en proceso de reincorporación y comunidades étnicas (Indígenas y NARP) entre otras poblaciones prioritarias.</t>
  </si>
  <si>
    <t xml:space="preserve">3,1. 2  Fomentar la economía solidaria ( creación, fortalecimiento, desarrollo) en las  formas organizativas de la economía  solidaria, popular y comunitaria a través del Programa Integral de Asociatividad para la Paz  y  PLANFES (Plan Nacional de Fomento de la Economía Solidaria y Cooperativa Rural). 
</t>
  </si>
  <si>
    <t>3..2.1 Promover Territorios Asociativos Solidarios  que  contribuyan al desarrollo social, cultural, político, economico,ambiental y organizacional en los territorios.</t>
  </si>
  <si>
    <t>3.2.2 Desarrollar las Mesas territoriales de economía popular, social y solidaria que promuevan  acuerdos territoriales de asociatividad solidaria para la Paz.</t>
  </si>
  <si>
    <t>3.2.3 Articular la estrategia de Compras públicas locales y mercados campesinos como parte del modelo de gestión institucional nacional y territorial.</t>
  </si>
  <si>
    <t>3.3.1 Fomentar la Red Pública de apoyo al sector solidario, popular y comunitario articulando las iniciativas e instrumentos de política de los gobiernos locales, departamentales y nacionales.</t>
  </si>
  <si>
    <t>4. Mejorar la gestión institucional del sector trabajo, con una eficiente gestión orientada a resultados</t>
  </si>
  <si>
    <t xml:space="preserve">4.1.1 Implementar las dimensiones y políticas que conforman el MIPG para lograr una  mayor apropiación y cumplimiento adecuado de las funciones, garantizando  la satisfacción y participación ciudadana </t>
  </si>
  <si>
    <t xml:space="preserve">4..1..2 Presentar propuestas normativas que permitan fortalecer la regulación de las formas de economía solidaria para su desarrollo autónomo como alternativa de trabajo decente e inclusión productiva. para el fomento, desarrollo y protección del sector solidario,  que incluyan la disminución de obstáculos, trámites  y  costos para el desarrollo de las organizaciones solidarias. </t>
  </si>
  <si>
    <t xml:space="preserve">Plan Nacional de Desarrollo 2022-2026 “Colombia Potencia Mundial de la Vida ” 
Transformación  / Implicación: 2. Seguridad humana y justicia social
Habilitadores: C. Expansión d ecapacidades: más y mejores oportunidades de la población para lograr sus proyectos de vida 
Catalizador: 7. Reconocimiento e impulso a la Economía Popular y Comunitaria(EP)
Componente:  g. Asociatividadsolidariaparalapaz
</t>
  </si>
  <si>
    <t>EJECUTADO</t>
  </si>
  <si>
    <t>ESPERADO</t>
  </si>
  <si>
    <t xml:space="preserve">Se reportan los siguientes avances en la implemetacion de la estrategia de comunicaciones  con medios alternativos y comunitarios desarrollada:
-Se elaboro un formulario para recoger informacion de los medios comunitarios y alternativos con miras a su identificacion, publicado en la patgina web.
-El documento (base de datos) se construyó durante este mes y se plantea confirmarlo en el mes de abril.
-Encuentro presencial con representantes de Presidencia de la Republica, Prosperidad Social, Mintic, Mincultura, y la Uaeos para definir responsabilidades en la convocatoria para conformar el directorio nacional de medios alternativos comunitarios y digitales.
-Se adelantó un encuentro virtual con medios alternativos y comunitarios a través de la plataforma Teams  en la que participaron 200 medios
-Se llevo a cabo el encuentro Nacional de Medios Alternativos Comunitarios en  en el teatro colon de Bogotá con la presencia de 500 representantes medios confirmados a través del formulario de inscripción
</t>
  </si>
  <si>
    <t>Esperado</t>
  </si>
  <si>
    <t>AVANCE SEGUNDO TRIMESTRE</t>
  </si>
  <si>
    <t>OBJETIVOS ESTRATEGICOS</t>
  </si>
  <si>
    <t>INICIATIVAS ESTRATEGICAS</t>
  </si>
  <si>
    <t>AVANCE PRIMER TRIMESTRE</t>
  </si>
  <si>
    <t>AVANCE SEGUNDO  TRIMESTRE</t>
  </si>
  <si>
    <t>COMPONENTE TRABAJO DECENTE</t>
  </si>
  <si>
    <t>Tipo indicador según PND</t>
  </si>
  <si>
    <t>Transformación/ImplicaciónPND</t>
  </si>
  <si>
    <t>Actor diferencial</t>
  </si>
  <si>
    <t>ENTIDAD REPSONSABLE</t>
  </si>
  <si>
    <t>DEPENDENCIA RESPONSABLE</t>
  </si>
  <si>
    <t>NOMBRE Y APELLIDOS DEL FUNCIONARIO RESPONSBALE DE REPORTAR AVANCE</t>
  </si>
  <si>
    <t>CORREO ELECTRÓNICO DEL FUNCIONARIO RESPONSBALE DE REPORTAR AVANCE</t>
  </si>
  <si>
    <t>Meta 1 trimestre</t>
  </si>
  <si>
    <t>Meta 2 trimestre</t>
  </si>
  <si>
    <t>_</t>
  </si>
  <si>
    <t>Creación de empleo</t>
  </si>
  <si>
    <t>Seguridad Humana y Justicia Social</t>
  </si>
  <si>
    <t>Producto</t>
  </si>
  <si>
    <t>Paz Total e Integral</t>
  </si>
  <si>
    <t>Semestral</t>
  </si>
  <si>
    <t>Reparación efectiva e integral a las víctimas</t>
  </si>
  <si>
    <t>Segundo nivel</t>
  </si>
  <si>
    <t>Unidad Administrativa Especial de Organizaciones Solidarias</t>
  </si>
  <si>
    <t>Direccion de Desarrollo de las Organizaciones Solidarias</t>
  </si>
  <si>
    <t xml:space="preserve">John Jairo Rojas </t>
  </si>
  <si>
    <t>jhon.rojas@unidadsolidaria.gov.co</t>
  </si>
  <si>
    <t xml:space="preserve">
Los territorios asociativos son producto de  la implementación del proceso para el fomento de la economía solidaria, popular, comunitaria y social, en consecuencia el avance de este indicador se proyecta para finalizar la  vigencia de 2023.  Es de anotar que, por directriz de la Vicepresidencia de la República se dio priorización a Región del Pacífico, en consecuencia,  de acuerdo a la meta de 2023 inicialmente los territorios a fomentar  este año  son  los siguientes: 1-Tumaco (Nariño), 2-Buenaventura  (Valle del Cauca), 3-Quibdo  (Choco) - Uraba (Antioquia).</t>
  </si>
  <si>
    <t>Gloria Patricia Medina Tarazona</t>
  </si>
  <si>
    <t>gloria.medina@unidadsolidaria.gov.co</t>
  </si>
  <si>
    <t>Organizaciones solidarias fomentadas</t>
  </si>
  <si>
    <t>A corte de 30 de junio de 2023, la Unidad Solidaria cuenta con 92 gestores territoriales en los 32 departamentos, quienes adelantan la gestión en el fomento de las organizaciones de la economía solidaria, popular, comunitaria y social, por lo que a la fecha ha fomentado (74) organizaciones en el marco de la implementación de la Agenda de Asociatividad Solidaria para la Paz.
Además, la Unidad Solidaria suscribió tres (3) convenios, con el claro objetivo de fomentar organizaciones solidarias en diferentes regiones:
1. Huila, Tolima, Caquetá y Putumayo, departamentos que son atendidos por la Entidad a través de la Asociación de Cooperativas y Empresas Solidarias del Huila, con el objetivo de "Aunar esfuerzos en el fomento de la Economía Solidaria, Popular y Comunitaria para la generación de ingresos, trabajo decente y el mejoramiento de las condiciones de vida de la población participante, mediante la implementación de la agenda asociatividad solidaria para la paz, en los departamentos de Caquetá, Huila, Tolima y Putumayo.”  
El convenio de asociación 002 contempla el fomento de 80 organizaciones de la economía solidaria, popular, comunitaria y social, discriminadas por región de la siguiente manera: 
Caquetá 15 
Huila 25 
Tolima 25 
Putumayo 15
2. Regiones Amazonia, Pacifico, Oriente y Sur Occidente, serán atendidas gracias al convenio interadministrativo 002 con la Universidad Nacional Abierta y a Distancia - UNAD, el cual busca "Aunar esfuerzos humanos, técnicos y financieros para el fomento, la educación y la investigación de la economía solidaria, popular y comunitaria enfocada en el trabajo decente y el mejoramiento de las condiciones de vida de la población participante, a través de la implementación de la Agenda Asociatividad Solidaria para la Paz, en las regiones Amazonia, Pacifico, Oriente y Sur Occidente". 
El convenio contempla el fomento de 203 organizaciones, discriminadas por región de la siguiente manera:
REGION 1: Amazonas 11, Guainía 3, Guaviare 8, Vichada 3, Vaupés 3 
REGION 2: Urabá 5, Choco 15, Tumaco 15, Guapi 10, Buenaventura 20
REGION 3: Arauca 5, Boyacá 25, Casanare 10. 
REGION 4: Cauca 25, Nariño 20, Valle del Cauca 25
3. Meta, Cundinamarca y Bogotá, departamentos que serán atendidos por la Universidad Distrital Francisco José de Caldas a través de convenio interadministrativo 001 que tiene por objeto "Aunar recursos humanos, técnicos y financieros para la educación y el fomento de la economía solidaria, popular y comunitaria enfocada en el trabajo decente y el mejoramiento de las condiciones de vida de la población participante, a través de la implementación de la Agenda Asociatividad Solidaria para la Paz, en los departamentos de Meta, Cundinamarca, así como en la ciudad de Bogotá". 
El convenio contempla el fomento de 119 organizaciones, discriminadas por región de la siguiente manera:
Bogotá: 70
Cundinamarca: 24
Meta: 25</t>
  </si>
  <si>
    <t>4.1 Evaluar de manera independiente la gestión estratégica e institucional, en aras de establecer el cumplimiento de las metas de gobierno y de gestión</t>
  </si>
  <si>
    <t xml:space="preserve">De acuerdo con la Circular externa No. 100-003 del 2023, el aplicativo FURAG dio apertura en junio de 2023 y la publicación de resultados se dará en el mes de agosto de 2023 según programación. </t>
  </si>
  <si>
    <t>Pacto por una gestión pública efectiva</t>
  </si>
  <si>
    <t xml:space="preserve">Direccion de Investigacion y Planeacion </t>
  </si>
  <si>
    <t>Avance 1 trimestre</t>
  </si>
  <si>
    <t>Porcentaje</t>
  </si>
  <si>
    <t>Avance 2 trimestre</t>
  </si>
  <si>
    <t>Meta 3 trimestre</t>
  </si>
  <si>
    <t>Avance 3 trimestre</t>
  </si>
  <si>
    <t>Meta 4 trimestre</t>
  </si>
  <si>
    <t xml:space="preserve">Para la vigecia 2023 se viene trabajando en 4 programas para el cumplimiento de la meta de la vigencia asi: 
(1) Programa Formar para Servir: Somos Unidad Solidaria: programa desarrollado al 100% en los meses de abril a junio, con 119 participantes. en el mes de julio culminara la etapa de certificación
(2) Diplomado Nacional de Asociatividad Solidaria, donde se busca involucrar a las universidades como aliadas para su implementación. A corte de junio 30 está en etapa de logística y alianzas; en julio y agosto se prevé el diseño curricular, y hacia octubre el inicio de la implemetación.10%
(3)Sistema de Educación Asociativa Solidaria “SEAS”, que definirá los lineamientos para la transversalización de las competencias de solidaridad y asociatividad en el sistema educativo colombiano y en la educación con las organizaciones de la economía solidaria, popular, comunitaria y social.30%
(4) El PASO, como herramienta que desarrolla las líneas de la Agenda de Asociatividad Solidaria para la Paz, incluye unos componentes, fases, repertorio de acciones colectivas de la asociatividad solidaria, y lineamientos para la labor de los y las servidores públicos de la Unidad Solidaria. 58%
</t>
  </si>
  <si>
    <t xml:space="preserve">Se reporta que ha desarrollado el diseño del documento de Fomento de la educación solidaria en las instituciones educativas, donde se estableció:
● Visitas a las instituciones educativas
● Cátedra de economía solidaria
● Cátedra de la escuela para la construcción de paz
● Cátedra fomentamos asociatividad de la escuela
● Taller de planeación estratégica: proyecto aula
● Implementación y seguimiento proyecto productivo escolar
De acuerdo con lo mencionado, se ha avanzado en el proceso de selección de las instituciones educativas de los cuatro departamentos a intervenir (Putumayo, Caquetá, Tolima y Huila).                                        </t>
  </si>
  <si>
    <t>En desarrollo del objetivo estratégico de “Generar conocimiento con las organizaciones de la Economía Solidaria, Popular y Comunitaria, identificando los saberes construidos, haciendo uso de la investigación aplicada, donde el conocimiento y la experiencia se conjuguen en procesos participativos en el que dialoguen lo popular, lo social y lo solidario” en este primer semestre:
 7 investigaciones en desarrollo:
•	1 realizada de manera directa con profesionales de la Entidad
•	6 acompañamientos a Asociados y Aliados
2 estudios en desarrollo realizados de manera directa con profesionales de la Entidad</t>
  </si>
  <si>
    <t>En el marco de las 23 Asambleas Regionales de Asociatividad Solidaria para la Paz se dio inicio a la promoción de la cultura asociativa solidaria en los territorios, sensibilizando a 5016 personas y orientando a 2151 organizaciones de la economía solidaria popular, comunitaria y social, de 250 municipios (incluida Bogotá, D.C.) de los 32 departamentos de Colombia.</t>
  </si>
  <si>
    <t>A corte de 30 de junio de 2023, la Unidad Solidaria cuenta con 92 gestores territoriales en los 32 departamentos, quienes adelantan la gestión en el fomento de las organizaciones de la economía solidaria, popular, comunitaria y social, por lo que a la fecha ha creado 6 organizaciones de mujeres y se han fortalecido 6 organizaciones lideradas por mujeres para un total de 12 organizaciones fomentadas  
A corte de 30 de junio de 2023, la Unidad Solidaria suscribió tres (3) convenios con el objetivo de fomentar organizaciones de la economía solidaria, popular, comunitaria y social, con un enfoque poblacional que responde al porcentaje de las organizaciones solidarias de mujeres creadas y apoyadas. 
1. Convenio de asociación 002 con la Asociación de Cooperativas y Empresas Solidarias del Huila (Huila, Tolima, Caquetá y Putumayo)
2. Convenio interadministrativo 001 con la Universidad Distrital Francisco José de Caldas (Meta, Cundinamarca y Bogotá)
3. Convenio interadministrativo 002 con la Universidad Nacional Abierta y a Distancia - UNAD (Regiones Amazonia, Pacifico, Oriente y Sur Occidente)
REGION 1: Amazonas, Guainía, Guaviare, Vichada, Vaupés  
REGION 2: Urabá, Choco, Tumaco, Guapi, Buenaventura 
REGION 3: Arauca, Boyacá, Casanare 
REGION 4: Cauca, Nariño, Valle del Cauca
A partir de lo anterior cada convenio responderá al indicador durante la vigencia de la siguiente manera: 
1. Convenio de asociación 002: 
Porcentaje de organizaciones solidarias de mujeres creadas apoyadas y financiadas: al menos el 20% deberá corresponder organizaciones Mujeres.
2. Convenio interadministrativo 001: 
Porcentaje de organizaciones solidarias de mujeres creadas apoyadas y financiadas:
3. Convenio interadministrativo 002: al menos el 20% deberá corresponder organizaciones Mujeres.
Porcentaje de organizaciones solidarias de mujeres creadas apoyadas y financiadas: al menos el 20% deberá corresponder organizaciones Mujeres.</t>
  </si>
  <si>
    <t>A corte de 30 de junio de 2023, la Unidad Solidaria cuenta con 92 gestores territoriales en los 32 departamentos, quienes adelantan la gestión en el fomento de las organizaciones de la economía solidaria, popular, comunitaria y social, por lo que a la fecha ha creado 1 organización liderada por población indígena
A corte de 30 de junio de 2023, la Unidad Solidaria suscribió tres (3) convenios con el objetivo de fomentar organizaciones de la economía solidaria, popular, comunitaria y social, con un enfoque poblacional 
1. Convenio de asociación 002 con la Asociación de Cooperativas y Empresas Solidarias del Huila (Huila, Tolima, Caquetá y Putumayo)
2. Convenio interadministrativo 001 con la Universidad Distrital Francisco José de Caldas (Meta, Cundinamarca y Bogotá)
3. Convenio interadministrativo 002 con la Universidad Nacional Abierta y a Distancia - UNAD (Regiones Amazonia, Pacifico, Oriente y Sur Occidente)
REGION 1: Amazonas, Guainía, Guaviare, Vichada, Vaupés  
REGION 2: Urabá, Choco, Tumaco, Guapi, Buenaventura 
REGION 3: Arauca, Boyacá, Casanare 
REGION 4: Cauca, Nariño, Valle del Cauca</t>
  </si>
  <si>
    <t>A corte de 30 de junio de 2023, la Unidad Solidaria cuenta con 92 gestores territoriales en los 32 departamentos, quienes adelantan la gestión en el fomento de las organizaciones de la economía solidaria, popular, comunitaria y social, por lo que a la fecha ha creado 15 organización liderada por población NARP
A corte de 30 de junio de 2023, la Unidad Solidaria suscribió tres (3) convenios con el objetivo de fomentar organizaciones de la economía solidaria, popular, comunitaria y social, con un enfoque poblacional 
1. Convenio de asociación 002 con la Asociación de Cooperativas y Empresas Solidarias del Huila (Huila, Tolima, Caquetá y Putumayo)
2. Convenio interadministrativo 001 con la Universidad Distrital Francisco José de Caldas (Meta, Cundinamarca y Bogotá)
3. Convenio interadministrativo 002 con la Universidad Nacional Abierta y a Distancia - UNAD (Regiones Amazonia, Pacifico, Oriente y Sur Occidente)
REGION 1: Amazonas, Guainía, Guaviare, Vichada, Vaupés  
REGION 2: Urabá, Choco, Tumaco, Guapi, Buenaventura 
REGION 3: Arauca, Boyacá, Casanare 
REGION 4: Cauca, Nariño, Valle del Cauca</t>
  </si>
  <si>
    <t>A corte de 30 de junio de 2023, la Unidad Solidaria cuenta con 92 gestores territoriales en los 32 departamentos, quienes adelantan la gestión en el fomento de las organizaciones de la economía solidaria, popular, comunitaria y social, por lo que a la fecha ha creado 3 organizaciones de jóvenes
A corte de 30 de junio de 2023, la Unidad Solidaria suscribió tres (3) convenios con el objetivo de fomentar organizaciones de la economía solidaria, popular, comunitaria y social, con un enfoque poblacional 
1. Convenio de asociación 002 con la Asociación de Cooperativas y Empresas Solidarias del Huila (Huila, Tolima, Caquetá y Putumayo)
2. Convenio interadministrativo 001 con la Universidad Distrital Francisco José de Caldas (Meta, Cundinamarca y Bogotá)
3. Convenio interadministrativo 002 con la Universidad Nacional Abierta y a Distancia - UNAD (Regiones Amazonia, Pacifico, Oriente y Sur Occidente)
REGION 1: Amazonas, Guainía, Guaviare, Vichada, Vaupés  
REGION 2: Urabá, Choco, Tumaco, Guapi, Buenaventura 
REGION 3: Arauca, Boyacá, Casanare 
REGION 4: Cauca, Nariño, Valle del Cauca</t>
  </si>
  <si>
    <t>Los territorios asociativos son producto de  la implementación del proceso para el fomento de la economía solidaria, popular, comunitaria y social, en consecuencia el avance de este indicador se proyecta para finalizar la  vigencia de 2023.  Es de anotar que, por directriz de la Vicepresidencia de la República se dio priorización a Región del Pacífico, en consecuencia,  de acuerdo a la meta de 2023 inicialmente los territorios a fomentar  este año  son  los siguientes: 1-Tumaco (Nariño), 2-Buenaventura  (Valle del Cauca), 3-Quibdo  (Choco) - Uraba (Antioquia).</t>
  </si>
  <si>
    <t>Con el fin escuchar a las comunidades, conocer de cerca sus problemáticas y trabajar articuladamente en el diseño de una Agenda Común Territorial que responda a sus necesidades a partir del fomento de la asociatividad solidaria desde el 10 de marzo y hasta el 26 de mayo de 2023, la Unidad Administrativa Especial de Organizaciones Solidarias (Unidad Solidaria), desplegó sus equipos de trabajo en campo y adelantó un total de 23 Asambleas Regionales de Economía Solidaria, Popular y Comunitaria a nivel nacional, e n los que participaron más de  5 mil  personas de los 32 departamentos del país,  
Con estos encuentros, se construyó una hoja de ruta con la que la Unidad Solidaria, en articulación con distintas entidades de Gobierno y desde su oferta institucional, trabajarán para reestablecer los derechos sociales de millones de colombianos, ofrecer mejores oportunidades de empleo, salud y educación para garantizar su calidad de vida, a través de la formulacion de las  Agendas Comunes Regionales a implementar, de cara a las necesidades de los territorios y la oferta institucional entorno a la Agenda de la Asociatividad Solidaria para la Paz. 
Los insumos recolectados en cada uno de estos eventos, además de hacer parte de las Agendas Comunes Territoriales, serán presentados al presidente de la República, Gustavo Petro Urrego y a su gabinete ministerial durante la Asamblea Nacional de Economía Solidaria, Social y Comunitaria que se realizará en el Coliseo Cubierto Álvaro Sánchez Silva de Neiva, los días 28 y 29 de julio de 2023.
Evidencia:  https://www.unidadsolidaria.gov.co/Prensa/Noticias-Asamblea-Nacional-de-la-Econom%C3%ADa-Solidaria-Popular-y-Comunitaria; se adjunta la agenda del evento.</t>
  </si>
  <si>
    <t>Se evidencia el avance del 50% de la implementacion anual del MIPG</t>
  </si>
  <si>
    <t>A corte de 30 de junio de 2023, la Unidad Solidaria ha suscrito tres (3) convenios con el objetivo de fomentar organizaciones de la economía solidaria, popular, comunitaria y social en 23 departamentos. Distribuido de la siguiente manera: 
1. Convenio de asociación 002 con la Asociación de Cooperativas y Empresas Solidarias del Huila (Huila, Tolima, Caquetá y Putumayo)
2. Convenio interadministrativo 001 con la Universidad Distrital Francisco José de Caldas (Meta, Cundinamarca y Bogotá)
3. Convenio interadministrativo 002 con la Universidad Nacional Abierta y a Distancia - UNAD (Regiones Amazonia, Pacifico, Oriente y Sur Occidente)
REGION 1: Amazonas, Guainía, Guaviare, Vichada, Vaupés  
REGION 2: Urabá, Choco, Tumaco, Guapi, Buenaventura 
REGION 3: Arauca, Boyacá, Casanare 
REGION 4: Cauca, Nariño, Valle del Cauca
A partir de lo anterior cada convenio responderá al número de organizaciones solidarias conformadas por población víctima, vinculadas a procesos de fomento, durante la vigencia de la siguiente manera: 
1. Convenio de asociación 002: 
Número de organizaciones solidarias conformadas por población víctima: 10
2. Convenio interadministrativo 001: 
Número de organizaciones solidarias conformadas por población víctima: 15
3. Convenio interadministrativo 002: 
Número de organizaciones solidarias conformadas por población víctima: 20</t>
  </si>
  <si>
    <t xml:space="preserve">A corte de 30 de junio de 2023, la Unidad Solidaria cuenta con 92 gestores territoriales en los 32 departamentos, quienes adelantan  el fomento de las organizaciones de la economía solidaria, popular, comunitaria y social en los municipios  PDET,  reportando  20 organizaciones fortalecidas en estos municipios.
A corte de 30 de junio de 2023, la Unidad Solidaria  ha suscrito tres (3) convenios con el objetivo de fomentar organizaciones de la economía solidaria, popular, comunitaria y social en municipios PDET en 23 departamentos. Distribuido de la siguiente manera: 
1. Convenio de asociación 002 con la Asociación de Cooperativas y Empresas Solidarias del Huila (Huila, Tolima, Caquetá y Putumayo)
2. Convenio interadministrativo 001 con la Universidad Distrital Francisco José de Caldas (Meta, Cundinamarca y Bogotá)
3. Convenio interadministrativo 002 con la Universidad Nacional Abierta y a Distancia - UNAD (Regiones Amazonia, Pacifico, Oriente y Sur Occidente)
REGION 1: Amazonas, Guainía, Guaviare, Vichada, Vaupés  
REGION 2: Urabá, Choco, Tumaco, Guapi, Buenaventura 
REGION 3: Arauca, Boyacá, Casanare 
REGION 4: Cauca, Nariño, Valle del Cauca
A partir de lo anterior cada convenio responderá al número de organizaciones solidarias fomentadas  en capacidades productivas y administrativas en municipios PDET, durante la vigencia de la siguiente manera: 
1. Convenio de asociación 002: 20 Organizaciones 
 2. Convenio interadministrativo 001:  20 Organizaciones 
3. Convenio interadministrativo 002:  60 Organizaciones 
</t>
  </si>
  <si>
    <t xml:space="preserve">A corte de 30 de junio de 2023, la Unidad Solidaria cuenta con 92 gestores territoriales  quienes se encuentran adelantando  procesos de fomento en  23 municipios Pdet :
-Antioquia: Apartadó, Carepa, Necoclí, Yondó, Vigía del Fuerte 
-Bolívar: El Carmen de Bolívar, María la Baja
-Cauca: Santander de Quilichao
-Guaviare: San José del Guaviare, El retorno 
-Nariño: San Andrés de Tumaco
</t>
  </si>
  <si>
    <t xml:space="preserve">A corte de 30 de junio de 2023, la Unidad Solidaria cuenta con 92 gestores territoriales en los 32 departamentos, quienes adelantan la gestión en el fomento de las organizaciones de la economía solidaria, popular, comunitaria y social, por lo que a la fecha se fortalecido 32 organizaciones con la implementación de Agenda de Asociatividad Solidaria para la Paz.
A corte de 30 de junio de 2023, la Unidad Solidaria  ha suscrito tres (3) convenios con el objetivo de fomentar organizaciones de la economía solidaria, popular, comunitaria y social en municipios PDET en 23 departamentos. Distribuido de la siguiente manera: 
1. Convenio de asociación 002 con la Asociación de Cooperativas y Empresas Solidarias del Huila (Huila, Tolima, Caquetá y Putumayo)
2. Convenio interadministrativo 001 con la Universidad Distrital Francisco José de Caldas (Meta, Cundinamarca y Bogotá)
3. Convenio interadministrativo 002 con la Universidad Nacional Abierta y a Distancia - UNAD (Regiones Amazonia, Pacifico, Oriente y Sur Occidente)
REGION 1: Amazonas, Guainía, Guaviare, Vichada, Vaupés  
REGION 2: Urabá, Choco, Tumaco, Guapi, Buenaventura 
REGION 3: Arauca, Boyacá, Casanare 
REGION 4: Cauca, Nariño, Valle del Cauca
</t>
  </si>
  <si>
    <t xml:space="preserve">A corte de 30 de junio de 2023, la Unidad Solidaria cuenta con 92 gestores territoriales en los 32 departamentos, en los cuales cuentan con municipios, priorizados por la Unidad Solidaria. Los algunos gestores  y el convenio de Asocoop vienen adelantando su labor en 29 municipios, relacionados a continuación:
-Antioquia: Apartadó, Carepa, Necoclí, Yondó, Vigía del Fuerte 
-Bolívar: El Carmen de Bolívar, María la Baja, Cartagena
-Cauca: Santander de Quilichao
-Guaviare: San José del Guaviare, El Retorno
-Nariño: San Andrés de Tumaco
-Atlántico: Galapa
-Meta: Acacías
-Norte de Santander: Toledo
-Sucre: Galeras
-Tolima: Anzoategui
</t>
  </si>
  <si>
    <t xml:space="preserve">A corte de 30 de junio de 2023, la Unidad Solidaria cuenta con 92 gestores territoriales en los 32 departamentos, quienes adelantan la gestión en el fomento de las organizaciones de la economía solidaria, popular, comunitaria y social, reportando un avance de 8 organizaciones  creadas, de las cuales seis (6) son lideradas por mujeres, lo que representa a la fecha un 75% del total de las organizaciones creadas. 
A corte de 30 de junio de 2023, la Unidad Solidaria suscribió tres (3) convenios con el objetivo de fomentar organizaciones de la economía solidaria, popular, comunitaria y social, con un enfoque poblacional que responde al porcentaje de las organizaciones solidarias de mujeres creadas y apoyadas, en cada convenio quedo estipulado que al  menos 20%  de las organizaciones solidarias creadas deben ser lideradas por  mujeres
1. Convenio de asociación 002 con la Asociación de Cooperativas y Empresas Solidarias del Huila (Huila, Tolima, Caquetá y Putumayo)
2. Convenio interadministrativo 001 con la Universidad Distrital Francisco José de Caldas (Meta, Cundinamarca y Bogotá)
3. Convenio interadministrativo 002 con la Universidad Nacional Abierta y a Distancia - UNAD (Regiones Amazonia, Pacifico, Oriente y Sur Occidente)
REGION 1: Amazonas, Guainía, Guaviare, Vichada, Vaupés  
REGION 2: Urabá, Choco, Tumaco, Guapi, Buenaventura 
REGION 3: Arauca, Boyacá, Casanare 
REGION 4: Cauca, Nariño, Valle del Cauca
</t>
  </si>
  <si>
    <t xml:space="preserve">A corte de 30 de junio de 2023, la Unidad Solidaria cuenta con 92 gestores territoriales en los 32 departamentos, quienes adelantan la gestión en el fomento de las organizaciones de la economía solidaria, popular, comunitaria y social, por lo que a la fecha ha fortalecido 32 organizaciones de las cuales (6) son lideradas por mujeres, que corresponde al 18.75% parcial del total de las organizaciones.
A corte de 30 de junio de 2023, la Unidad Solidaria suscribió tres (3) convenios con el objetivo de fomentar organizaciones de la economía solidaria, popular, comunitaria y social, con un enfoque poblacional que responde al porcentaje de las organizaciones solidarias de mujeres creadas y apoyadas, en cada convenio quedo estipulado que al  menos 28%  de las organizaciones solidarias  fortalecidas  deben ser lideradas por  mujeres
1. Convenio de asociación 002 con la Asociación de Cooperativas y Empresas Solidarias del Huila (Huila, Tolima, Caquetá y Putumayo)
2. Convenio interadministrativo 001 con la Universidad Distrital Francisco José de Caldas (Meta, Cundinamarca y Bogotá)
3. Convenio interadministrativo 002 con la Universidad Nacional Abierta y a Distancia - UNAD (Regiones Amazonia, Pacifico, Oriente y Sur Occidente)
REGION 1: Amazonas, Guainía, Guaviare, Vichada, Vaupés  
REGION 2: Urabá, Choco, Tumaco, Guapi, Buenaventura 
REGION 3: Arauca, Boyacá, Casanare 
REGION 4: Cauca, Nariño, Valle del Cauca
</t>
  </si>
  <si>
    <t xml:space="preserve">A corte de 30 de junio de 2023, la Unidad Solidaria cuenta con 92 gestores territoriales en los 32 departamentos, quienes adelantan  el fomento de las organizaciones de la economía solidaria, popular, comunitaria y social, en los municipios priorizados PDET,  reportando 7  organizaciones creadas
A corte de 30 de junio de 2023, la Unidad Solidaria ha suscrito  tres (3) convenios con el objetivo de fomentar organizaciones de la economía solidaria, popular, comunitaria y social en los cuales se crearan organizaciones en municipios PDET . Distribuido de la siguiente manera: 
1. Convenio de asociación 002 con la Asociación de Cooperativas y Empresas Solidarias del Huila (Huila, Tolima, Caquetá y Putumayo)
2. Convenio interadministrativo 001 con la Universidad Distrital Francisco José de Caldas (Meta, Cundinamarca y Bogotá)
3. Convenio interadministrativo 002 con la Universidad Nacional Abierta y a Distancia - UNAD (Regiones Amazonia, Pacifico, Oriente y Sur Occidente)
REGION 1: Amazonas, Guainía, Guaviare, Vichada, Vaupés  
REGION 2: Urabá, Choco, Tumaco, Guapi, Buenaventura 
REGION 3: Arauca, Boyacá, Casanare 
REGION 4: Cauca, Nariño, Valle del Cauca
</t>
  </si>
  <si>
    <t xml:space="preserve">A corte de 30 de junio de 2023, la Unidad Solidaria solicitó a la Agencia de Desarrollo Rural - ADR,remitir las organizaciones solidarias de mujeres creadas, apoyadas, financiadas o fortalecidas que provean información y logística, administren los centros de acopio y promocionen los productos del campo,  a la fecha se esta adelantando la getsion con las organizaciones remiida por la ART en Cauca ASOMUILAGRO y en Caucasia con Fibrarte  en el cual se habia realizado procesos e sensibilizacion en asociaividad solidaria en la vigencia nterior peo que por orden público no s ehabia podido avanzar. De igual amanera se estan identificando con ART Y ADR organziaciones que cumplan este requisito. </t>
  </si>
  <si>
    <t xml:space="preserve">A corte de 30 de junio de 2023, la Unidad Solidaria solicitó a la Agencia de Desarrollo Rural - ADR, que remita las organizaciones solidarias creadas, apoyadas, financiadas o fortalecidas que provean información y logística, administren los centros de acopio y promocionen los productos del campo,  a la fecha se esta adelantando la getsion con las organizaciones remiida por la ART en Cauca ASOMUILAGRO y en Caucasia con Fibrarte  en el cual se habia realizado procesos e sensibilizacion en asociaividad solidaria en la vigencia nterior peo que por orden público no s ehabia podido avanzar. De igual amanera se estan identificando con ART Y ADR organziaciones que cumplan este requisito. . </t>
  </si>
  <si>
    <t>A corte de 30 de junio de 2023, la Unidad Solidaria cuenta con 92 gestores territoriales en los 32 departamentos, quienes adelantan  el fomento de las organizaciones de la economía solidaria, popular, comunitaria y social, por lo que a la fecha ha fomentado (74) organizaciones en el marco de la implementación de la Agenda de Asociatividad Solidaria para la Paz.
Además, la Unidad Solidaria suscribió tres (3) convenios, con el claro objetivo de fomentar organizaciones solidarias en diferentes regiones:
1. Huila, Tolima, Caquetá y Putumayo, departamentos que son atendidos por la Entidad a través de la Asociación de Cooperativas y Empresas Solidarias del Huila, con el objetivo de "Aunar esfuerzos en el fomento de la Economía Solidaria, Popular y Comunitaria para la generación de ingresos, trabajo decente y el mejoramiento de las condiciones de vida de la población participante, mediante la implementación de la agenda asociatividad solidaria para la paz, en los departamentos de Caquetá, Huila, Tolima y Putumayo.”  
El convenio de asociación 002 contempla el fomento de 80 organizaciones de la economía solidaria, popular, comunitaria y social, discriminadas por región de la siguiente manera: 
Caquetá 15 
Huila 25 
Tolima 25 
Putumayo 15
2. Regiones Amazonia, Pacifico, Oriente y Sur Occidente, serán atendidas gracias al convenio interadministrativo 002 con la Universidad Nacional Abierta y a Distancia - UNAD, el cual busca "Aunar esfuerzos humanos, técnicos y financieros para el fomento, la educación y la investigación de la economía solidaria, popular y comunitaria enfocada en el trabajo decente y el mejoramiento de las condiciones de vida de la población participante, a través de la implementación de la Agenda Asociatividad Solidaria para la Paz, en las regiones Amazonia, Pacifico, Oriente y Sur Occidente". 
El convenio contempla el fomento de 203 organizaciones, discriminadas por región de la siguiente manera:
REGION 1: Amazonas 11, Guainía 3, Guaviare 8, Vichada 3, Vaupés 3 
REGION 2: Urabá 5, Choco 15, Tumaco 15, Guapi 10, Buenaventura 20
REGION 3: Arauca 5, Boyacá 25, Casanare 10. 
REGION 4: Cauca 25, Nariño 20, Valle del Cauca 25
3. Meta, Cundinamarca y Bogotá, departamentos que serán atendidos por la Universidad Distrital Francisco José de Caldas a través de convenio interadministrativo 001 que tiene por objeto "Aunar recursos humanos, técnicos y financieros para la educación y el fomento de la economía solidaria, popular y comunitaria enfocada en el trabajo decente y el mejoramiento de las condiciones de vida de la población participante, a través de la implementación de la Agenda Asociatividad Solidaria para la Paz, en los departamentos de Meta, Cundinamarca, así como en la ciudad de Bogotá". 
El convenio contempla el fomento de 119 organizaciones, discriminadas por región de la siguiente manera:
Bogotá: 70
Cundinamarca: 24
Meta: 25</t>
  </si>
  <si>
    <t xml:space="preserve">A corte de 30 de junio de 2023, la Unidad Solidaria cuenta con 92 gestores territoriales en los 32 departamentos, quienes adelantan el fomento de las organizaciones de la economía solidaria, popular, comunitaria y social, por lo que a la fecha ha creado (8) organizaciones en el marco de la implementación de la Agenda de Asociatividad Solidaria para la Paz.
A corte de 30 de junio de 2023, la Unidad Solidaria suscribió tres (3) convenios, con el claro objetivo de fortalecer organizaciones solidarias en diferentes las diferentes regiones:
1. Huila, Tolima, Caquetá y Putumayo, departamentos que son atendidos por la Entidad a través de la Asociación de Cooperativas y Empresas Solidarias del Huila, con el objetivo de "Aunar esfuerzos en el fomento de la Economía Solidaria, Popular y Comunitaria para la generación de ingresos, trabajo decente y el mejoramiento de las condiciones de vida de la población participante, mediante la implementación de la agenda asociatividad solidaria para la paz, en los departamentos de Caquetá, Huila, Tolima y Putumayo.”  
2. Regiones Amazonia, Pacifico, Oriente y Sur Occidente, serán atendidas gracias al convenio interadministrativo 002 con la Universidad Nacional Abierta y a Distancia - UNAD, el cual busca "Aunar esfuerzos humanos, técnicos y financieros para el fomento, la educación y la investigación de la economía solidaria, popular y comunitaria enfocada en el trabajo decente y el mejoramiento de las condiciones de vida de la población participante, a través de la implementación de la Agenda Asociatividad Solidaria para la Paz, en las regiones Amazonia, Pacifico, Oriente y Sur Occidente". 
3. Meta, Cundinamarca y Bogotá, departamentos que serán atendidos por la Universidad Distrital Francisco José de Caldas a través de convenio interadministrativo 001 que tiene por objeto "Aunar recursos humanos, técnicos y financieros para la educación y el fomento de la economía solidaria, popular y comunitaria enfocada en el trabajo decente y el mejoramiento de las condiciones de vida de la población participante, a través de la implementación de la Agenda Asociatividad Solidaria para la Paz, en los departamentos de Meta, Cundinamarca, así como en la ciudad de Bogotá". 
</t>
  </si>
  <si>
    <t xml:space="preserve">Adelantamos dos reuniones con la Presidencia de la República, MinCultura y el Departamento para la Prosperidad Social para comenzar el diseño de la estrategia de la Red Nacional de Medios Alternativos y el 18 de abril de 2023 se realizó en el Teatro Colón de Bogotá, el primer Encuentro Nacional de Medios Comunitarios, Alternativos y Digitales que contó con la asistencia de más de 500 líderes de medios de comunicación alternativos de todo el territorio nacional, el director de la Unidad Solidaria y representantes de diferentes entidades de Gobierno. 
</t>
  </si>
  <si>
    <t>Avance Ejecutado</t>
  </si>
  <si>
    <t>Semaforo</t>
  </si>
  <si>
    <t xml:space="preserve">N° de  documentos de propuesta Plan Nacional Decenal de Educación Solidaria desarrollados </t>
  </si>
  <si>
    <t>% Esperado</t>
  </si>
  <si>
    <r>
      <t xml:space="preserve">A corte de 30 de junio de 2023, la Unidad Solidaria cuenta con 92 gestores territoriales en los 32 departamentos, quienes adelantan la gestión en el fomento de las organizaciones de la economía solidaria, popular, comunitaria y social en los municipios priorizados PDET, por lo que a la fecha se ha fortalecido 20 organizaciones en estos municipios.
A corte de 30 de junio de 2023, la Unidad Solidaria se suscribió tres (3) convenios con el objetivo de fomentar organizaciones de la economía solidaria, popular, comunitaria y social en municipios PDET en 23 departamentos. Distribuido de la siguiente manera: 
1. Convenio de asociación 002 con la Asociación de Cooperativas y Empresas Solidarias del Huila (Huila, Tolima, Caquetá y Putumayo)
2. Convenio interadministrativo 001 con la Universidad Distrital Francisco José de Caldas (Meta, Cundinamarca y Bogotá)
3. Convenio interadministrativo 002 con la Universidad Nacional Abierta y a Distancia - UNAD (Regiones Amazonia, Pacifico, Oriente y Sur Occidente)
REGION 1: Amazonas, Guainía, Guaviare, Vichada, Vaupés  
REGION 2: Urabá, Choco, Tumaco, Guapi, Buenaventura 
REGION 3: Arauca, Boyacá, Casanare 
REGION 4: Cauca, Nariño, Valle del Cauca
A partir de lo anterior cada convenio responderá al número de organizaciones solidarias fortalecidas en capacidades productivas y administrativas en municipios PDET, durante la vigencia de la siguiente manera: 
1. Convenio de asociación 002: 
Número de organizaciones solidarias fortalecidas en capacidades productivas y administrativas en municipios PDET: 20
2. Convenio interadministrativo 001: 
número de organizaciones solidarias fortalecidas en capacidades productivas y administrativas en municipios PDET:20
3. Convenio interadministrativo 002: 
</t>
    </r>
    <r>
      <rPr>
        <sz val="11"/>
        <color rgb="FFFF0000"/>
        <rFont val="Arial Narrow"/>
        <family val="2"/>
      </rPr>
      <t>número de organizaciones solidarias fortalecidas en capacidades productivas y administrativas en municipios PDET: 40</t>
    </r>
  </si>
  <si>
    <t xml:space="preserve">A corte del 30 de junio se presenta  un avance acumulado para la vigencia 2023 en Fase 4: Encuentros o ruedas de negocios locales 17 entre la oferta y la demanda en 15 departamentos y territorios  PDET en las compras públicas locales  de alimentos en los  siguientes departamentos ; Cundinamarca (Fusagasugá), Arauca (Arauca), Choco (Quibdó) Guaviare (San José de Guaviare), Huila (Neiva), Bolívar (Turbaco), Norte de Santander (Cúcuta), La Guajira (Riohacha, Fonseca, San Juan), Putumayo (Puerto Asís), Boyacá (Tunja), Tolima (Espinal), Santander (Bucaramanga), Córdoba (Montería), Caquetá (Florencia), Cauca (Popayán).
</t>
  </si>
  <si>
    <t>Participación de 486 organizaciones y agroindustria local, 355 compradores ICBF, PAE, FFMM- ECOPETROL – CASINOS, entre otros, suscribiéndose al cierre de la jornada 671 acuerdos comerciales por $9.424.218.451
se presenta el avance del primer semestre en la estrategia de Mercados Campesinos: 
•	5 departamentos: Guaviare, Huila, Tolima, Caldas y La Guajira 
•	9 municipios   
•	Valor comercializado de $$1.368.818.700</t>
  </si>
  <si>
    <r>
      <t xml:space="preserve">A corte de 30 de junio de 2023, la Unidad Solidaria cuenta con 92 gestores territoriales en los 32 departamentos, quienes adelantan la gestión en el fomento de las organizaciones de la economía solidaria, popular, comunitaria y social, en los municipios priorizados PDET, por lo que a la fecha se ha creado 7 organizaciones en estos municipios.
A corte de 30 de junio de 2023, la Unidad Solidaria suscribió tres (3) convenios con el objetivo de fomentar organizaciones de la economía solidaria, popular, comunitaria y social en municipios PDET en 23 departamentos. Distribuido de la siguiente manera: 
1. Convenio de asociación 002 con la Asociación de Cooperativas y Empresas Solidarias del Huila (Huila, Tolima, Caquetá y Putumayo)
2. Convenio interadministrativo 001 con la Universidad Distrital Francisco José de Caldas (Meta, Cundinamarca y Bogotá)
3. Convenio interadministrativo 002 con la Universidad Nacional Abierta y a Distancia - UNAD (Regiones Amazonia, Pacifico, Oriente y Sur Occidente)
REGION 1: Amazonas, Guainía, Guaviare, Vichada, Vaupés  
REGION 2: Urabá, Choco, Tumaco, Guapi, Buenaventura 
REGION 3: Arauca, Boyacá, Casanare 
REGION 4: Cauca, Nariño, Valle del Cauca
A partir de lo anterior cada convenio responderá al número de organizaciones solidarias fortalecidas en capacidades productivas y administrativas en municipios PDET, durante la vigencia de la siguiente manera: 
</t>
    </r>
    <r>
      <rPr>
        <sz val="11"/>
        <color rgb="FFFF0000"/>
        <rFont val="Arial Narrow"/>
        <family val="2"/>
      </rPr>
      <t>1. Convenio de asociación 002: 
Número de organizaciones solidarias creadas  en municipios PDET: 20
2. Convenio interadministrativo 001: 
número de organizaciones solidarias creadas  en municipios PDET:20
3. Convenio interadministrativo 002: 
número de organizaciones solidarias creadas en municipios PDET: 20</t>
    </r>
  </si>
  <si>
    <t>A corte del 30 de junio se vienen desarrollando a través del convenio región Sur Mesas de Asociatividad  y tallleres de asociatividad los cuales generaron insumos para la construcción del Plan decenal  
Mesa Asociatividad Solidaria del Huila. 01/06/2023 
Mesa Asociatividad Solidaria del Caquetá 7/06/2023 
Mesa Asociatividad Solidaria del Tolima 15/06/2023 
Mesa Asociatividad Solidaria del Putumayo 22/06/2023 
Taller Asociatividad Garzón, Huila 05/06/2023 
Taller Asociatividad Florencia, Caquetá 08/06/2023 
Taller Asociatividad Ibagué, Tolima 15/06/2023 
Taller Asociatividad Mocoa, Putumayo 23/06/2023</t>
  </si>
  <si>
    <t xml:space="preserve">Durante el segunfo trimestre 2023, la OAJ  continuó con las actividades tendientes a avanzar en el desarrollo de la actividad 1,8 del CONPES 4051 de 2021 y la actividad relacionada con la reglamentación de la existencia de nuevas formas de desarrollo cooperativo en observación del marco general de la ley 79 de 1988, para efectos de iniciar el diseño de propuesta normativa. 
</t>
  </si>
  <si>
    <t>Se viene fomentando la Red  Pública de apoyo al sector solidario, popular y comunitario articulando las iniciativas e instrumentos de política de los gobiernos locales, departamentales y nacionales a través de priorización para el fomento de los territorios asociativos solidario de:  la Región del Pacífico,   1-Tumaco (Nariño), 2-Buenaventura  (Valle del Cauca), 3-Quibdo  (Choco) - Uraba (Antioquia).</t>
  </si>
  <si>
    <r>
      <t xml:space="preserve">A corte de 30 de junio de 2023, la Unidad Solidaria suscribió tres (3) convenios con el objetivo de fomentar organizaciones de la economía solidaria, popular, comunitaria y social en 23 departamentos. Distribuido de la siguiente manera: 
1. Convenio de asociación 002 con la Asociación de Cooperativas y Empresas Solidarias del Huila (Huila, Tolima, Caquetá y Putumayo)
2. Convenio interadministrativo 001 con la Universidad Distrital Francisco José de Caldas (Meta, Cundinamarca y Bogotá)
3. Convenio interadministrativo 002 con la Universidad Nacional Abierta y a Distancia - UNAD (Regiones Amazonia, Pacifico, Oriente y Sur Occidente)
REGION 1: Amazonas, Guainía, Guaviare, Vichada, Vaupés  
REGION 2: Urabá, Choco, Tumaco, Guapi, Buenaventura 
REGION 3: Arauca, Boyacá, Casanare 
REGION 4: Cauca, Nariño, Valle del Cauca
A partir de lo anterior cada convenio responderá al número de organizaciones solidarias conformadas por población víctima, vinculadas a procesos de fomento, durante la vigencia de la siguiente manera: 
1. Convenio de asociación 002: 
Número de organizaciones solidarias conformadas por población víctima: 10
2. Convenio interadministrativo 001: 
Número de organizaciones solidarias conformadas por población víctima: 15
3. Convenio interadministrativo 002: 
</t>
    </r>
    <r>
      <rPr>
        <sz val="11"/>
        <rFont val="Arial Narrow"/>
        <family val="2"/>
      </rPr>
      <t>Número de organizaciones solidarias conformadas por población víctima: 15</t>
    </r>
  </si>
  <si>
    <t>Con el fin escuchar a las comunidades, conocer de cerca sus problemáticas y trabajar articuladamente en el diseño de una Agenda Común Territorial que responda a sus necesidades a partir del fomento de la asociatividad solidaria desde el 10 de marzo y hasta el 26 de mayo de 2023, la Unidad Administrativa Especial de Organizaciones Solidarias (Unidad Solidaria), desplegó sus equipos de trabajo en campo y adelantó un total de 23 Asambleas Regionales de Economía Solidaria, Popular y Comunitaria a nivel nacional, e n los que participaron más de  5 mil  personas de los 32 departamentos del país,  
Con estos encuentros, se construyó una hoja de ruta con la que la Unidad Solidaria, en articulación con distintas entidades de Gobierno y desde su oferta institucional, trabajarán para reestablecer los derechos sociales de millones de colombianos, ofrecer mejores oportunidades de empleo, salud y educación para garantizar su calidad de vida, a través de la formulacion de las  Agendas Comunes Regionales a implementar, de cara a las necesidades de los territorios y la oferta institucional entorno a la Agenda de la Asociatividad Solidaria para la Paz. 
Los insumos recolectados en cada uno de estos eventos, además de hacer parte de las Agendas Comunes Territoriales, serán presentados al presidente de la República, Gustavo Petro Urrego y a su gabinete ministerial durante la Asamblea Nacional de Economía Solidaria, Social y Comunitaria que se realizará en el Coliseo Cubierto Álvaro Sánchez Silva de Neiva, los días 28 y 29 de julio de 2023.
Evidencia:  https://www.unidadsolidaria.gov.co/Prensa/Noticias-Asamblea-Nacional-de-la-Econom%C3%ADa-Solidaria-Popular-y-Comunitaria; se adjunta la agenda del evento.
1	Eje Cafetero	Pereira
2	Sur	Neiva
3	Amazonas	San José del Guaviare
4	Nororiente	Bucaramanga
5	Pacífico	              Tumaco
6	Nororiente	Cúcutá
7	Amazonas	Leticia
8	Caribe 1	Barranquilla
9	Caribe 2	Santa Marta
10	Soroccidente	Pasto
11	Pacífico	               Buenaventura
12	Sur           	Ibagué
13	Amazonia	Inírida
14	Oriente  	Yopal
15	Nororiente	Barrancabermeja
16	Caribe 2	San Andrés
17	Centro	              Bogotá
18	Pacífico   	Urabá
19	Amazonas	Puerto Carreño
20	Suroccidente	Popayán
21	Eje cafetero	Medellín
22	Pacífico	               Quibdó
23	Amazonas	Mitú</t>
  </si>
  <si>
    <t>A corte de 30 de junio de 2023, la Unidad Solidaria cuenta con 92 gestores territoriales en los 32 departamentos, quienes adelantan la gestión en el fomento de las organizaciones de la economía solidaria, popular, comunitaria y social, por lo que a la fecha ha fomentado 4 organizaciones lideradas por población reincorporada.
COOPERATIVA MULTIACTIVA ECOMUN AGROECOLOGICA CAMPESINA DEL GUAVIARE - San José del Guaviare
COOPERATIVA MULTIACTIVA ECOMUN JAIME PARDO LEAL, San José del Guaviare
COOMULDEMM, Yondó
MADESI, Popayán
A corte de 30 de junio de 2023, la Unidad Solidaria suscribió tres (3) convenios con el objetivo de fomentar organizaciones de la economía solidaria, popular, comunitaria y social, con un enfoque poblacional 
1. Convenio de asociación 002 con la Asociación de Cooperativas y Empresas Solidarias del Huila (Huila, Tolima, Caquetá y Putumayo)
2. Convenio interadministrativo 001 con la Universidad Distrital Francisco José de Caldas (Meta, Cundinamarca y Bogotá)
3. Convenio interadministrativo 002 con la Universidad Nacional Abierta y a Distancia - UNAD (Regiones Amazonia, Pacifico, Oriente y Sur Occidente)
REGION 1: Amazonas, Guainía, Guaviare, Vichada, Vaupés  
REGION 2: Urabá, Choco, Tumaco, Guapi, Buenaventura 
REGION 3: Arauca, Boyacá, Casanare 
REGION 4: Cauca, Nariño, Valle del Cauca</t>
  </si>
  <si>
    <t>Seguimiento compromisos Unidad Soldiaria en el Plan  Estrategico Sectorial  2023</t>
  </si>
  <si>
    <t>AVANCE TERCER TRIMESTRE</t>
  </si>
  <si>
    <t>AVANCE CUARTO TRIMESTRE</t>
  </si>
  <si>
    <t xml:space="preserve">
A corte de 30 de septiembre de 2023, La Unidad Solidaria ha suscrito 5 convenios con el objetivo de fomentar organizaciones de la economía solidaria, popular, comunitaria y social, con un enfoque poblacional que  busca entre otras responder al cumplimiento de esta actividad con un número de organizaciones lideradas por población víctima.   
1. Convenio de asociación 002 con la Asociación de Cooperativas y Empresas Solidarias del Huila (Huila, Tolima, Caquetá y Putumayo):10 organizaciones de Victimas
2. Convenio interadministrativo 001 con la Universidad Distrital Francisco José de Caldas (Meta, Cundinamarca y Bogotá) : 20 organizaciones víctimas
3. Convenio interadministrativo 002 con la Universidad Nacional Abierta y a Distancia - UNAD (Regiones Amazonia, Pacifico, Oriente y Sur Occidente): 15 organizaciones víctimas
REGION 1: Amazonas, Guainía, Guaviare, Vichada, Vaupés  
REGION 2: Urabá, Choco, Tumaco, Guapi, Buenaventura 
REGION 3: Arauca, Boyacá, Casanare 
REGION 4: Cauca, Nariño, Valle del Cauca                                                                                                      
4. CV_Interadministrativo No. 003 Universidad Cooperativa de Colombia, atiende:  REGIÓN CARIBE 8 ( Atlántico, Bolívar, Córdoba, Sucre) 
REGIÓN CARIBE 9 (San Andrés, La Guajira, Cesar y Magdalena)
5.004 Universidad Cooperativa de Colombia (Santander):  9 de organizaciones lideradas víctimas. 
La matriz F10 se encuentran en proceso de revisión, una vez sean validados los beneficiarios se reportaran las organizaciones de victimas . </t>
  </si>
  <si>
    <t xml:space="preserve">En el tercer trimestre, con los territorios solidarios priorizados:Tumaco (Nariño), Buenaventura (Valle del Cauca), Quibdo (Choco), se ha avanzado en lo siguiente: Se suscribio convenio interadministrativo No.02 con la Universidad Nacional Abierta y a Distancia - UNAD, identificando las organizaciones que harán parte de los territorios solidarios generando asi el árbol de problemas y las estrategias que se generen.  </t>
  </si>
  <si>
    <t xml:space="preserve">A corte de 30 de septiembre de 2023, la Unidad Solidaria cuenta con 79 gestores territoriales en los 32 departamentos, en los cuales cuentan con municipios, priorizados por la Unidad Solidaria. Los algunos gestores  y el convenio de Asocoop vienen adelantando su labor en 29 municipios, relacionados a continuación:
-Antioquia: Apartadó, Carepa, Necoclí, Yondó, Vigía del Fuerte 
-Bolívar: El Carmen de Bolívar, María la Baja, Cartagena
-Cauca: Santander de Quilichao
-Guaviare: San José del Guaviare, El Retorno
-Nariño: San Andrés de Tumaco
-Atlántico: Galapa
-Meta: Acacías
-Norte de Santander: Toledo
-Sucre: Galeras
-Tolima: Anzoategui víctimas     
Por medio del  Convenio de asociación 002 con la Asociación de Cooperativas y Empresas Solidarias del Huila se fomentaron organizacion en los siguientes 4 municipios en el departamento de Putumayo :
-Puerto Guzmán
-Mocoa
-Puerto Asís
-Villa Garzón
Para un Total de 33 municipios con estrategia
Se esta realizando la revision de las Matrices F10 para la validacion de los Municipios  con Estrategia                                                                                                         </t>
  </si>
  <si>
    <t xml:space="preserve">A corte de 30 de septiembre de 2023, la Unidad Solidaria cuenta con 79 gestores territoriales en los 32 departamentos, quienes adelantan la gestión en el fomento de las organizaciones de la economía solidaria, popular, comunitaria y social, por lo que a la fecha ha fortalecido 32 organizaciones de las cuales (6) son lideradas por mujere
Por medio del  Convenio de asociación 002 con la Asociación de Cooperativas y Empresas Solidarias del Huila se fortalecieron 16  organizaciones de las cuales  2 son  de mujeres en el departamento de Putumayo :
Lo que representa a la fecha que 8 de 48 organizaciones, es decir un 16,6% del total de las organizaciones fortalecidas son de mujeres. </t>
  </si>
  <si>
    <t xml:space="preserve">A corte de 30 de septiembre de 2023, la Unidad Solidaria cuenta con 79 gestores territoriales en los 32 departamentos, quienes adelantan la gestión en el fomento de las organizaciones de la economía solidaria, popular, comunitaria y social, reportando un avance de 8 organizaciones  creadas, de las cuales seis (6) son lideradas por mujeres
Por medio del  Convenio de asociación 002 con la Asociación de Cooperativas y Empresas Solidarias del Huila se crearon 4 organizaciones de las cuales  ninguna es de mujeres en el departamento de Putumayo :
Lo que representa a la fecha que  6 de 12 organizacioes, es decir un 50% del total de las organizaciones creadas son de mujeres. 
</t>
  </si>
  <si>
    <t>A corte de 30 de septiembre de 2023, la Unidad Solidaria cuenta con 79 gestores territoriales en los 32 departamentos, quienes adelantan la gestión en el fomento de las organizaciones de la economía solidaria, popular, comunitaria y social, por lo que a la fecha se fortalecido 32 organizaciones con la implementación de Agenda de Asociatividad Solidaria para la Paz.
La Unidad Solidaria ha suscrito 5 convenios con el objetivo de fomentar organizaciones de la economía solidaria, popular, comunitaria y social, con un enfoque poblacional. 
En el Convenio de asociación 002 con la Asociación de Cooperativas y Empresas Solidarias del Huila se Reportan 16 organizaciones fortalecidas en el Departamento de Putumayo.
Para un total  de 48 organizaciones fortalecidas en municipios rurales o PDET</t>
  </si>
  <si>
    <t>A corte de 30 de septiembre, la Unidad Solidaria cuenta con 79 gestores territoriales en los 32 departamentos, quienes adelantan  el fomento de las organizaciones de la economía solidaria, popular, comunitaria y social, en los municipios priorizados PDET,  reportando 7  organizaciones creadas. 
La Unidad Solidaria ha suscrito 5 convenios con el objetivo de fomentar organizaciones de la economía solidaria, popular, comunitaria y social, con un enfoque poblacional. 
En el Convenio de asociación 002 con la Asociación de Cooperativas y Empresas Solidarias del Huila se Reportan 4  organizaciones creadas  en el Departamento de Putumayo.
Para un total de 11 organizaciones creadas en municipios rurales y PDET</t>
  </si>
  <si>
    <t xml:space="preserve">A corte de 30 de  septiembre  de 2023, la Unidad Solidaria solicitó a la Agencia de Desarrollo Rural - ADR,remitir las organizaciones solidarias de mujeres creadas, apoyadas, financiadas o fortalecidas que provean información y logística, administren los centros de acopio y promocionen los productos del campo,  a la fecha se esta adelantando la getsion con las organizaciones remitida por la ART en Cauca ASOMUILAGRO y en Caucasia con Fibrarte  en el cual se habia realizado procesos e sensibilizacion en asociaividad solidaria en la vigencia nterior peo que por orden público no s ehabia podido avanzar. De igual amanera se estan identificando con ART Y ADR organziaciones que cumplan este requisito. </t>
  </si>
  <si>
    <t xml:space="preserve">A corte de 30 de septiembre de 2023, la Unidad Solidaria cuenta con 79 gestores territoriales en los 32 departamentos, quienes adelanta el fomento de las organizaciones de la economía solidaria, popular, comunitaria y social, por lo que a la fecha ha fomentado (74) organizaciones en el marco de la implementación de la Agenda de Asociatividad Solidaria para la Paz
La Unidad Solidaria ha suscrito 5 convenios con el objetivo de fomentar organizaciones de la economía solidaria, popular, comunitaria y social, con un enfoque poblacional. 
En el Convenio de asociación 002 con la Asociación de Cooperativas y Empresas Solidarias del Huila se Reportan 20 organizaciones fomentadas en el Departamento de Putumayo.
Para un total de 94 organizaciones fomentadas </t>
  </si>
  <si>
    <t>A corte de 30 de septiembre de 2023, la Unidad Solidaria cuenta con 79 gestores territoriales en los 32 departamentos, quienes adelantan el fomento de las organizaciones de la economía solidaria, popular, comunitaria y social, por lo que a la fecha ha creado (8) organizaciones en el marco de la implementación de la Agenda de Asociatividad Solidaria para la Paz.
A corte de 30 de septiembre de 2023, la Unidad Solidaria suscribió cinco (5) convenios, con el claro objetivo de fortalecer organizaciones solidarias en diferentes las diferentes regiones:
En el Convenio de asociación 002 con la Asociación de Cooperativas y Empresas Solidarias del Huila se Reportan 4 organizaciones creadas en el Departamento de Putumayo.
Para un total de 12 organizaciones creadas en municipios rurales y PDET</t>
  </si>
  <si>
    <t xml:space="preserve">De acuerdo con la Circular externa No. 100-003 del 2023, el aplicativo FURAG dio apertura en junio de 2023 y se realizo el cague en la plataforma y los resultados no tienen fecha de publicacion </t>
  </si>
  <si>
    <t>Participación de 486 organizaciones y agroindustria local, 355 compradores ICBF, PAE, FFMM- ECOPETROL – CASINOS, entre otros, suscribiéndose al cierre de la jornada 671 acuerdos comerciales por $9.424.218.451
se presenta el avance del primer semestre en la estrategia de Mercados Campesinos: 
•	5 departamentos: Guaviare, Huila, Tolima, Caldas y La Guajira 
•	9 municipios   
•	Valor comercializado de $$1.368.818.701</t>
  </si>
  <si>
    <t>Avance cualitativo 2do trimestre</t>
  </si>
  <si>
    <t>A corte de 30 de septiembre de 2023, la Unidad Solidaria cuenta con 79 gestores territoriales en los 32 departamentos, quienes adelantan la gestión en el fomento de las organizaciones de la economía solidaria, popular, comunitaria y social, reportando un avance de 8 organizaciones creadas, de las cuales seis (6) son lideradas por mujeres
A la fecha ha fortalecido  (6) son lideradas por mujeres
Por medio del Convenio de asociación 002 con la Asociación de Cooperativas y Empresas Solidarias del Huila se fortalecieron 16 organizaciones de las cuales 2 son de mujeres en el departamento de Putumayo:
Lo que representa a la fecha que 8 organizaciones fortalecidas son de mujeres. 
Por lo tanto, se han fomentado 14 organizaciones lideradas por mujeres fomentadas. Por vigencia</t>
  </si>
  <si>
    <t xml:space="preserve"> la Unidad Solidaria cuenta con 92 gestores territoriales en los 32 departamentos, quienes adelantan la gestión en el fomento de las organizaciones de la economía solidaria, popular, comunitaria y social, por lo que a la fecha ha creado 1 organización liderada por población indígena
 la Unidad Solidaria suscribió tres (3) convenios con el objetivo de fomentar organizaciones de la economía solidaria, popular, comunitaria y social, con un enfoque poblacional 
1. Convenio de asociación 002 con la Asociación de Cooperativas y Empresas Solidarias del Huila (Huila, Tolima, Caquetá y Putumayo)
2. Convenio interadministrativo 001 con la Universidad Distrital Francisco José de Caldas (Meta, Cundinamarca y Bogotá)
3. Convenio interadministrativo 002 con la Universidad Nacional Abierta y a Distancia - UNAD (Regiones Amazonia, Pacifico, Oriente y Sur Occidente)
REGION 1: Amazonas, Guainía, Guaviare, Vichada, Vaupés  
REGION 2: Urabá, Choco, Tumaco, Guapi, Buenaventura 
REGION 3: Arauca, Boyacá, Casanare 
REGION 4: Cauca, Nariño, Valle del Cauca</t>
  </si>
  <si>
    <t xml:space="preserve"> la Unidad Solidaria cuenta con 92 gestores territoriales en los 32 departamentos, quienes adelantan la gestión en el fomento de las organizaciones de la economía solidaria, popular, comunitaria y social, por lo que a la fecha ha creado 3 organizaciones de jóvenes
la Unidad Solidaria suscribió tres (3) convenios con el objetivo de fomentar organizaciones de la economía solidaria, popular, comunitaria y social, con un enfoque poblacional 
1. Convenio de asociación 002 con la Asociación de Cooperativas y Empresas Solidarias del Huila (Huila, Tolima, Caquetá y Putumayo)
2. Convenio interadministrativo 001 con la Universidad Distrital Francisco José de Caldas (Meta, Cundinamarca y Bogotá)
3. Convenio interadministrativo 002 con la Universidad Nacional Abierta y a Distancia - UNAD (Regiones Amazonia, Pacifico, Oriente y Sur Occidente)
REGION 1: Amazonas, Guainía, Guaviare, Vichada, Vaupés  
REGION 2: Urabá, Choco, Tumaco, Guapi, Buenaventura 
REGION 3: Arauca, Boyacá, Casanare 
REGION 4: Cauca, Nariño, Valle del Cauca</t>
  </si>
  <si>
    <t xml:space="preserve"> En el mes de julio se cumplió la meta establecida para la vigencia 2023 con la realización de 24 Asambleas Regionales de la Asociatividad Solidaria para la Paz. 
Durante el mes de agosto, se llevó a cabo un espacio dedicado a la Agricultura y el Desarrollo Rural en Pitalito, Huila, en este evento, el director de la Unidad Solidaria, Mauricio Rodríguez, presentó un balance del trabajo realizado durante dos semanas en diferentes mesas con pequeños productores cafeteros y en acercamientos con organizaciones populares, solidarias, comunitarias y juntas comunales del Huila, especialmente de Pitalito., con una participacion de 1436 personas en estas actividades.</t>
  </si>
  <si>
    <t>Se evidencia el avance del 75% de la implementacion anual del MIPG</t>
  </si>
  <si>
    <t>Avance</t>
  </si>
  <si>
    <t>PLAN ESTRATÉGICO SECTORIAL  
2023-2026</t>
  </si>
  <si>
    <t xml:space="preserve">LINEA DE BASE </t>
  </si>
  <si>
    <t>META CUATRIENIO</t>
  </si>
  <si>
    <t>META 2024</t>
  </si>
  <si>
    <t>META 2025</t>
  </si>
  <si>
    <t>META 2026</t>
  </si>
  <si>
    <t>Implementar estrategias orientadas a la generación  de ingresos y de empleo productivo</t>
  </si>
  <si>
    <t>jhon.rojas@uaeos.gov.co</t>
  </si>
  <si>
    <t>Evaluar de manera independiente la gestión estratégica e institucional, en aras de establecer el cumplimiento de las metas de gobierno y de gestión</t>
  </si>
  <si>
    <t xml:space="preserve">Gloria Patricia medina </t>
  </si>
  <si>
    <t>gmedina@uaeos.gov.co</t>
  </si>
  <si>
    <t xml:space="preserve">Para la vigencia 2023 se viene trabajando en 4 programas para el cumplimiento de la meta de la vigencia así: 
(1) Programa Formar para Servir: Somos Unidad Solidaria: programa desarrollado al 100%
(2) Diplomado Nacional de Asociatividad Solidaria, En el mes de septiembre se concertaron mallas curriculares con las Universidades UNAD, Universidad Francisco José de Caldas  y Universidad Cooperativa de Colombia -UCC-, así como con el aliado ASOCOOPH que en articulación con la Universidad Surcolombiana (adelantaran el proceso formativo), para la implementación de diplomados en diferentes regiones del país. Esto con base en los contenidos propuestos y desarrollados por la Unidad Solidaria en el Sistema de Educación para la Asociatividad Solidaria SEAS. De igual forma iniciaron las jornadas presenciales del primer proceso adelantado que fue el de ASOCOOPH, donde el Grupo de Educación e Investigación acompañó el inicio de las jornadas en los 4 departamentos de la Región Sur (Tolima, Caquetá, Huila y Putumayo). Se tiene planeado el inicio de las jornadas lideradas por la UNAD,  UCC y Univ. Distrital en el mes de octubre.
(3)Sistema de Educación Asociativa Solidaria “SEAS”, se ha avanzado para el SEAS en la adaptación a mallas curriculares y la realización del inicio del pilotaje en diferentes regiones del país. Desde el grupo de Educación, se realizó el acompañamiento en el pilotaje de la implementación del SEAS por parte del aliado ASOCOOPH, en los territorios de Huila, Tolima Putumayo y Caqueta.
(4) El PASO, El PASO, como herramienta que desarrolla las líneas de la Agenda de Asociatividad Solidaria para la Paz, incluye unos componentes, fases, repertorio de acciones colectivas de la asociatividad solidaria, y lineamientos para la labor de los y las servidores públicos de la Unidad Solidaria. Diseño de documento en 90%.
</t>
  </si>
  <si>
    <t xml:space="preserve">Esperado acumulado </t>
  </si>
  <si>
    <t>% Cumplimiento acumulado</t>
  </si>
  <si>
    <t>% Esperado acumulado</t>
  </si>
  <si>
    <t xml:space="preserve">Con el fin de implementar el programa formar en asociatividad solidaria la Dirección de Investigación y Planeación  reporta que se han suscrito 4 convenios a corte del 30 de septiembre. Con la ejecución de estos se dará cumplimiento a la meta propuesta del N° de instituciones educativas implementando la educación solidaria.  
De acuerdo con lo anterior, se reporta: 
1.	IE INEM JOSE EUTASIO RIVERA Leticia
2.	IE FRANCISCO DEL ROSARIO VELA Inírida
3.	IE INSTITUTO INTEGRADO CUSTODIO GARCÍA ROVIRA San José del Guaviare
4.	IE CONCENTRACIÓN DE DESARROLLO RURAL Mitú
5.	IE INTEGRADA JOSÉ EUSTASIO RIVERA Puerto Carreño
6.	IE EDUARDO CARRANZA SEDE JOSE CELESTINO MUTIS Apartadó
7.	COLEGIO COOPERATIVO DE APARTADÓ Quibdó
8.	IE MEGA COLEGIO MIA
9.	IE DIOCESANO PEDRO GRAU Y AROLA Tumaco
10.	INSTITUTO TÉCNICO INDUSTRIAL NACIONAL
11.	IE ROBERTO MARIO BISCHOFF Buenaventura
12.	IE FRANCISCO JOSÉ DE CALDAS
13.	IE LICEO DEL PACÍFICO Guapi
14.	IE NORMAL LA INMACULADA Tame
15.	IE TÉCNICA INDUSTRIAL FROILÁN FARÍAS Duitama
16.	COLEGIO SALESIANO Sogamoso
17.	INSTITUCIÓN EDUCATIVA TÉCNICA INDUSTRIAL GUSTAVO JIMÉNEZ Yopal
18.	IE LA CAMPIÑA Caloto
19.	Institución Educativa Sagrada Familia El Tambo
20.	Institución Educativa Alto del Rey Patía
21.	Institución Educativa Simón Bolívar Piendamó
22.	Institución Educativa Agroindustrial La María Pasto
23.	Colegio Militar Colombia Buesaco
24.	Institución Educativa Agropecuaria Veracruz Palmira
25.	Institución Educativa Técnica Comercial del Valle del Cauca
26.	Institución Educativa Sagrada Familia
27.	Institución Educativa Mercedes Ábrego
28.	Instituto Técnico Superior Dámaso Zapata Bucaramanga
29.	Institución Educativa INEM Custodio García Rovira Bucaramanga
30.	Colegio Técnico Industrial José Elías Puyana Florida Blanca 
31.	Institución Educativa Juan Cristóbal Martínez Girón
32.	Escuela Normal Superior de Piedecuesta, Piedecuesta
33.	Colegio Nuestra Señora de la Candelaria, Cimitarra
34.	Instituto Técnico Santo Tomás de Zapatoca
35.	Escuela Normal Superior de Charalá                                  </t>
  </si>
  <si>
    <t>Se  estableció una convocatoria  abierta con el fin de  cumplir con la Estrategia de Comunicaciones con enfoque asociativo solidario pero desafortunadamente ninguna de las entidades aplicables cumplió con los documentos contractuales por tal  motivo el 01 de Octubre se iniciara una nueva convocatoria con el fin de establecer un convenio  cumpla con los requerimientos que exige la Unidad Solidaria 
Para dar cumplimiento a esta accion se esta liderando con los gestores de cada region  en los procesos de fomento de la economía solidaria con las redes de emisoras y canales Comunitarios para generar movilización social, intercambio de experiencias y gestión del conocimiento", para ello los gestores territoriales  a nivel nacional han reportado 10 notas web y 8 contenidos para redes en temas de asociativada solidaria.</t>
  </si>
  <si>
    <t xml:space="preserve">N° de organizaciones lideradas por mujeres  fomentadas por vigencia </t>
  </si>
  <si>
    <t>Con el fin de adelantar jornadas de promoción que posicionen el modelo de economía popular, social y solidaria en los territorios se llevaron a cabo las siguientes actividades a corte de 30 de Septiembre de 2023, desde la firma del convenio 01  realizaron 23 asambleas presenciales a nivel nacional y un taller virtual de estrategias y metodologías para la asociatividad solidaria para la paz y se atendieron 5.167 personas; 151 en el taller virtual y 5.016 en las asambleas regionales de economía popular, social y solidaria. Cada Asamblea conto con espacio de promoción denominado Marco conceptual de la economía popular, social y solidaria. 
En el mes de julio se llevó a cabo el encuentro sectorial con jóvenes en Buenaventura los días 5 Y 6 de julio del 2023 y se contó con la participación de 80 lideres de organizaciones juveniles.                                En el marco de la ejecución del convenio 04 de 2023 se adelantará una asamblea regional como jornada de promoción que posicione el modelo de economía popular, social y solidaria en los territorios. En reunión de comité técnico del 5 de agosto se aprobó el cronograma de actividades para la planeación y ejecución de esta asamblea.
Presentación de oferta institucional y principios básicos de asociatividad, con Ministerio del trabajo el día 23 de agosto del 2023, con un total de 100 asistentes, la región del eje cafetero.                                                       
Presentación de oferta institucional y articulación con Cámara de Comercio de Valledupar para jóvenes el día 12 de agosto, con un total de 60 jóvenes.                                                                                           
Presentación de oferta institucional para sector portuario en Buenaventura el día 17 de agosto.                                                       
Mesa de dialogo de conflicto portuario en Buenaventura el día 30 de agosto.                                                                                               
Participación en la mesa de consejo territorial de paz de Buenaventura, con la asistencia de 23 personas el día 28 de agosto del 2023
Presentación de sensibilización en asociatividad para asociaciones de silleteros de Antioquia, Jericó en la región del eje cafetero. se contó con la asistencia de 16 artesanos.                                                  
Presentación de oferta institucional y articulación con Cámara de Comercio de Valledupar para jóvenes y mujeres con la participación de 230 personas del municipio de la Jagua, 77 asistentes del municipio de Becerril, 75 de Valledupar, para total de 382 personas y 3 municipios.                                                                           
Presentación de oferta institucional para corporación de silleteros en Santa Elena con la junta directiva con una asistencia de 9 personas.                                                                                                                                    
Se realizo una mesa de trabajo con las organizaciones del Dovio- Valle del Cauca y se contó con la asistencia de 56 personas.           
Sensibilización en Asociatividad Solidaria, en el municipio de Galapa, Atlántico, en el tema Conozcamos las Diferentes Organizaciones Solidarias, dirigida a la Asociación Agroindustrial el Paso de Galapa, Asociación de Campesinos Unidos de Galapa y un grupo de agricultores campesinos informales, fueron alrededor de 30 asociados los que se beneficiaron.
Participación en la Feria de Servicios del Mintrabajo en el municipio de Sabanagrande, Atlántico, resaltando, fueron alrededor de 20 personas entre entidades y asistentes en general los que escucharon la oferta institucional en el marco de la AASP
Taller de asociatividad solidaria con 18 mujeres víctimas del conflicto en Palmar de Varela                                                
Acompañamiento para la conformación de la cooperativa de funcionarios de la Presidencia de la República                                   
Socialización agenda de asociatividad a grupo de 12 Personas pertenecientes a las GOTIS (Grupo organizado de trabajadores informales) durante la mesa departamental de fortalecimiento de las GOTIS en la Gobernación de Bolívar.                      
Para un total a 30 de Septiembre de 5793 de personas sensibilizadas y capacitadas  en cultura solidaria</t>
  </si>
  <si>
    <t>Durante el mes de julio de 2023, la OAJ  continuó con las actividades tendientes a avanzar en el desarrollo del CONPES 4051 de 2021. Se enviaron al DNP los puntos: 2.12 Se elaboraron y enviaron documentos de avance de la actividad conforme a los hitos y fueron aprobados. Avance del reporte acumulado en la plataforma para esta actividad es del 80% SISCONPES con corte al 30 de juniode 2023 y del punto 1.8 Se elaboraron y enviaron documentos de avance de la actividad conforme a los hitos y fueron aprobados. Avance del reporte acumulado en la plataforma para esta actividad es del 70% SISCONPES con corte al 30 de Septiembre de 2023. (Avance financiero y técnico).</t>
  </si>
  <si>
    <t xml:space="preserve">A corte de 30 de septiembre, se tiene que:
Atendiendo lineamientos de la dirección nacional se ha trabajado en:
(1) Investigación de carácter Etnográfico que espera abordar el estado del arte  de la economía solidaria, popular, comunitaria y social. Se trabajó en el diseño de instrumento de captura de información estadística – línea base sistema de información; este instrumento concebido como insumo de la investigación de carcater etnográfico. Se estima avance del 73%
(2) Acompañamiento a productos de investigación en el marco de convenios territoriales, de los que se esperan 10 documentos que den cuenta de estudios, investigaciones o sistematización de experiencias en torno a la economía popular, social y solidaria
(3) Trabajo en la sistematización de saberes, a partir de las experticias de funcionarios de la Unidad Solidaria, que permiten la configuración de dos programas:
- PASO (Programa de Asociatividad Solidaria) - Se estima avance del 90%
- RUSI (Ruta Solidaria Incluyente) Se estima avance del 70%
</t>
  </si>
  <si>
    <t>A corte de 30 de septiembre, se tiene que:
(1) Atendiendo lineamiento de la dirección nacional el Plan Nacional Decenal de Educación Solidaria, será trabajado a través del diseño y desarrollo de documento Sistema de Educación para la Asociatividad Solidaria "SEAS"
(2) El SEAS en su diseño ha incluido la participación de actores de la economía solidaria, popular, social y comunitaria, esto se traduce en los análisis de problemáticas y soluciones que fueron puestas en dialogo ciudadano en los encuentros Asambleas Territoriales de Asociatividad Solidaria; especificamente se han tomado en cuenta las conlusiones de estas Asambleas que corresponden a la mesa temática línea de la AASP (Agenda de Asociatividad Solidaria para la Paz) número 11 "Impulso de la cultura social, solidaria, popular y comunitaria"
(3) Se ha venido avanzando en dos hitos:
(a) Diseño del SEAS: que incluye la apuesta pedagógica, componentes, ejes de trabajo y diseño de contenidos educativos (herramientas pedagógicas) para la relación con: educación con las organziaciones y las redes; educación con el sistema de educación formal (educación inicial, básica, media, superior); educación con la formación para el trabajao y desarrollo humano y articulación con la investigación. En promedio se tiene un avance ponderado del 60%
(b) Acompañamiento a pilotaje contenidos educativos (herramientas pedagógicas) del SEAS en su componente educación con las organziaciones y las redes.</t>
  </si>
  <si>
    <t>Con el fin de fomentar la Red Pública de apoyo al sector solidario, popular y comunitario articulando las iniciativas e instrumentos de política de los gobiernos locales, departamentales y nacionales.Se viene fomentando la Red  Pública de apoyo al sector a través de priorización para el fomento de los territorios asociativos solidario de:  la Región del Pacífico,   1-Tumaco (Nariño), 2-Buenaventura  (Valle del Cauca), 3-Quibdo  (Choco) - Uraba (Antioquia). A través de la ejecución del Convenio Interadministrativo 02, suscrito con la UNAD.</t>
  </si>
  <si>
    <r>
      <t>A corte de 30 de septiembre de 2023, la Unidad Solidaria cuenta con 79 gestores territoriales en los 32 departamentos, quienes adelantan la gestión en el fomento de las organizaciones de la economía solidaria, popular, comunitaria y social. En este sentido</t>
    </r>
    <r>
      <rPr>
        <sz val="7.2"/>
        <color rgb="FFFF0000"/>
        <rFont val="Arial Narrow"/>
        <family val="2"/>
      </rPr>
      <t xml:space="preserve"> </t>
    </r>
    <r>
      <rPr>
        <sz val="11"/>
        <color theme="1"/>
        <rFont val="Arial Narrow"/>
        <family val="2"/>
      </rPr>
      <t>se han fortalecido 2</t>
    </r>
    <r>
      <rPr>
        <sz val="12"/>
        <rFont val="Arial Narrow"/>
        <family val="2"/>
      </rPr>
      <t xml:space="preserve">0 organizaciones en municipios PDET por parte de los gestores y16 revisadas y validas por convenios en el departamento de Putumayo para un total de 36 organizaciones fortalecidas en municipios PDET.
 La Unidad Solidaria ha suscrito 5 convenios con el objetivo de fomentar organizaciones de la economía solidaria, popular, comunitaria y social, con un enfoque poblacional. 
La matriz F10 se encuentran en proceso de revisión, una vez sean aprobadas por planeación se presentará el debido reporte. </t>
    </r>
  </si>
  <si>
    <r>
      <t xml:space="preserve">Plan Estratégico Institucional  2023-2026
</t>
    </r>
    <r>
      <rPr>
        <b/>
        <sz val="14"/>
        <rFont val="Arial Narrow"/>
        <family val="2"/>
      </rPr>
      <t>Con la Economía Solidaria, Popular,  Comunitaria el cambio es desde los territorios</t>
    </r>
  </si>
  <si>
    <t>FECHA EDICIÓN 03/04/2023</t>
  </si>
  <si>
    <t>Transformación  PND  ( propuesta )</t>
  </si>
  <si>
    <t>Habilitadores</t>
  </si>
  <si>
    <t xml:space="preserve">Catalizador </t>
  </si>
  <si>
    <t>Componente  PND</t>
  </si>
  <si>
    <t>Objetivo Sectorial</t>
  </si>
  <si>
    <t xml:space="preserve">Objetivo General </t>
  </si>
  <si>
    <t>2. Seguridad humana y justicia social</t>
  </si>
  <si>
    <t>C. Expansióndecapacidades:másymejoresoportunidadesdela población para lograr sus proyectos de vida</t>
  </si>
  <si>
    <t>7. Reconocimiento e impulso a la Economía Popular y Comunitaria(EP)</t>
  </si>
  <si>
    <t xml:space="preserve">g. Asociatividadsolidariaparalapaz
</t>
  </si>
  <si>
    <t>Promover el trabajo decente a través de la formulación y fortalecimiento de políticas y estrategias orientadas a la generación  de ingresos y de empleo productivo</t>
  </si>
  <si>
    <t>Implementar la Agenda Asociatividad Solidaria para la Paz  (ASPP) , desarrollando  12 lineamientos estratégicos, que se materializan en acciones territoriales de la mano de las comunidades, organizaciones, los gobiernos locales, regionales, el gobierno nacional, el sector privado y la cooperación internacional, así:​
​
                Fomento de las organizaciones de la economía solidaria, popular y comunitaria con enfoques poblacional, sectorial, de    ​
                   géneros y   territorial.​
2. Asociatividad para proteger el alimento, la tierra y el agua.​
3. Impulso a los circuitos de comercialización locales y globales.​
4. Obras comunales asociativas​
5. Inclusión financiera a través del crédito comunitario y cooperativo.​
6. Asociatividad con trabajo decente.​
7. Asociatividad para el arte y la cultura.​
             Asociatividad con los y las jóvenes.​
9.                 Asociatividad solidaria con las mujeres.​
               Asociatividad para la economía campesina y la reforma rural integral.​
               Impulso de la cultura solidaria, popular y  comunitaria.​
12. Asociatividad y paz total.  ​</t>
  </si>
  <si>
    <t xml:space="preserve">1.  Promover las Agendas Comunes Territoriales para definir estrategias locales con los actores del territorio, que permitan la construcción de un nuevo modelo de operación de las organizaciones para que sean sostenibles y sustentables, y se articulen con los recursos nacionales, regionales o locales para la creación de condiciones de productividad, infraestructura y Derechos sociales </t>
  </si>
  <si>
    <r>
      <rPr>
        <b/>
        <sz val="11"/>
        <rFont val="Arial Narrow"/>
        <family val="2"/>
      </rPr>
      <t xml:space="preserve">1. 1 Asociatividad Solidaria Para la Paz </t>
    </r>
    <r>
      <rPr>
        <sz val="11"/>
        <rFont val="Arial Narrow"/>
        <family val="2"/>
      </rPr>
      <t>Fomento (promoción, creación, fortalecimiento, integración y protección)  de la asociatividad popular, social y solidaria</t>
    </r>
  </si>
  <si>
    <t xml:space="preserve">1.1.1. Fomentar la asociatividad solidaria ( creación, fortalecimiento, desarrollo) en las  formas organizativas de la economía  solidaria, popular y comunitaria a través del Programa Asociatividad para la Paz   ( PASO) y Sistema de Educación Asociatividad Solidaria – SEAS) y  PLANFES (Plan Nacional de Fomento de la Economía Solidaria y Cooperativa Rural).  
</t>
  </si>
  <si>
    <t>No de organizaciones de mujeres  fomentadas por vigencia ​</t>
  </si>
  <si>
    <t>No de organizaciones de  comunidades indígenas fomentadas por vigencia ​</t>
  </si>
  <si>
    <t>No de organizaciones de  comunidades NARP fomentadas por vigencia ​</t>
  </si>
  <si>
    <t>No de organizaciones de  jóvenes  fomentadas por vigencia  ​</t>
  </si>
  <si>
    <t>No de organizaciones de por población en condición de víctima  fomentadas  por vigencia ​</t>
  </si>
  <si>
    <t>No de organizaciones de  población en proceso de reincorporación  fomentadas por vigencia  ​</t>
  </si>
  <si>
    <t>No de organizaciones solidarias creadas en municipios Pdte.​</t>
  </si>
  <si>
    <t>No de organizaciones solidarias fortalecidas  en municipios Pdte.​</t>
  </si>
  <si>
    <r>
      <rPr>
        <b/>
        <sz val="11"/>
        <rFont val="Arial Narrow"/>
        <family val="2"/>
      </rPr>
      <t>1.2  Territorialización</t>
    </r>
    <r>
      <rPr>
        <sz val="11"/>
        <rFont val="Arial Narrow"/>
        <family val="2"/>
      </rPr>
      <t xml:space="preserve"> de la Economía Solidaria, Popular y Comunitaria </t>
    </r>
  </si>
  <si>
    <t>1.2.1 Promover Territorios Asociativos Solidarios  que  contribuyan al desarrollo social, cultural, político, economico,ambiental y organizacional en los territorios.</t>
  </si>
  <si>
    <t>1.2.2 Desarrollar las Mesas territoriales de economía popular, social y solidaria que promuevan  acuerdos territoriales de asociatividad solidaria para la Paz.</t>
  </si>
  <si>
    <t xml:space="preserve">No de Mesas territoriales implementadas </t>
  </si>
  <si>
    <t>1.2.3 Articular la estrategia de Compras públicas locales y mercados campesinos como parte del modelo de gestión institucional nacional y territorial.</t>
  </si>
  <si>
    <t xml:space="preserve">No de Organizaciones Solidarias vinculadas a las Estrategias de Compras Publicas y Mercados campesinos </t>
  </si>
  <si>
    <r>
      <rPr>
        <b/>
        <sz val="11"/>
        <rFont val="Arial Narrow"/>
        <family val="2"/>
      </rPr>
      <t>1.3  Articulación Intersectorial</t>
    </r>
    <r>
      <rPr>
        <sz val="11"/>
        <rFont val="Arial Narrow"/>
        <family val="2"/>
      </rPr>
      <t xml:space="preserve">
Articulación Público - Popular social - solidaria </t>
    </r>
  </si>
  <si>
    <t>1.3.1 Desarrollar proyectos de impacto territorial priorizados del resultado de las Agendas Territoriales Comunes ​</t>
  </si>
  <si>
    <t>No. de proyectos e impacto territorial desarrollados ​</t>
  </si>
  <si>
    <t>1.3.2 Fomentar la Red Pública de apoyo al sector solidario, popular y comunitario articulando las iniciativas e instrumentos de política de los gobiernos locales, departamentales y nacionales.​</t>
  </si>
  <si>
    <t>No. de Redes Públicas de apoyo al sector solidario, popular y comunitario activas en región ​</t>
  </si>
  <si>
    <t>2. Generar conocimiento con las organizaciones de la Economía Solidaria, Popular y Comunitaria, identificando los saberes construidos, haciendo uso de la investigación aplicada, donde el conocimiento y la experiencia se conjuguen en procesos participativos en el que dialoguen lo popular, lo social y lo solidario</t>
  </si>
  <si>
    <r>
      <rPr>
        <b/>
        <sz val="11"/>
        <rFont val="Arial Narrow"/>
        <family val="2"/>
      </rPr>
      <t>2. Cultura</t>
    </r>
    <r>
      <rPr>
        <sz val="11"/>
        <rFont val="Arial Narrow"/>
        <family val="2"/>
      </rPr>
      <t xml:space="preserve"> de la economía popular, social y solidaria para la vida </t>
    </r>
  </si>
  <si>
    <t>2.1 Revisar, actualizar y diseñar  programas institucionales que desarrollen las acciones de fomento de la economía solidaria , popular, comunitaria y social​</t>
  </si>
  <si>
    <t>No  de programas institucionales adoptados y publicados​</t>
  </si>
  <si>
    <t>2.2 Articular las competencias  asociativas, emprendedoras  y solidarias en el sistema de educación formal en los niveles de básica y media con el ministerio de educación, secretaria de educación  e instituciones educativas ​</t>
  </si>
  <si>
    <t>No de instituciones educativas implementando la educación solidaria​</t>
  </si>
  <si>
    <t>2.3 Desarrollar procesos de estudios, investigaciones o sistematización de experiencias en torno a la economía  solidaria, popular, comunitaria y social​</t>
  </si>
  <si>
    <t>No de estudios e investigaciones  en economía popular, social y solidaria realizadas y/o publicadas ​</t>
  </si>
  <si>
    <t>2.4 Formular el Plan decenal para la economía social. solidaria y popular a través de  procesos participativos ​</t>
  </si>
  <si>
    <t>No de  documentos de propuesta Plan decenal para la economía social. solidaria y popular elaborados​</t>
  </si>
  <si>
    <t> 2.5 Promover la Asociatividad solidaria , en las poblaciones priorizadas  para el cambio, desde una asociatividad  con trabajo decente para  mujeres, jóvenes, mujer, LGTBIQ+,  víctimas del conflicto armado, población con discapacidad, población en proceso de reincorporación y comunidades étnicas (Indígenas y NARP) entre otras poblaciones prioritarias.​</t>
  </si>
  <si>
    <t>No de personas sensibilizadas y capacitadas  en cultura solidaria ​</t>
  </si>
  <si>
    <t>No de Organizaciones participantes de proceso de promoción ​</t>
  </si>
  <si>
    <t>3,Posicionar y fortalecer las redes y medios alternativos, comunitarios y digitales en el territorio, con el fin de que estos sean el vehículo a través del cual se promocione la cultura solidaria para la paz y se visibilicen las bondades de la asociatividad solidaria como gestor del cambio en los territorios</t>
  </si>
  <si>
    <r>
      <rPr>
        <b/>
        <sz val="11"/>
        <rFont val="Arial Narrow"/>
        <family val="2"/>
      </rPr>
      <t>3. Educomunicaciones</t>
    </r>
    <r>
      <rPr>
        <sz val="11"/>
        <rFont val="Arial Narrow"/>
        <family val="2"/>
      </rPr>
      <t xml:space="preserve"> para el posicionamiento del modelo asociativo solidario</t>
    </r>
  </si>
  <si>
    <t> 3.1 Coordinar la creación de la Red Nacional y redes regionales de Medios Alternativos , Comunitarios y digitales. ​</t>
  </si>
  <si>
    <t>No de redes  de Medios Alternativos , Comunitarios y digitales conformados.​</t>
  </si>
  <si>
    <t>3.2  Divulgar a través de los medios de comunicación internos y externos  la gestión institucional, las bondades de la asociatividad solidaria  y el desarrollo de  la agenda de asociatividad solidaria para la paz​</t>
  </si>
  <si>
    <t>Porcentaje de cumplimiento del  plan divulgación  de la gestión institucional.​</t>
  </si>
  <si>
    <t>Grupo de Conectividad  Solidaria y Prensa</t>
  </si>
  <si>
    <t xml:space="preserve">
5 Convergencia Regional</t>
  </si>
  <si>
    <t>Fortalecimiento institucional como motor de cambio para recuperar la confianza de la ciudadanía y para el fortalecimiento del vínculo Estado-Ciudadanía</t>
  </si>
  <si>
    <t>Mejorar la gestión institucional del sector trabajo, con una eficiente gestión orientada a resultados</t>
  </si>
  <si>
    <r>
      <t xml:space="preserve">4. </t>
    </r>
    <r>
      <rPr>
        <b/>
        <sz val="11"/>
        <rFont val="Arial Narrow"/>
        <family val="2"/>
      </rPr>
      <t>Integralidad</t>
    </r>
    <r>
      <rPr>
        <sz val="11"/>
        <rFont val="Arial Narrow"/>
        <family val="2"/>
      </rPr>
      <t xml:space="preserve">  de los sistemas de gestión para el desarrollo institucional </t>
    </r>
  </si>
  <si>
    <t xml:space="preserve">4.1Implementar las dimensiones y políticas que conforman el MIPG para lograr una  mayor apropiación y cumplimiento adecuado de las funciones, garantizando  la satisfacción y participación ciudadana </t>
  </si>
  <si>
    <t xml:space="preserve">4.2 Presentar propuestas normativas que permitan fortalecer la regulación de las formas de economía solidaria para su desarrollo autónomo como alternativa de trabajo decente e inclusión productiva. para el fomento, desarrollo y protección del sector solidario,  que incluyan la disminución de obstáculos, trámites  y  costos para el desarrollo de las organizaciones solidarias. </t>
  </si>
  <si>
    <t>N° Organizaciones solidarias fomentadas</t>
  </si>
  <si>
    <t xml:space="preserve">1 trimestre </t>
  </si>
  <si>
    <t>A corte de 30 de septiembre de 2023, la Unidad Solidaria cuenta con 79 gestores territoriales  quienes se encuentran adelantando  procesos de fomento en 11 municipios Pdet :
-Antioquia: Apartadó, Carepa, Necoclí, Yondó, Vigía del Fuerte 
-Bolívar: El Carmen de Bolívar, María la Baja
-Cauca: Santander de Quilichao
-Guaviare: San José del Guaviare, El retorno 
-Nariño: San Andrés de Tumaco
Por medio del  Convenio de asociación 002 con la Asociación de Cooperativas y Empresas Solidarias del Huila se fomentaron organizacion en los siguientes 4 municipios PDET en el departamento de Putumayo:
-Puerto Guzmán
-Mocoa
-Puerto Asís
-Villa Garzón
Para un Total de 15 municipios PDET
Se esta realizando la revision de las Matrices F10 para la validacion de los Municipios PDET con Estrategia</t>
  </si>
  <si>
    <t>Durante la realización de las 23 asambleas territoriales se atendieron 5.016 personas, 2.630 mujeres y 2.386 hombres y 2.151 organizaciones de las 10 regiones de trabajo de la Agenda de Asociatividad Solidaria para la paz.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</si>
</sst>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0.00;[Red]#,##0.00"/>
    <numFmt numFmtId="165" formatCode="0.0"/>
  </numFmts>
  <fonts count="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Narrow"/>
      <family val="2"/>
    </font>
    <font>
      <b/>
      <sz val="11"/>
      <color theme="1"/>
      <name val="Arial Narrow"/>
      <family val="2"/>
    </font>
    <font>
      <b/>
      <sz val="11"/>
      <color indexed="9"/>
      <name val="Arial Narrow"/>
      <family val="2"/>
    </font>
    <font>
      <sz val="12"/>
      <color theme="1"/>
      <name val="Calibri"/>
      <family val="2"/>
      <scheme val="minor"/>
    </font>
    <font>
      <sz val="10"/>
      <color rgb="FF000000"/>
      <name val="Calibri"/>
      <family val="2"/>
      <scheme val="minor"/>
    </font>
    <font>
      <sz val="11"/>
      <color rgb="FF000000"/>
      <name val="Arial Narrow"/>
      <family val="2"/>
    </font>
    <font>
      <sz val="11"/>
      <name val="Arial Narrow"/>
      <family val="2"/>
    </font>
    <font>
      <b/>
      <sz val="11"/>
      <name val="Arial Narrow"/>
      <family val="2"/>
    </font>
    <font>
      <u/>
      <sz val="11"/>
      <color theme="10"/>
      <name val="Calibri"/>
      <family val="2"/>
      <scheme val="minor"/>
    </font>
    <font>
      <sz val="10"/>
      <name val="Arial Narrow"/>
      <family val="2"/>
    </font>
    <font>
      <sz val="10"/>
      <name val="Verdana"/>
      <family val="2"/>
    </font>
    <font>
      <sz val="10"/>
      <name val="Arial"/>
      <family val="2"/>
    </font>
    <font>
      <sz val="12"/>
      <name val="Arial Narrow"/>
      <family val="2"/>
    </font>
    <font>
      <sz val="12"/>
      <color theme="1"/>
      <name val="Arial Narrow"/>
      <family val="2"/>
    </font>
    <font>
      <sz val="11"/>
      <color theme="0"/>
      <name val="Arial Narrow"/>
      <family val="2"/>
    </font>
    <font>
      <sz val="10"/>
      <name val="Arial"/>
      <family val="2"/>
    </font>
    <font>
      <sz val="9"/>
      <color indexed="81"/>
      <name val="Tahoma"/>
      <family val="2"/>
    </font>
    <font>
      <b/>
      <sz val="9"/>
      <color indexed="81"/>
      <name val="Tahoma"/>
      <family val="2"/>
    </font>
    <font>
      <sz val="10"/>
      <color theme="1"/>
      <name val="Arial"/>
      <family val="2"/>
    </font>
    <font>
      <b/>
      <sz val="12"/>
      <name val="Arial Narrow"/>
      <family val="2"/>
    </font>
    <font>
      <sz val="12"/>
      <color theme="1"/>
      <name val="Arial"/>
      <family val="2"/>
    </font>
    <font>
      <sz val="9"/>
      <color theme="0"/>
      <name val="Arial Narrow"/>
      <family val="2"/>
    </font>
    <font>
      <b/>
      <sz val="48"/>
      <color theme="1"/>
      <name val="Arial Narrow"/>
      <family val="2"/>
    </font>
    <font>
      <b/>
      <sz val="28"/>
      <color theme="1"/>
      <name val="Arial Narrow"/>
      <family val="2"/>
    </font>
    <font>
      <sz val="28"/>
      <color theme="1"/>
      <name val="Calibri"/>
      <family val="2"/>
      <scheme val="minor"/>
    </font>
    <font>
      <b/>
      <sz val="12"/>
      <color theme="0"/>
      <name val="Arial Narrow"/>
      <family val="2"/>
    </font>
    <font>
      <u/>
      <sz val="12"/>
      <color theme="10"/>
      <name val="Arial Narrow"/>
      <family val="2"/>
    </font>
    <font>
      <sz val="12"/>
      <color rgb="FF000000"/>
      <name val="Arial Narrow"/>
      <family val="2"/>
    </font>
    <font>
      <sz val="12"/>
      <color theme="0"/>
      <name val="Arial"/>
      <family val="2"/>
    </font>
    <font>
      <sz val="11"/>
      <color rgb="FFFF0000"/>
      <name val="Arial Narrow"/>
      <family val="2"/>
    </font>
    <font>
      <sz val="8"/>
      <name val="Arial"/>
    </font>
    <font>
      <b/>
      <sz val="11"/>
      <color theme="0"/>
      <name val="Calibri"/>
      <family val="2"/>
      <scheme val="minor"/>
    </font>
    <font>
      <sz val="7.2"/>
      <color rgb="FFFF0000"/>
      <name val="Arial Narrow"/>
      <family val="2"/>
    </font>
    <font>
      <b/>
      <sz val="12"/>
      <color theme="1"/>
      <name val="Arial Narrow"/>
      <family val="2"/>
    </font>
    <font>
      <b/>
      <sz val="14"/>
      <color theme="1"/>
      <name val="Arial Narrow"/>
      <family val="2"/>
    </font>
    <font>
      <b/>
      <sz val="14"/>
      <name val="Arial Narrow"/>
      <family val="2"/>
    </font>
  </fonts>
  <fills count="14">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671C34"/>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4" tint="-0.499984740745262"/>
        <bgColor indexed="64"/>
      </patternFill>
    </fill>
    <fill>
      <patternFill patternType="solid">
        <fgColor rgb="FFFFFF00"/>
        <bgColor indexed="64"/>
      </patternFill>
    </fill>
    <fill>
      <patternFill patternType="solid">
        <fgColor rgb="FF353588"/>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thin">
        <color auto="1"/>
      </right>
      <top style="medium">
        <color indexed="64"/>
      </top>
      <bottom/>
      <diagonal/>
    </border>
    <border>
      <left style="thin">
        <color auto="1"/>
      </left>
      <right style="thin">
        <color auto="1"/>
      </right>
      <top style="medium">
        <color indexed="64"/>
      </top>
      <bottom/>
      <diagonal/>
    </border>
    <border>
      <left style="thin">
        <color auto="1"/>
      </left>
      <right/>
      <top style="medium">
        <color indexed="64"/>
      </top>
      <bottom/>
      <diagonal/>
    </border>
    <border>
      <left style="thin">
        <color auto="1"/>
      </left>
      <right style="medium">
        <color indexed="64"/>
      </right>
      <top style="medium">
        <color indexed="64"/>
      </top>
      <bottom/>
      <diagonal/>
    </border>
    <border>
      <left/>
      <right/>
      <top/>
      <bottom style="medium">
        <color theme="4" tint="-0.499984740745262"/>
      </bottom>
      <diagonal/>
    </border>
    <border>
      <left/>
      <right style="thin">
        <color auto="1"/>
      </right>
      <top/>
      <bottom style="medium">
        <color theme="4" tint="-0.499984740745262"/>
      </bottom>
      <diagonal/>
    </border>
    <border>
      <left style="thin">
        <color auto="1"/>
      </left>
      <right style="thin">
        <color auto="1"/>
      </right>
      <top/>
      <bottom style="medium">
        <color theme="4" tint="-0.499984740745262"/>
      </bottom>
      <diagonal/>
    </border>
    <border>
      <left style="thin">
        <color auto="1"/>
      </left>
      <right style="thin">
        <color auto="1"/>
      </right>
      <top style="medium">
        <color theme="4" tint="-0.499984740745262"/>
      </top>
      <bottom style="thin">
        <color auto="1"/>
      </bottom>
      <diagonal/>
    </border>
    <border>
      <left style="medium">
        <color theme="4" tint="-0.499984740745262"/>
      </left>
      <right style="thick">
        <color theme="4" tint="-0.499984740745262"/>
      </right>
      <top style="thin">
        <color auto="1"/>
      </top>
      <bottom style="thin">
        <color auto="1"/>
      </bottom>
      <diagonal/>
    </border>
    <border>
      <left/>
      <right style="thin">
        <color auto="1"/>
      </right>
      <top/>
      <bottom/>
      <diagonal/>
    </border>
    <border>
      <left style="medium">
        <color theme="4" tint="-0.499984740745262"/>
      </left>
      <right style="thick">
        <color theme="4" tint="-0.499984740745262"/>
      </right>
      <top style="thin">
        <color auto="1"/>
      </top>
      <bottom/>
      <diagonal/>
    </border>
    <border>
      <left style="medium">
        <color theme="4" tint="-0.499984740745262"/>
      </left>
      <right style="thick">
        <color theme="4" tint="-0.499984740745262"/>
      </right>
      <top style="thin">
        <color auto="1"/>
      </top>
      <bottom style="medium">
        <color theme="4" tint="-0.499984740745262"/>
      </bottom>
      <diagonal/>
    </border>
    <border>
      <left style="thin">
        <color auto="1"/>
      </left>
      <right style="thin">
        <color auto="1"/>
      </right>
      <top style="thin">
        <color auto="1"/>
      </top>
      <bottom style="medium">
        <color theme="4" tint="-0.499984740745262"/>
      </bottom>
      <diagonal/>
    </border>
    <border>
      <left style="medium">
        <color theme="4" tint="-0.499984740745262"/>
      </left>
      <right style="thin">
        <color auto="1"/>
      </right>
      <top style="medium">
        <color theme="4" tint="-0.499984740745262"/>
      </top>
      <bottom style="thin">
        <color auto="1"/>
      </bottom>
      <diagonal/>
    </border>
    <border>
      <left style="thin">
        <color auto="1"/>
      </left>
      <right style="thin">
        <color auto="1"/>
      </right>
      <top/>
      <bottom style="thin">
        <color auto="1"/>
      </bottom>
      <diagonal/>
    </border>
    <border>
      <left style="thin">
        <color auto="1"/>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style="thin">
        <color auto="1"/>
      </top>
      <bottom style="medium">
        <color theme="4" tint="-0.499984740745262"/>
      </bottom>
      <diagonal/>
    </border>
    <border>
      <left style="thin">
        <color auto="1"/>
      </left>
      <right/>
      <top/>
      <bottom style="thin">
        <color indexed="64"/>
      </bottom>
      <diagonal/>
    </border>
    <border>
      <left/>
      <right style="thin">
        <color auto="1"/>
      </right>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s>
  <cellStyleXfs count="25">
    <xf numFmtId="0" fontId="0" fillId="0" borderId="0"/>
    <xf numFmtId="0" fontId="5" fillId="0" borderId="0"/>
    <xf numFmtId="0" fontId="9" fillId="0" borderId="0"/>
    <xf numFmtId="0" fontId="14" fillId="0" borderId="0" applyNumberFormat="0" applyFill="0" applyBorder="0" applyAlignment="0" applyProtection="0"/>
    <xf numFmtId="0" fontId="4" fillId="0" borderId="0"/>
    <xf numFmtId="41" fontId="4" fillId="0" borderId="0" applyFont="0" applyFill="0" applyBorder="0" applyAlignment="0" applyProtection="0"/>
    <xf numFmtId="9" fontId="4" fillId="0" borderId="0" applyFont="0" applyFill="0" applyBorder="0" applyAlignment="0" applyProtection="0"/>
    <xf numFmtId="0" fontId="4" fillId="0" borderId="0"/>
    <xf numFmtId="0" fontId="16" fillId="0" borderId="0"/>
    <xf numFmtId="41" fontId="17" fillId="0" borderId="0" applyFont="0" applyFill="0" applyBorder="0" applyAlignment="0" applyProtection="0"/>
    <xf numFmtId="9"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9" fontId="21"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1" fontId="3" fillId="0" borderId="0" applyFont="0" applyFill="0" applyBorder="0" applyAlignment="0" applyProtection="0"/>
    <xf numFmtId="0" fontId="3" fillId="0" borderId="0"/>
    <xf numFmtId="0" fontId="2" fillId="0" borderId="0"/>
    <xf numFmtId="9" fontId="2" fillId="0" borderId="0" applyFont="0" applyFill="0" applyBorder="0" applyAlignment="0" applyProtection="0"/>
    <xf numFmtId="0" fontId="2" fillId="0" borderId="0"/>
    <xf numFmtId="0" fontId="1" fillId="0" borderId="0"/>
    <xf numFmtId="0" fontId="1" fillId="0" borderId="0"/>
  </cellStyleXfs>
  <cellXfs count="369">
    <xf numFmtId="0" fontId="0" fillId="0" borderId="0" xfId="0"/>
    <xf numFmtId="0" fontId="6" fillId="2" borderId="0" xfId="1" applyFont="1" applyFill="1"/>
    <xf numFmtId="0" fontId="6" fillId="2" borderId="1" xfId="1" applyFont="1" applyFill="1" applyBorder="1" applyAlignment="1">
      <alignment horizontal="center" vertical="center"/>
    </xf>
    <xf numFmtId="0" fontId="8" fillId="3" borderId="1" xfId="1" applyFont="1" applyFill="1" applyBorder="1" applyAlignment="1">
      <alignment horizontal="center" vertical="center"/>
    </xf>
    <xf numFmtId="0" fontId="8" fillId="3" borderId="1" xfId="1" applyFont="1" applyFill="1" applyBorder="1" applyAlignment="1">
      <alignment horizontal="center" vertical="center" wrapText="1"/>
    </xf>
    <xf numFmtId="0" fontId="6" fillId="3" borderId="0" xfId="1" applyFont="1" applyFill="1"/>
    <xf numFmtId="0" fontId="12" fillId="2" borderId="1" xfId="1" applyFont="1" applyFill="1" applyBorder="1" applyAlignment="1">
      <alignment horizontal="left" vertical="top" wrapText="1"/>
    </xf>
    <xf numFmtId="0" fontId="12" fillId="2" borderId="1" xfId="1" applyFont="1" applyFill="1" applyBorder="1" applyAlignment="1">
      <alignment vertical="top" wrapText="1"/>
    </xf>
    <xf numFmtId="0" fontId="12" fillId="2" borderId="1"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6" fillId="2" borderId="1" xfId="1" applyFont="1" applyFill="1" applyBorder="1" applyAlignment="1">
      <alignment horizontal="left" vertical="top" wrapText="1"/>
    </xf>
    <xf numFmtId="0" fontId="6" fillId="2" borderId="1" xfId="1" applyFont="1" applyFill="1" applyBorder="1" applyAlignment="1">
      <alignment vertical="top" wrapText="1"/>
    </xf>
    <xf numFmtId="0" fontId="6" fillId="2" borderId="1" xfId="1" applyFont="1" applyFill="1" applyBorder="1" applyAlignment="1">
      <alignment horizontal="left" vertical="center" wrapText="1"/>
    </xf>
    <xf numFmtId="0" fontId="6" fillId="2" borderId="1" xfId="1" applyFont="1" applyFill="1" applyBorder="1" applyAlignment="1">
      <alignment vertical="center" wrapText="1"/>
    </xf>
    <xf numFmtId="9" fontId="12" fillId="2" borderId="1" xfId="1" applyNumberFormat="1" applyFont="1" applyFill="1" applyBorder="1" applyAlignment="1">
      <alignment horizontal="center" vertical="center" wrapText="1"/>
    </xf>
    <xf numFmtId="0" fontId="12" fillId="2" borderId="1" xfId="1" applyFont="1" applyFill="1" applyBorder="1" applyAlignment="1">
      <alignment horizontal="left" vertical="center" wrapText="1"/>
    </xf>
    <xf numFmtId="0" fontId="12" fillId="2" borderId="1" xfId="1" applyFont="1" applyFill="1" applyBorder="1" applyAlignment="1">
      <alignment vertical="center" wrapText="1"/>
    </xf>
    <xf numFmtId="0" fontId="12" fillId="0" borderId="1" xfId="1" applyFont="1" applyBorder="1" applyAlignment="1">
      <alignment horizontal="center" vertical="center" wrapText="1"/>
    </xf>
    <xf numFmtId="3" fontId="6" fillId="2" borderId="1" xfId="1" applyNumberFormat="1" applyFont="1" applyFill="1" applyBorder="1" applyAlignment="1">
      <alignment horizontal="center" vertical="center"/>
    </xf>
    <xf numFmtId="3" fontId="12" fillId="0" borderId="1" xfId="1" applyNumberFormat="1" applyFont="1" applyBorder="1" applyAlignment="1">
      <alignment horizontal="center" vertical="center" wrapText="1"/>
    </xf>
    <xf numFmtId="0" fontId="12" fillId="2" borderId="1" xfId="1" applyFont="1" applyFill="1" applyBorder="1" applyAlignment="1">
      <alignment horizontal="center" vertical="center"/>
    </xf>
    <xf numFmtId="0" fontId="12" fillId="2" borderId="1" xfId="1" applyFont="1" applyFill="1" applyBorder="1" applyAlignment="1">
      <alignment horizontal="justify" vertical="top" wrapText="1"/>
    </xf>
    <xf numFmtId="0" fontId="15" fillId="0" borderId="1" xfId="0" applyFont="1" applyBorder="1" applyAlignment="1" applyProtection="1">
      <alignment horizontal="center" vertical="center"/>
      <protection locked="0"/>
    </xf>
    <xf numFmtId="1" fontId="12" fillId="2" borderId="1" xfId="1" applyNumberFormat="1" applyFont="1" applyFill="1" applyBorder="1" applyAlignment="1">
      <alignment horizontal="center" vertical="center" wrapText="1"/>
    </xf>
    <xf numFmtId="49" fontId="15" fillId="2" borderId="1" xfId="2" applyNumberFormat="1" applyFont="1" applyFill="1" applyBorder="1" applyAlignment="1">
      <alignment horizontal="center" vertical="center" wrapText="1"/>
    </xf>
    <xf numFmtId="0" fontId="6" fillId="2" borderId="1" xfId="1" applyFont="1" applyFill="1" applyBorder="1" applyAlignment="1">
      <alignment horizontal="justify" vertical="top"/>
    </xf>
    <xf numFmtId="0" fontId="6" fillId="2" borderId="0" xfId="1" applyFont="1" applyFill="1" applyAlignment="1">
      <alignment horizontal="justify" vertical="top"/>
    </xf>
    <xf numFmtId="1" fontId="19" fillId="2" borderId="1" xfId="10" applyNumberFormat="1" applyFont="1" applyFill="1" applyBorder="1" applyAlignment="1" applyProtection="1">
      <alignment horizontal="center" vertical="center" wrapText="1"/>
      <protection locked="0"/>
    </xf>
    <xf numFmtId="0" fontId="6" fillId="2" borderId="0" xfId="1" applyFont="1" applyFill="1" applyAlignment="1">
      <alignment horizontal="center" vertical="center"/>
    </xf>
    <xf numFmtId="0" fontId="20" fillId="3" borderId="3" xfId="1" applyFont="1" applyFill="1" applyBorder="1" applyAlignment="1">
      <alignment horizontal="center" vertical="center"/>
    </xf>
    <xf numFmtId="9" fontId="6" fillId="2" borderId="1" xfId="14" applyFont="1" applyFill="1" applyBorder="1" applyAlignment="1">
      <alignment horizontal="center" vertical="center"/>
    </xf>
    <xf numFmtId="0" fontId="6" fillId="2" borderId="1" xfId="1" applyFont="1" applyFill="1" applyBorder="1" applyAlignment="1">
      <alignment vertical="top"/>
    </xf>
    <xf numFmtId="0" fontId="24" fillId="2" borderId="1" xfId="0" applyFont="1" applyFill="1" applyBorder="1" applyAlignment="1">
      <alignment horizontal="center" vertical="center"/>
    </xf>
    <xf numFmtId="0" fontId="26" fillId="2" borderId="0" xfId="0" applyFont="1" applyFill="1"/>
    <xf numFmtId="0" fontId="24" fillId="2" borderId="6" xfId="0" applyFont="1" applyFill="1" applyBorder="1" applyAlignment="1">
      <alignment horizontal="center" vertical="center"/>
    </xf>
    <xf numFmtId="0" fontId="6" fillId="2" borderId="1" xfId="1" applyFont="1" applyFill="1" applyBorder="1" applyAlignment="1">
      <alignment horizontal="justify" vertical="top" wrapText="1"/>
    </xf>
    <xf numFmtId="9" fontId="6" fillId="2" borderId="1" xfId="1" applyNumberFormat="1" applyFont="1" applyFill="1" applyBorder="1" applyAlignment="1">
      <alignment vertical="top" wrapText="1"/>
    </xf>
    <xf numFmtId="1" fontId="6" fillId="2" borderId="1" xfId="1" applyNumberFormat="1" applyFont="1" applyFill="1" applyBorder="1" applyAlignment="1">
      <alignment vertical="top" wrapText="1"/>
    </xf>
    <xf numFmtId="0" fontId="12" fillId="5" borderId="1" xfId="1" applyFont="1" applyFill="1" applyBorder="1" applyAlignment="1">
      <alignment horizontal="left" vertical="center" wrapText="1"/>
    </xf>
    <xf numFmtId="0" fontId="20" fillId="3" borderId="1" xfId="1" applyFont="1" applyFill="1" applyBorder="1" applyAlignment="1">
      <alignment horizontal="center" vertical="center"/>
    </xf>
    <xf numFmtId="0" fontId="6" fillId="4" borderId="1" xfId="1" applyFont="1" applyFill="1" applyBorder="1" applyAlignment="1">
      <alignment horizontal="center" vertical="center"/>
    </xf>
    <xf numFmtId="9" fontId="6" fillId="4" borderId="1" xfId="1" applyNumberFormat="1" applyFont="1" applyFill="1" applyBorder="1" applyAlignment="1">
      <alignment horizontal="center" vertical="center"/>
    </xf>
    <xf numFmtId="10" fontId="6" fillId="4" borderId="1" xfId="1" applyNumberFormat="1" applyFont="1" applyFill="1" applyBorder="1" applyAlignment="1">
      <alignment horizontal="center" vertical="center"/>
    </xf>
    <xf numFmtId="0" fontId="27" fillId="3" borderId="1" xfId="1" applyFont="1" applyFill="1" applyBorder="1" applyAlignment="1">
      <alignment horizontal="center" vertical="center"/>
    </xf>
    <xf numFmtId="0" fontId="6" fillId="2" borderId="0" xfId="1" applyFont="1" applyFill="1" applyAlignment="1">
      <alignment horizontal="center" vertical="center" wrapText="1"/>
    </xf>
    <xf numFmtId="10" fontId="6" fillId="2" borderId="1" xfId="1" applyNumberFormat="1" applyFont="1" applyFill="1" applyBorder="1" applyAlignment="1">
      <alignment horizontal="center" vertical="center"/>
    </xf>
    <xf numFmtId="10" fontId="6" fillId="2" borderId="1" xfId="14" applyNumberFormat="1" applyFont="1" applyFill="1" applyBorder="1" applyAlignment="1">
      <alignment horizontal="center" vertical="center"/>
    </xf>
    <xf numFmtId="9" fontId="6" fillId="2" borderId="1" xfId="1" applyNumberFormat="1" applyFont="1" applyFill="1" applyBorder="1" applyAlignment="1">
      <alignment horizontal="center" vertical="center"/>
    </xf>
    <xf numFmtId="0" fontId="3" fillId="0" borderId="0" xfId="15"/>
    <xf numFmtId="0" fontId="30" fillId="0" borderId="0" xfId="15" applyFont="1"/>
    <xf numFmtId="0" fontId="3" fillId="0" borderId="11" xfId="15" applyBorder="1"/>
    <xf numFmtId="0" fontId="3" fillId="0" borderId="0" xfId="15" applyAlignment="1">
      <alignment horizontal="center" vertical="center"/>
    </xf>
    <xf numFmtId="0" fontId="3" fillId="0" borderId="0" xfId="15" applyAlignment="1">
      <alignment horizontal="right"/>
    </xf>
    <xf numFmtId="0" fontId="19" fillId="0" borderId="0" xfId="15" applyFont="1"/>
    <xf numFmtId="3" fontId="18" fillId="6" borderId="19" xfId="15" applyNumberFormat="1" applyFont="1" applyFill="1" applyBorder="1" applyAlignment="1">
      <alignment horizontal="justify" vertical="center" wrapText="1"/>
    </xf>
    <xf numFmtId="164" fontId="18" fillId="2" borderId="1" xfId="15" applyNumberFormat="1" applyFont="1" applyFill="1" applyBorder="1" applyAlignment="1">
      <alignment horizontal="justify" vertical="center" wrapText="1"/>
    </xf>
    <xf numFmtId="3" fontId="18" fillId="2" borderId="1" xfId="15" applyNumberFormat="1" applyFont="1" applyFill="1" applyBorder="1" applyAlignment="1">
      <alignment horizontal="center" vertical="center" wrapText="1"/>
    </xf>
    <xf numFmtId="3" fontId="18" fillId="2" borderId="1" xfId="15" applyNumberFormat="1" applyFont="1" applyFill="1" applyBorder="1" applyAlignment="1">
      <alignment horizontal="justify" vertical="center" wrapText="1"/>
    </xf>
    <xf numFmtId="164" fontId="18" fillId="6" borderId="1" xfId="15" applyNumberFormat="1" applyFont="1" applyFill="1" applyBorder="1" applyAlignment="1">
      <alignment horizontal="justify" vertical="center" wrapText="1"/>
    </xf>
    <xf numFmtId="3" fontId="18" fillId="6" borderId="1" xfId="15" applyNumberFormat="1" applyFont="1" applyFill="1" applyBorder="1" applyAlignment="1">
      <alignment horizontal="center" vertical="center" wrapText="1"/>
    </xf>
    <xf numFmtId="3" fontId="18" fillId="6" borderId="1" xfId="15" applyNumberFormat="1" applyFont="1" applyFill="1" applyBorder="1" applyAlignment="1">
      <alignment horizontal="justify" vertical="center" wrapText="1"/>
    </xf>
    <xf numFmtId="3" fontId="18" fillId="2" borderId="1" xfId="15" applyNumberFormat="1" applyFont="1" applyFill="1" applyBorder="1" applyAlignment="1">
      <alignment horizontal="right" wrapText="1"/>
    </xf>
    <xf numFmtId="0" fontId="18" fillId="6" borderId="1" xfId="15" applyFont="1" applyFill="1" applyBorder="1" applyAlignment="1">
      <alignment horizontal="justify" vertical="center" wrapText="1"/>
    </xf>
    <xf numFmtId="0" fontId="19" fillId="6" borderId="1" xfId="15" applyFont="1" applyFill="1" applyBorder="1" applyAlignment="1">
      <alignment horizontal="justify" vertical="center" wrapText="1"/>
    </xf>
    <xf numFmtId="0" fontId="19" fillId="2" borderId="1" xfId="15" applyFont="1" applyFill="1" applyBorder="1" applyAlignment="1">
      <alignment horizontal="justify" vertical="center" wrapText="1"/>
    </xf>
    <xf numFmtId="0" fontId="19" fillId="6" borderId="1" xfId="8" applyFont="1" applyFill="1" applyBorder="1" applyAlignment="1">
      <alignment horizontal="justify" vertical="center" wrapText="1"/>
    </xf>
    <xf numFmtId="0" fontId="18" fillId="2" borderId="1" xfId="15" applyFont="1" applyFill="1" applyBorder="1" applyAlignment="1">
      <alignment horizontal="justify" vertical="center" wrapText="1"/>
    </xf>
    <xf numFmtId="3" fontId="18" fillId="6" borderId="21" xfId="15" applyNumberFormat="1" applyFont="1" applyFill="1" applyBorder="1" applyAlignment="1">
      <alignment horizontal="center" vertical="center" wrapText="1"/>
    </xf>
    <xf numFmtId="15" fontId="19" fillId="6" borderId="1" xfId="8" applyNumberFormat="1" applyFont="1" applyFill="1" applyBorder="1" applyAlignment="1" applyProtection="1">
      <alignment horizontal="justify" vertical="center" wrapText="1"/>
      <protection locked="0"/>
    </xf>
    <xf numFmtId="1" fontId="19" fillId="6" borderId="1" xfId="10" applyNumberFormat="1" applyFont="1" applyFill="1" applyBorder="1" applyAlignment="1" applyProtection="1">
      <alignment horizontal="left" vertical="center" wrapText="1"/>
      <protection locked="0"/>
    </xf>
    <xf numFmtId="3" fontId="18" fillId="2" borderId="1" xfId="15" applyNumberFormat="1" applyFont="1" applyFill="1" applyBorder="1" applyAlignment="1">
      <alignment horizontal="left" vertical="center" wrapText="1"/>
    </xf>
    <xf numFmtId="1" fontId="18" fillId="2" borderId="1" xfId="15" applyNumberFormat="1" applyFont="1" applyFill="1" applyBorder="1" applyAlignment="1">
      <alignment horizontal="center" vertical="center" wrapText="1"/>
    </xf>
    <xf numFmtId="1" fontId="19" fillId="6" borderId="1" xfId="15" applyNumberFormat="1" applyFont="1" applyFill="1" applyBorder="1" applyAlignment="1">
      <alignment horizontal="left" vertical="center" wrapText="1"/>
    </xf>
    <xf numFmtId="3" fontId="18" fillId="6" borderId="1" xfId="15" applyNumberFormat="1" applyFont="1" applyFill="1" applyBorder="1" applyAlignment="1">
      <alignment horizontal="left" vertical="center" wrapText="1"/>
    </xf>
    <xf numFmtId="9" fontId="18" fillId="2" borderId="1" xfId="15" applyNumberFormat="1" applyFont="1" applyFill="1" applyBorder="1" applyAlignment="1">
      <alignment horizontal="center" vertical="center" wrapText="1"/>
    </xf>
    <xf numFmtId="9" fontId="18" fillId="6" borderId="1" xfId="15" applyNumberFormat="1" applyFont="1" applyFill="1" applyBorder="1" applyAlignment="1">
      <alignment horizontal="left" vertical="center" wrapText="1"/>
    </xf>
    <xf numFmtId="9" fontId="19" fillId="2" borderId="1" xfId="15" applyNumberFormat="1" applyFont="1" applyFill="1" applyBorder="1" applyAlignment="1">
      <alignment horizontal="right" wrapText="1"/>
    </xf>
    <xf numFmtId="9" fontId="18" fillId="2" borderId="1" xfId="15" applyNumberFormat="1" applyFont="1" applyFill="1" applyBorder="1" applyAlignment="1">
      <alignment horizontal="right" wrapText="1"/>
    </xf>
    <xf numFmtId="9" fontId="18" fillId="2" borderId="1" xfId="15" applyNumberFormat="1" applyFont="1" applyFill="1" applyBorder="1" applyAlignment="1">
      <alignment horizontal="left" vertical="center" wrapText="1"/>
    </xf>
    <xf numFmtId="9" fontId="18" fillId="2" borderId="1" xfId="17" applyFont="1" applyFill="1" applyBorder="1" applyAlignment="1">
      <alignment horizontal="right" wrapText="1"/>
    </xf>
    <xf numFmtId="9" fontId="18" fillId="2" borderId="1" xfId="17" applyFont="1" applyFill="1" applyBorder="1" applyAlignment="1">
      <alignment horizontal="center" vertical="center" wrapText="1"/>
    </xf>
    <xf numFmtId="9" fontId="18" fillId="2" borderId="1" xfId="17" applyFont="1" applyFill="1" applyBorder="1" applyAlignment="1">
      <alignment horizontal="left" vertical="center" wrapText="1"/>
    </xf>
    <xf numFmtId="9" fontId="19" fillId="2" borderId="1" xfId="15" applyNumberFormat="1" applyFont="1" applyFill="1" applyBorder="1" applyAlignment="1">
      <alignment horizontal="center" vertical="center" wrapText="1"/>
    </xf>
    <xf numFmtId="164" fontId="18" fillId="2" borderId="3" xfId="15" applyNumberFormat="1" applyFont="1" applyFill="1" applyBorder="1" applyAlignment="1">
      <alignment horizontal="justify" vertical="center" wrapText="1"/>
    </xf>
    <xf numFmtId="3" fontId="18" fillId="2" borderId="3" xfId="15" applyNumberFormat="1" applyFont="1" applyFill="1" applyBorder="1" applyAlignment="1">
      <alignment horizontal="center" vertical="center" wrapText="1"/>
    </xf>
    <xf numFmtId="0" fontId="33" fillId="2" borderId="3" xfId="15" applyFont="1" applyFill="1" applyBorder="1" applyAlignment="1">
      <alignment horizontal="right"/>
    </xf>
    <xf numFmtId="0" fontId="33" fillId="2" borderId="3" xfId="15" applyFont="1" applyFill="1" applyBorder="1" applyAlignment="1">
      <alignment horizontal="center" vertical="center"/>
    </xf>
    <xf numFmtId="0" fontId="33" fillId="2" borderId="3" xfId="15" applyFont="1" applyFill="1" applyBorder="1" applyAlignment="1">
      <alignment horizontal="left" wrapText="1"/>
    </xf>
    <xf numFmtId="3" fontId="18" fillId="2" borderId="3" xfId="15" applyNumberFormat="1" applyFont="1" applyFill="1" applyBorder="1" applyAlignment="1">
      <alignment horizontal="justify" vertical="center" wrapText="1"/>
    </xf>
    <xf numFmtId="0" fontId="19" fillId="2" borderId="0" xfId="15" applyFont="1" applyFill="1"/>
    <xf numFmtId="3" fontId="18" fillId="6" borderId="17" xfId="15" applyNumberFormat="1" applyFont="1" applyFill="1" applyBorder="1" applyAlignment="1">
      <alignment horizontal="center" vertical="center" wrapText="1"/>
    </xf>
    <xf numFmtId="164" fontId="18" fillId="6" borderId="24" xfId="15" applyNumberFormat="1" applyFont="1" applyFill="1" applyBorder="1" applyAlignment="1">
      <alignment horizontal="justify" vertical="center" wrapText="1"/>
    </xf>
    <xf numFmtId="3" fontId="18" fillId="6" borderId="24" xfId="15" applyNumberFormat="1" applyFont="1" applyFill="1" applyBorder="1" applyAlignment="1">
      <alignment horizontal="center" vertical="center" wrapText="1"/>
    </xf>
    <xf numFmtId="3" fontId="18" fillId="2" borderId="24" xfId="15" applyNumberFormat="1" applyFont="1" applyFill="1" applyBorder="1" applyAlignment="1">
      <alignment horizontal="center" vertical="center" wrapText="1"/>
    </xf>
    <xf numFmtId="3" fontId="18" fillId="6" borderId="24" xfId="15" applyNumberFormat="1" applyFont="1" applyFill="1" applyBorder="1" applyAlignment="1">
      <alignment horizontal="left" wrapText="1"/>
    </xf>
    <xf numFmtId="3" fontId="18" fillId="6" borderId="24" xfId="15" applyNumberFormat="1" applyFont="1" applyFill="1" applyBorder="1" applyAlignment="1">
      <alignment horizontal="justify" vertical="center" wrapText="1"/>
    </xf>
    <xf numFmtId="0" fontId="19" fillId="6" borderId="24" xfId="15" applyFont="1" applyFill="1" applyBorder="1" applyAlignment="1">
      <alignment horizontal="justify" vertical="center" wrapText="1"/>
    </xf>
    <xf numFmtId="0" fontId="18" fillId="6" borderId="24" xfId="15" applyFont="1" applyFill="1" applyBorder="1" applyAlignment="1">
      <alignment horizontal="justify" vertical="center" wrapText="1"/>
    </xf>
    <xf numFmtId="3" fontId="18" fillId="2" borderId="19" xfId="15" applyNumberFormat="1" applyFont="1" applyFill="1" applyBorder="1" applyAlignment="1">
      <alignment horizontal="center" vertical="center" wrapText="1"/>
    </xf>
    <xf numFmtId="3" fontId="18" fillId="2" borderId="19" xfId="15" applyNumberFormat="1" applyFont="1" applyFill="1" applyBorder="1" applyAlignment="1">
      <alignment horizontal="justify" vertical="center" wrapText="1"/>
    </xf>
    <xf numFmtId="165" fontId="18" fillId="2" borderId="19" xfId="15" applyNumberFormat="1" applyFont="1" applyFill="1" applyBorder="1" applyAlignment="1">
      <alignment horizontal="right" wrapText="1"/>
    </xf>
    <xf numFmtId="165" fontId="18" fillId="2" borderId="19" xfId="15" applyNumberFormat="1" applyFont="1" applyFill="1" applyBorder="1" applyAlignment="1">
      <alignment horizontal="center" vertical="center" wrapText="1"/>
    </xf>
    <xf numFmtId="165" fontId="18" fillId="2" borderId="19" xfId="15" applyNumberFormat="1" applyFont="1" applyFill="1" applyBorder="1" applyAlignment="1">
      <alignment horizontal="left" vertical="center" wrapText="1"/>
    </xf>
    <xf numFmtId="3" fontId="18" fillId="2" borderId="19" xfId="15" applyNumberFormat="1" applyFont="1" applyFill="1" applyBorder="1" applyAlignment="1">
      <alignment vertical="center" wrapText="1"/>
    </xf>
    <xf numFmtId="0" fontId="19" fillId="2" borderId="19" xfId="15" applyFont="1" applyFill="1" applyBorder="1" applyAlignment="1">
      <alignment horizontal="justify" vertical="center" wrapText="1"/>
    </xf>
    <xf numFmtId="1" fontId="18" fillId="6" borderId="1" xfId="15" applyNumberFormat="1" applyFont="1" applyFill="1" applyBorder="1" applyAlignment="1">
      <alignment horizontal="left" vertical="center" wrapText="1"/>
    </xf>
    <xf numFmtId="9" fontId="19" fillId="6" borderId="1" xfId="15" applyNumberFormat="1" applyFont="1" applyFill="1" applyBorder="1" applyAlignment="1">
      <alignment horizontal="left" vertical="center" wrapText="1"/>
    </xf>
    <xf numFmtId="3" fontId="18" fillId="6" borderId="24" xfId="15" applyNumberFormat="1" applyFont="1" applyFill="1" applyBorder="1" applyAlignment="1">
      <alignment horizontal="left" vertical="center" wrapText="1"/>
    </xf>
    <xf numFmtId="3" fontId="18" fillId="8" borderId="1" xfId="15" applyNumberFormat="1" applyFont="1" applyFill="1" applyBorder="1" applyAlignment="1">
      <alignment horizontal="right" wrapText="1"/>
    </xf>
    <xf numFmtId="1" fontId="18" fillId="8" borderId="1" xfId="15" applyNumberFormat="1" applyFont="1" applyFill="1" applyBorder="1" applyAlignment="1">
      <alignment horizontal="right" wrapText="1"/>
    </xf>
    <xf numFmtId="9" fontId="18" fillId="8" borderId="1" xfId="15" applyNumberFormat="1" applyFont="1" applyFill="1" applyBorder="1" applyAlignment="1">
      <alignment horizontal="right" wrapText="1"/>
    </xf>
    <xf numFmtId="9" fontId="18" fillId="8" borderId="1" xfId="17" applyFont="1" applyFill="1" applyBorder="1" applyAlignment="1">
      <alignment horizontal="right" wrapText="1"/>
    </xf>
    <xf numFmtId="9" fontId="19" fillId="8" borderId="1" xfId="15" applyNumberFormat="1" applyFont="1" applyFill="1" applyBorder="1" applyAlignment="1">
      <alignment horizontal="right" wrapText="1"/>
    </xf>
    <xf numFmtId="0" fontId="33" fillId="8" borderId="3" xfId="15" applyFont="1" applyFill="1" applyBorder="1" applyAlignment="1">
      <alignment horizontal="right"/>
    </xf>
    <xf numFmtId="3" fontId="18" fillId="8" borderId="24" xfId="15" applyNumberFormat="1" applyFont="1" applyFill="1" applyBorder="1" applyAlignment="1">
      <alignment horizontal="right" wrapText="1"/>
    </xf>
    <xf numFmtId="165" fontId="18" fillId="8" borderId="19" xfId="15" applyNumberFormat="1" applyFont="1" applyFill="1" applyBorder="1" applyAlignment="1">
      <alignment horizontal="right" wrapText="1"/>
    </xf>
    <xf numFmtId="1" fontId="19" fillId="9" borderId="1" xfId="10" applyNumberFormat="1" applyFont="1" applyFill="1" applyBorder="1" applyAlignment="1" applyProtection="1">
      <alignment horizontal="right" wrapText="1"/>
      <protection locked="0"/>
    </xf>
    <xf numFmtId="3" fontId="18" fillId="9" borderId="1" xfId="15" applyNumberFormat="1" applyFont="1" applyFill="1" applyBorder="1" applyAlignment="1">
      <alignment horizontal="right" wrapText="1"/>
    </xf>
    <xf numFmtId="1" fontId="18" fillId="9" borderId="1" xfId="15" applyNumberFormat="1" applyFont="1" applyFill="1" applyBorder="1" applyAlignment="1">
      <alignment horizontal="right" wrapText="1"/>
    </xf>
    <xf numFmtId="9" fontId="18" fillId="9" borderId="1" xfId="15" applyNumberFormat="1" applyFont="1" applyFill="1" applyBorder="1" applyAlignment="1">
      <alignment horizontal="right" wrapText="1"/>
    </xf>
    <xf numFmtId="9" fontId="18" fillId="9" borderId="1" xfId="17" applyFont="1" applyFill="1" applyBorder="1" applyAlignment="1">
      <alignment horizontal="right" wrapText="1"/>
    </xf>
    <xf numFmtId="9" fontId="19" fillId="9" borderId="1" xfId="15" applyNumberFormat="1" applyFont="1" applyFill="1" applyBorder="1" applyAlignment="1">
      <alignment horizontal="right" wrapText="1"/>
    </xf>
    <xf numFmtId="0" fontId="33" fillId="9" borderId="3" xfId="15" applyFont="1" applyFill="1" applyBorder="1" applyAlignment="1">
      <alignment horizontal="right"/>
    </xf>
    <xf numFmtId="3" fontId="18" fillId="9" borderId="24" xfId="15" applyNumberFormat="1" applyFont="1" applyFill="1" applyBorder="1" applyAlignment="1">
      <alignment horizontal="right" wrapText="1"/>
    </xf>
    <xf numFmtId="165" fontId="18" fillId="9" borderId="19" xfId="15" applyNumberFormat="1" applyFont="1" applyFill="1" applyBorder="1" applyAlignment="1">
      <alignment horizontal="right" wrapText="1"/>
    </xf>
    <xf numFmtId="3" fontId="18" fillId="8" borderId="1" xfId="15" applyNumberFormat="1" applyFont="1" applyFill="1" applyBorder="1" applyAlignment="1">
      <alignment horizontal="center" vertical="center" wrapText="1"/>
    </xf>
    <xf numFmtId="1" fontId="18" fillId="8" borderId="1" xfId="15" applyNumberFormat="1" applyFont="1" applyFill="1" applyBorder="1" applyAlignment="1">
      <alignment horizontal="center" vertical="center" wrapText="1"/>
    </xf>
    <xf numFmtId="9" fontId="18" fillId="8" borderId="1" xfId="15" applyNumberFormat="1" applyFont="1" applyFill="1" applyBorder="1" applyAlignment="1">
      <alignment horizontal="center" vertical="center" wrapText="1"/>
    </xf>
    <xf numFmtId="9" fontId="18" fillId="8" borderId="1" xfId="17" applyFont="1" applyFill="1" applyBorder="1" applyAlignment="1">
      <alignment horizontal="center" vertical="center" wrapText="1"/>
    </xf>
    <xf numFmtId="9" fontId="19" fillId="8" borderId="1" xfId="15" applyNumberFormat="1" applyFont="1" applyFill="1" applyBorder="1" applyAlignment="1">
      <alignment horizontal="center" vertical="center" wrapText="1"/>
    </xf>
    <xf numFmtId="0" fontId="33" fillId="8" borderId="3" xfId="15" applyFont="1" applyFill="1" applyBorder="1" applyAlignment="1">
      <alignment horizontal="center" vertical="center"/>
    </xf>
    <xf numFmtId="3" fontId="18" fillId="8" borderId="24" xfId="15" applyNumberFormat="1" applyFont="1" applyFill="1" applyBorder="1" applyAlignment="1">
      <alignment horizontal="center" vertical="center" wrapText="1"/>
    </xf>
    <xf numFmtId="165" fontId="18" fillId="8" borderId="19" xfId="15" applyNumberFormat="1" applyFont="1" applyFill="1" applyBorder="1" applyAlignment="1">
      <alignment horizontal="center" vertical="center" wrapText="1"/>
    </xf>
    <xf numFmtId="1" fontId="19" fillId="2" borderId="1" xfId="10" applyNumberFormat="1" applyFont="1" applyFill="1" applyBorder="1" applyAlignment="1" applyProtection="1">
      <alignment horizontal="right" wrapText="1"/>
      <protection locked="0"/>
    </xf>
    <xf numFmtId="1" fontId="18" fillId="2" borderId="1" xfId="15" applyNumberFormat="1" applyFont="1" applyFill="1" applyBorder="1" applyAlignment="1">
      <alignment horizontal="right" wrapText="1"/>
    </xf>
    <xf numFmtId="3" fontId="18" fillId="2" borderId="24" xfId="15" applyNumberFormat="1" applyFont="1" applyFill="1" applyBorder="1" applyAlignment="1">
      <alignment horizontal="right" wrapText="1"/>
    </xf>
    <xf numFmtId="9" fontId="19" fillId="9" borderId="1" xfId="14" applyFont="1" applyFill="1" applyBorder="1" applyAlignment="1" applyProtection="1">
      <alignment horizontal="center" vertical="center" wrapText="1"/>
      <protection locked="0"/>
    </xf>
    <xf numFmtId="2" fontId="19" fillId="8" borderId="1" xfId="10" applyNumberFormat="1" applyFont="1" applyFill="1" applyBorder="1" applyAlignment="1" applyProtection="1">
      <alignment horizontal="right" wrapText="1"/>
      <protection locked="0"/>
    </xf>
    <xf numFmtId="2" fontId="19" fillId="8" borderId="1" xfId="10" applyNumberFormat="1" applyFont="1" applyFill="1" applyBorder="1" applyAlignment="1" applyProtection="1">
      <alignment horizontal="center" vertical="center" wrapText="1"/>
      <protection locked="0"/>
    </xf>
    <xf numFmtId="1" fontId="19" fillId="6" borderId="1" xfId="10" applyNumberFormat="1" applyFont="1" applyFill="1" applyBorder="1" applyAlignment="1" applyProtection="1">
      <alignment horizontal="center" vertical="center" wrapText="1"/>
      <protection locked="0"/>
    </xf>
    <xf numFmtId="0" fontId="6" fillId="2" borderId="1" xfId="1" applyFont="1" applyFill="1" applyBorder="1" applyAlignment="1">
      <alignment horizontal="center"/>
    </xf>
    <xf numFmtId="0" fontId="7" fillId="2" borderId="0" xfId="1" applyFont="1" applyFill="1" applyAlignment="1">
      <alignment horizontal="center" vertical="center"/>
    </xf>
    <xf numFmtId="0" fontId="7" fillId="2" borderId="2" xfId="1" applyFont="1" applyFill="1" applyBorder="1" applyAlignment="1">
      <alignment horizontal="center" vertical="center"/>
    </xf>
    <xf numFmtId="0" fontId="14" fillId="6" borderId="6" xfId="3" applyFill="1" applyBorder="1" applyAlignment="1">
      <alignment horizontal="justify" vertical="center" wrapText="1"/>
    </xf>
    <xf numFmtId="0" fontId="32" fillId="2" borderId="6" xfId="3" applyFont="1" applyFill="1" applyBorder="1" applyAlignment="1">
      <alignment horizontal="justify" vertical="center" wrapText="1"/>
    </xf>
    <xf numFmtId="0" fontId="32" fillId="6" borderId="6" xfId="3" applyFont="1" applyFill="1" applyBorder="1" applyAlignment="1">
      <alignment horizontal="justify" vertical="center" wrapText="1"/>
    </xf>
    <xf numFmtId="0" fontId="32" fillId="6" borderId="30" xfId="3" applyFont="1" applyFill="1" applyBorder="1" applyAlignment="1">
      <alignment horizontal="justify" vertical="center" wrapText="1"/>
    </xf>
    <xf numFmtId="0" fontId="14" fillId="2" borderId="6" xfId="3" applyFill="1" applyBorder="1" applyAlignment="1">
      <alignment horizontal="justify" vertical="center" wrapText="1"/>
    </xf>
    <xf numFmtId="0" fontId="19" fillId="0" borderId="1" xfId="15" applyFont="1" applyBorder="1" applyAlignment="1">
      <alignment horizontal="center" vertical="center"/>
    </xf>
    <xf numFmtId="1" fontId="19" fillId="10" borderId="1" xfId="10" applyNumberFormat="1" applyFont="1" applyFill="1" applyBorder="1" applyAlignment="1" applyProtection="1">
      <alignment horizontal="center" vertical="center" wrapText="1"/>
      <protection locked="0"/>
    </xf>
    <xf numFmtId="2" fontId="6" fillId="2" borderId="1" xfId="14" applyNumberFormat="1" applyFont="1" applyFill="1" applyBorder="1" applyAlignment="1">
      <alignment horizontal="center" vertical="center"/>
    </xf>
    <xf numFmtId="0" fontId="6" fillId="6" borderId="1" xfId="1" applyFont="1" applyFill="1" applyBorder="1" applyAlignment="1">
      <alignment horizontal="center" vertical="center"/>
    </xf>
    <xf numFmtId="2" fontId="3" fillId="0" borderId="0" xfId="15" applyNumberFormat="1" applyAlignment="1">
      <alignment horizontal="right"/>
    </xf>
    <xf numFmtId="0" fontId="6" fillId="2" borderId="6" xfId="1" applyFont="1" applyFill="1" applyBorder="1" applyAlignment="1">
      <alignment horizontal="center"/>
    </xf>
    <xf numFmtId="0" fontId="6" fillId="2" borderId="7" xfId="1" applyFont="1" applyFill="1" applyBorder="1" applyAlignment="1">
      <alignment horizontal="center"/>
    </xf>
    <xf numFmtId="0" fontId="6" fillId="2" borderId="8" xfId="1" applyFont="1" applyFill="1" applyBorder="1" applyAlignment="1">
      <alignment horizontal="center"/>
    </xf>
    <xf numFmtId="9" fontId="6" fillId="2" borderId="0" xfId="14" applyFont="1" applyFill="1" applyAlignment="1">
      <alignment horizontal="center" vertical="center"/>
    </xf>
    <xf numFmtId="9" fontId="26" fillId="2" borderId="0" xfId="14" applyFont="1" applyFill="1"/>
    <xf numFmtId="9" fontId="20" fillId="3" borderId="3" xfId="14" applyFont="1" applyFill="1" applyBorder="1" applyAlignment="1">
      <alignment horizontal="center" vertical="center"/>
    </xf>
    <xf numFmtId="9" fontId="3" fillId="0" borderId="0" xfId="14" applyFont="1" applyAlignment="1">
      <alignment horizontal="center" vertical="center"/>
    </xf>
    <xf numFmtId="9" fontId="19" fillId="10" borderId="1" xfId="14" applyFont="1" applyFill="1" applyBorder="1" applyAlignment="1" applyProtection="1">
      <alignment horizontal="center" vertical="center" wrapText="1"/>
      <protection locked="0"/>
    </xf>
    <xf numFmtId="9" fontId="19" fillId="6" borderId="1" xfId="14" applyFont="1" applyFill="1" applyBorder="1" applyAlignment="1" applyProtection="1">
      <alignment horizontal="center" vertical="center" wrapText="1"/>
      <protection locked="0"/>
    </xf>
    <xf numFmtId="9" fontId="3" fillId="0" borderId="0" xfId="15" applyNumberFormat="1" applyAlignment="1">
      <alignment horizontal="center" vertical="center"/>
    </xf>
    <xf numFmtId="0" fontId="12" fillId="2" borderId="0" xfId="1" applyFont="1" applyFill="1" applyAlignment="1">
      <alignment horizontal="left" vertical="center" wrapText="1"/>
    </xf>
    <xf numFmtId="0" fontId="33" fillId="2" borderId="3" xfId="15" applyFont="1" applyFill="1" applyBorder="1" applyAlignment="1">
      <alignment horizontal="left" vertical="center" wrapText="1"/>
    </xf>
    <xf numFmtId="3" fontId="6" fillId="2" borderId="1" xfId="1" applyNumberFormat="1" applyFont="1" applyFill="1" applyBorder="1" applyAlignment="1">
      <alignment vertical="top" wrapText="1"/>
    </xf>
    <xf numFmtId="0" fontId="30" fillId="0" borderId="0" xfId="15" applyFont="1" applyAlignment="1">
      <alignment horizontal="center" vertical="center"/>
    </xf>
    <xf numFmtId="9" fontId="19" fillId="0" borderId="1" xfId="14" applyFont="1" applyBorder="1" applyAlignment="1">
      <alignment horizontal="center" vertical="center" wrapText="1"/>
    </xf>
    <xf numFmtId="9" fontId="19" fillId="0" borderId="1" xfId="14" applyFont="1" applyBorder="1" applyAlignment="1">
      <alignment horizontal="center" vertical="center"/>
    </xf>
    <xf numFmtId="0" fontId="19" fillId="0" borderId="0" xfId="20" applyFont="1"/>
    <xf numFmtId="0" fontId="2" fillId="0" borderId="0" xfId="20"/>
    <xf numFmtId="0" fontId="19" fillId="0" borderId="0" xfId="20" applyFont="1" applyAlignment="1">
      <alignment horizontal="right"/>
    </xf>
    <xf numFmtId="3" fontId="31" fillId="13" borderId="33" xfId="20" applyNumberFormat="1" applyFont="1" applyFill="1" applyBorder="1" applyAlignment="1">
      <alignment horizontal="center" vertical="center" wrapText="1"/>
    </xf>
    <xf numFmtId="3" fontId="31" fillId="13" borderId="34" xfId="20" applyNumberFormat="1" applyFont="1" applyFill="1" applyBorder="1" applyAlignment="1">
      <alignment horizontal="center" vertical="center" wrapText="1"/>
    </xf>
    <xf numFmtId="164" fontId="31" fillId="13" borderId="34" xfId="20" applyNumberFormat="1" applyFont="1" applyFill="1" applyBorder="1" applyAlignment="1">
      <alignment horizontal="center" vertical="center" wrapText="1"/>
    </xf>
    <xf numFmtId="3" fontId="31" fillId="13" borderId="34" xfId="20" applyNumberFormat="1" applyFont="1" applyFill="1" applyBorder="1" applyAlignment="1">
      <alignment horizontal="right" vertical="center" wrapText="1"/>
    </xf>
    <xf numFmtId="164" fontId="31" fillId="13" borderId="34" xfId="20" applyNumberFormat="1" applyFont="1" applyFill="1" applyBorder="1" applyAlignment="1">
      <alignment horizontal="right" vertical="center" wrapText="1"/>
    </xf>
    <xf numFmtId="3" fontId="31" fillId="13" borderId="35" xfId="20" applyNumberFormat="1" applyFont="1" applyFill="1" applyBorder="1" applyAlignment="1">
      <alignment horizontal="center" vertical="center" wrapText="1"/>
    </xf>
    <xf numFmtId="3" fontId="37" fillId="0" borderId="0" xfId="20" applyNumberFormat="1" applyFont="1" applyAlignment="1">
      <alignment horizontal="center" vertical="center" wrapText="1"/>
    </xf>
    <xf numFmtId="3" fontId="18" fillId="4" borderId="1" xfId="20" applyNumberFormat="1" applyFont="1" applyFill="1" applyBorder="1" applyAlignment="1">
      <alignment horizontal="center" vertical="center" wrapText="1"/>
    </xf>
    <xf numFmtId="15" fontId="19" fillId="4" borderId="1" xfId="8" applyNumberFormat="1" applyFont="1" applyFill="1" applyBorder="1" applyAlignment="1" applyProtection="1">
      <alignment horizontal="justify" vertical="center" wrapText="1"/>
      <protection locked="0"/>
    </xf>
    <xf numFmtId="3" fontId="18" fillId="4" borderId="1" xfId="20" applyNumberFormat="1" applyFont="1" applyFill="1" applyBorder="1" applyAlignment="1">
      <alignment horizontal="justify" vertical="center" wrapText="1"/>
    </xf>
    <xf numFmtId="3" fontId="19" fillId="4" borderId="1" xfId="8" applyNumberFormat="1" applyFont="1" applyFill="1" applyBorder="1" applyAlignment="1" applyProtection="1">
      <alignment horizontal="right" vertical="center" wrapText="1"/>
      <protection locked="0"/>
    </xf>
    <xf numFmtId="1" fontId="19" fillId="4" borderId="1" xfId="10" applyNumberFormat="1" applyFont="1" applyFill="1" applyBorder="1" applyAlignment="1" applyProtection="1">
      <alignment horizontal="right" vertical="center" wrapText="1"/>
      <protection locked="0"/>
    </xf>
    <xf numFmtId="0" fontId="19" fillId="4" borderId="1" xfId="20" applyFont="1" applyFill="1" applyBorder="1" applyAlignment="1">
      <alignment horizontal="justify" vertical="center" wrapText="1"/>
    </xf>
    <xf numFmtId="0" fontId="19" fillId="4" borderId="1" xfId="8" applyFont="1" applyFill="1" applyBorder="1" applyAlignment="1">
      <alignment horizontal="justify" vertical="center" wrapText="1"/>
    </xf>
    <xf numFmtId="0" fontId="32" fillId="4" borderId="37" xfId="3" applyFont="1" applyFill="1" applyBorder="1" applyAlignment="1">
      <alignment horizontal="justify" vertical="center" wrapText="1"/>
    </xf>
    <xf numFmtId="3" fontId="37" fillId="2" borderId="0" xfId="20" applyNumberFormat="1" applyFont="1" applyFill="1" applyAlignment="1">
      <alignment horizontal="justify" vertical="center" wrapText="1"/>
    </xf>
    <xf numFmtId="164" fontId="18" fillId="2" borderId="1" xfId="20" applyNumberFormat="1" applyFont="1" applyFill="1" applyBorder="1" applyAlignment="1">
      <alignment horizontal="justify" vertical="center" wrapText="1"/>
    </xf>
    <xf numFmtId="3" fontId="18" fillId="2" borderId="1" xfId="20" applyNumberFormat="1" applyFont="1" applyFill="1" applyBorder="1" applyAlignment="1">
      <alignment horizontal="justify" vertical="center" wrapText="1"/>
    </xf>
    <xf numFmtId="3" fontId="18" fillId="2" borderId="1" xfId="20" applyNumberFormat="1" applyFont="1" applyFill="1" applyBorder="1" applyAlignment="1">
      <alignment horizontal="center" vertical="center" wrapText="1"/>
    </xf>
    <xf numFmtId="3" fontId="18" fillId="2" borderId="1" xfId="20" applyNumberFormat="1" applyFont="1" applyFill="1" applyBorder="1" applyAlignment="1">
      <alignment horizontal="right" vertical="center" wrapText="1"/>
    </xf>
    <xf numFmtId="3" fontId="19" fillId="2" borderId="1" xfId="8" applyNumberFormat="1" applyFont="1" applyFill="1" applyBorder="1" applyAlignment="1" applyProtection="1">
      <alignment horizontal="right" vertical="center" wrapText="1"/>
      <protection locked="0"/>
    </xf>
    <xf numFmtId="0" fontId="19" fillId="2" borderId="1" xfId="20" applyFont="1" applyFill="1" applyBorder="1" applyAlignment="1">
      <alignment horizontal="justify" vertical="center" wrapText="1"/>
    </xf>
    <xf numFmtId="0" fontId="32" fillId="2" borderId="37" xfId="3" applyFont="1" applyFill="1" applyBorder="1" applyAlignment="1">
      <alignment horizontal="justify" vertical="center" wrapText="1"/>
    </xf>
    <xf numFmtId="0" fontId="18" fillId="4" borderId="1" xfId="20" applyFont="1" applyFill="1" applyBorder="1" applyAlignment="1">
      <alignment horizontal="justify" vertical="center" wrapText="1"/>
    </xf>
    <xf numFmtId="1" fontId="19" fillId="4" borderId="1" xfId="8" applyNumberFormat="1" applyFont="1" applyFill="1" applyBorder="1" applyAlignment="1">
      <alignment horizontal="right" vertical="center" wrapText="1"/>
    </xf>
    <xf numFmtId="1" fontId="18" fillId="4" borderId="1" xfId="20" applyNumberFormat="1" applyFont="1" applyFill="1" applyBorder="1" applyAlignment="1">
      <alignment horizontal="right" vertical="center" wrapText="1"/>
    </xf>
    <xf numFmtId="1" fontId="19" fillId="4" borderId="1" xfId="20" applyNumberFormat="1" applyFont="1" applyFill="1" applyBorder="1" applyAlignment="1">
      <alignment horizontal="right" vertical="center" wrapText="1"/>
    </xf>
    <xf numFmtId="0" fontId="18" fillId="2" borderId="1" xfId="20" applyFont="1" applyFill="1" applyBorder="1" applyAlignment="1">
      <alignment horizontal="justify" vertical="center" wrapText="1"/>
    </xf>
    <xf numFmtId="1" fontId="19" fillId="2" borderId="1" xfId="8" applyNumberFormat="1" applyFont="1" applyFill="1" applyBorder="1" applyAlignment="1">
      <alignment horizontal="right" vertical="center" wrapText="1"/>
    </xf>
    <xf numFmtId="164" fontId="18" fillId="4" borderId="1" xfId="20" applyNumberFormat="1" applyFont="1" applyFill="1" applyBorder="1" applyAlignment="1">
      <alignment horizontal="justify" vertical="center" wrapText="1"/>
    </xf>
    <xf numFmtId="3" fontId="18" fillId="4" borderId="1" xfId="20" applyNumberFormat="1" applyFont="1" applyFill="1" applyBorder="1" applyAlignment="1">
      <alignment horizontal="right" vertical="center" wrapText="1"/>
    </xf>
    <xf numFmtId="1" fontId="19" fillId="2" borderId="1" xfId="20" applyNumberFormat="1" applyFont="1" applyFill="1" applyBorder="1" applyAlignment="1">
      <alignment horizontal="right" vertical="center" wrapText="1"/>
    </xf>
    <xf numFmtId="9" fontId="19" fillId="4" borderId="1" xfId="20" applyNumberFormat="1" applyFont="1" applyFill="1" applyBorder="1" applyAlignment="1">
      <alignment horizontal="right" vertical="center" wrapText="1"/>
    </xf>
    <xf numFmtId="9" fontId="18" fillId="4" borderId="1" xfId="20" applyNumberFormat="1" applyFont="1" applyFill="1" applyBorder="1" applyAlignment="1">
      <alignment horizontal="right" vertical="center" wrapText="1"/>
    </xf>
    <xf numFmtId="9" fontId="19" fillId="2" borderId="1" xfId="20" applyNumberFormat="1" applyFont="1" applyFill="1" applyBorder="1" applyAlignment="1">
      <alignment horizontal="right" vertical="center" wrapText="1"/>
    </xf>
    <xf numFmtId="9" fontId="18" fillId="2" borderId="1" xfId="20" applyNumberFormat="1" applyFont="1" applyFill="1" applyBorder="1" applyAlignment="1">
      <alignment horizontal="right" vertical="center" wrapText="1"/>
    </xf>
    <xf numFmtId="9" fontId="18" fillId="2" borderId="1" xfId="21" applyFont="1" applyFill="1" applyBorder="1" applyAlignment="1">
      <alignment horizontal="right" vertical="center" wrapText="1"/>
    </xf>
    <xf numFmtId="164" fontId="18" fillId="2" borderId="3" xfId="22" applyNumberFormat="1" applyFont="1" applyFill="1" applyBorder="1" applyAlignment="1">
      <alignment horizontal="justify" vertical="center" wrapText="1"/>
    </xf>
    <xf numFmtId="1" fontId="18" fillId="4" borderId="3" xfId="20" applyNumberFormat="1" applyFont="1" applyFill="1" applyBorder="1" applyAlignment="1">
      <alignment horizontal="right" vertical="center" wrapText="1"/>
    </xf>
    <xf numFmtId="1" fontId="19" fillId="4" borderId="3" xfId="20" applyNumberFormat="1" applyFont="1" applyFill="1" applyBorder="1" applyAlignment="1">
      <alignment horizontal="right" vertical="center" wrapText="1"/>
    </xf>
    <xf numFmtId="164" fontId="18" fillId="2" borderId="40" xfId="20" applyNumberFormat="1" applyFont="1" applyFill="1" applyBorder="1" applyAlignment="1">
      <alignment horizontal="justify" vertical="center" wrapText="1"/>
    </xf>
    <xf numFmtId="3" fontId="18" fillId="2" borderId="40" xfId="20" applyNumberFormat="1" applyFont="1" applyFill="1" applyBorder="1" applyAlignment="1">
      <alignment horizontal="justify" vertical="center" wrapText="1"/>
    </xf>
    <xf numFmtId="3" fontId="18" fillId="2" borderId="40" xfId="20" applyNumberFormat="1" applyFont="1" applyFill="1" applyBorder="1" applyAlignment="1">
      <alignment horizontal="center" vertical="center" wrapText="1"/>
    </xf>
    <xf numFmtId="3" fontId="18" fillId="2" borderId="40" xfId="20" applyNumberFormat="1" applyFont="1" applyFill="1" applyBorder="1" applyAlignment="1">
      <alignment horizontal="right" vertical="center" wrapText="1"/>
    </xf>
    <xf numFmtId="0" fontId="19" fillId="2" borderId="40" xfId="20" applyFont="1" applyFill="1" applyBorder="1" applyAlignment="1">
      <alignment horizontal="justify" vertical="center" wrapText="1"/>
    </xf>
    <xf numFmtId="0" fontId="18" fillId="2" borderId="40" xfId="20" applyFont="1" applyFill="1" applyBorder="1" applyAlignment="1">
      <alignment horizontal="justify" vertical="center" wrapText="1"/>
    </xf>
    <xf numFmtId="0" fontId="32" fillId="2" borderId="41" xfId="3" applyFont="1" applyFill="1" applyBorder="1" applyAlignment="1">
      <alignment horizontal="justify" vertical="center" wrapText="1"/>
    </xf>
    <xf numFmtId="0" fontId="25" fillId="2" borderId="42" xfId="20" applyFont="1" applyFill="1" applyBorder="1" applyAlignment="1">
      <alignment horizontal="justify" vertical="center" wrapText="1"/>
    </xf>
    <xf numFmtId="0" fontId="19" fillId="4" borderId="43" xfId="20" applyFont="1" applyFill="1" applyBorder="1" applyAlignment="1">
      <alignment horizontal="justify" vertical="center" wrapText="1"/>
    </xf>
    <xf numFmtId="3" fontId="18" fillId="4" borderId="43" xfId="20" applyNumberFormat="1" applyFont="1" applyFill="1" applyBorder="1" applyAlignment="1">
      <alignment horizontal="justify" vertical="center" wrapText="1"/>
    </xf>
    <xf numFmtId="165" fontId="18" fillId="4" borderId="43" xfId="20" applyNumberFormat="1" applyFont="1" applyFill="1" applyBorder="1" applyAlignment="1">
      <alignment horizontal="right" vertical="center" wrapText="1"/>
    </xf>
    <xf numFmtId="3" fontId="18" fillId="4" borderId="43" xfId="20" applyNumberFormat="1" applyFont="1" applyFill="1" applyBorder="1" applyAlignment="1">
      <alignment vertical="center" wrapText="1"/>
    </xf>
    <xf numFmtId="3" fontId="32" fillId="4" borderId="44" xfId="3" applyNumberFormat="1" applyFont="1" applyFill="1" applyBorder="1" applyAlignment="1">
      <alignment horizontal="justify" vertical="center" wrapText="1"/>
    </xf>
    <xf numFmtId="1" fontId="6" fillId="2" borderId="1" xfId="14" applyNumberFormat="1" applyFont="1" applyFill="1" applyBorder="1" applyAlignment="1">
      <alignment horizontal="center" vertical="center"/>
    </xf>
    <xf numFmtId="0" fontId="35" fillId="2" borderId="0" xfId="1" applyFont="1" applyFill="1"/>
    <xf numFmtId="0" fontId="35" fillId="2" borderId="0" xfId="1" applyFont="1" applyFill="1" applyAlignment="1">
      <alignment vertical="center"/>
    </xf>
    <xf numFmtId="0" fontId="6" fillId="12" borderId="1" xfId="1" applyFont="1" applyFill="1" applyBorder="1" applyAlignment="1">
      <alignment horizontal="center" vertical="center"/>
    </xf>
    <xf numFmtId="1" fontId="19" fillId="2" borderId="1" xfId="10" applyNumberFormat="1" applyFont="1" applyFill="1" applyBorder="1" applyAlignment="1" applyProtection="1">
      <alignment horizontal="left" vertical="center" wrapText="1"/>
      <protection locked="0"/>
    </xf>
    <xf numFmtId="3" fontId="39" fillId="2" borderId="13" xfId="15" applyNumberFormat="1" applyFont="1" applyFill="1" applyBorder="1" applyAlignment="1">
      <alignment horizontal="center" vertical="center" wrapText="1"/>
    </xf>
    <xf numFmtId="3" fontId="39" fillId="2" borderId="14" xfId="15" applyNumberFormat="1" applyFont="1" applyFill="1" applyBorder="1" applyAlignment="1">
      <alignment wrapText="1"/>
    </xf>
    <xf numFmtId="3" fontId="39" fillId="2" borderId="15" xfId="15" applyNumberFormat="1" applyFont="1" applyFill="1" applyBorder="1" applyAlignment="1">
      <alignment horizontal="center" vertical="center" wrapText="1"/>
    </xf>
    <xf numFmtId="3" fontId="39" fillId="7" borderId="13" xfId="15" applyNumberFormat="1" applyFont="1" applyFill="1" applyBorder="1" applyAlignment="1">
      <alignment horizontal="right" wrapText="1"/>
    </xf>
    <xf numFmtId="3" fontId="39" fillId="2" borderId="13" xfId="15" applyNumberFormat="1" applyFont="1" applyFill="1" applyBorder="1" applyAlignment="1">
      <alignment horizontal="right" wrapText="1"/>
    </xf>
    <xf numFmtId="3" fontId="39" fillId="2" borderId="4" xfId="15" applyNumberFormat="1" applyFont="1" applyFill="1" applyBorder="1" applyAlignment="1">
      <alignment horizontal="right" wrapText="1"/>
    </xf>
    <xf numFmtId="3" fontId="39" fillId="2" borderId="4" xfId="15" applyNumberFormat="1" applyFont="1" applyFill="1" applyBorder="1" applyAlignment="1">
      <alignment horizontal="center" vertical="center" wrapText="1"/>
    </xf>
    <xf numFmtId="3" fontId="39" fillId="2" borderId="2" xfId="15" applyNumberFormat="1" applyFont="1" applyFill="1" applyBorder="1" applyAlignment="1">
      <alignment horizontal="center" vertical="center" wrapText="1"/>
    </xf>
    <xf numFmtId="3" fontId="39" fillId="2" borderId="13" xfId="15" applyNumberFormat="1" applyFont="1" applyFill="1" applyBorder="1" applyAlignment="1">
      <alignment horizontal="right" vertical="center" wrapText="1"/>
    </xf>
    <xf numFmtId="9" fontId="3" fillId="2" borderId="1" xfId="15" applyNumberFormat="1" applyFill="1" applyBorder="1" applyAlignment="1">
      <alignment horizontal="center" vertical="center"/>
    </xf>
    <xf numFmtId="0" fontId="26" fillId="2" borderId="0" xfId="23" applyFont="1" applyFill="1"/>
    <xf numFmtId="0" fontId="24" fillId="2" borderId="1" xfId="23" applyFont="1" applyFill="1" applyBorder="1" applyAlignment="1">
      <alignment horizontal="center" vertical="center"/>
    </xf>
    <xf numFmtId="0" fontId="24" fillId="2" borderId="31" xfId="23" applyFont="1" applyFill="1" applyBorder="1" applyAlignment="1">
      <alignment horizontal="center" vertical="center"/>
    </xf>
    <xf numFmtId="0" fontId="8" fillId="3" borderId="1" xfId="24" applyFont="1" applyFill="1" applyBorder="1" applyAlignment="1">
      <alignment horizontal="center" vertical="center"/>
    </xf>
    <xf numFmtId="0" fontId="8" fillId="3" borderId="1" xfId="24" applyFont="1" applyFill="1" applyBorder="1" applyAlignment="1">
      <alignment horizontal="center" vertical="center" wrapText="1"/>
    </xf>
    <xf numFmtId="0" fontId="6" fillId="2" borderId="0" xfId="24" applyFont="1" applyFill="1"/>
    <xf numFmtId="0" fontId="6" fillId="3" borderId="0" xfId="24" applyFont="1" applyFill="1"/>
    <xf numFmtId="0" fontId="10" fillId="0" borderId="1" xfId="2" applyFont="1" applyBorder="1" applyAlignment="1">
      <alignment horizontal="center" vertical="center" wrapText="1"/>
    </xf>
    <xf numFmtId="0" fontId="12" fillId="2" borderId="1" xfId="24" applyFont="1" applyFill="1" applyBorder="1" applyAlignment="1">
      <alignment horizontal="left" vertical="center" wrapText="1"/>
    </xf>
    <xf numFmtId="0" fontId="12" fillId="0" borderId="1" xfId="24" applyFont="1" applyBorder="1" applyAlignment="1">
      <alignment horizontal="center" vertical="center" wrapText="1"/>
    </xf>
    <xf numFmtId="0" fontId="6" fillId="2" borderId="1" xfId="24" applyFont="1" applyFill="1" applyBorder="1" applyAlignment="1">
      <alignment horizontal="center" vertical="center"/>
    </xf>
    <xf numFmtId="0" fontId="6" fillId="2" borderId="1" xfId="24" applyFont="1" applyFill="1" applyBorder="1" applyAlignment="1">
      <alignment horizontal="center" vertical="center" wrapText="1"/>
    </xf>
    <xf numFmtId="0" fontId="12" fillId="2" borderId="1" xfId="24" applyFont="1" applyFill="1" applyBorder="1" applyAlignment="1">
      <alignment horizontal="center" vertical="center"/>
    </xf>
    <xf numFmtId="0" fontId="15" fillId="0" borderId="1" xfId="23" applyFont="1" applyBorder="1" applyAlignment="1" applyProtection="1">
      <alignment horizontal="center" vertical="center"/>
      <protection locked="0"/>
    </xf>
    <xf numFmtId="0" fontId="12" fillId="2" borderId="26" xfId="24" applyFont="1" applyFill="1" applyBorder="1" applyAlignment="1">
      <alignment vertical="center" wrapText="1"/>
    </xf>
    <xf numFmtId="0" fontId="12" fillId="2" borderId="1" xfId="24" applyFont="1" applyFill="1" applyBorder="1" applyAlignment="1">
      <alignment vertical="center" wrapText="1"/>
    </xf>
    <xf numFmtId="1" fontId="12" fillId="2" borderId="1" xfId="24" applyNumberFormat="1" applyFont="1" applyFill="1" applyBorder="1" applyAlignment="1">
      <alignment horizontal="center" vertical="center" wrapText="1"/>
    </xf>
    <xf numFmtId="0" fontId="12" fillId="2" borderId="1" xfId="24" applyFont="1" applyFill="1" applyBorder="1" applyAlignment="1">
      <alignment horizontal="left" vertical="top" wrapText="1"/>
    </xf>
    <xf numFmtId="0" fontId="12" fillId="2" borderId="1" xfId="24" applyFont="1" applyFill="1" applyBorder="1" applyAlignment="1">
      <alignment horizontal="center" vertical="center" wrapText="1"/>
    </xf>
    <xf numFmtId="0" fontId="6" fillId="2" borderId="1" xfId="24" applyFont="1" applyFill="1" applyBorder="1" applyAlignment="1">
      <alignment horizontal="justify" vertical="top"/>
    </xf>
    <xf numFmtId="3" fontId="6" fillId="2" borderId="1" xfId="24" applyNumberFormat="1" applyFont="1" applyFill="1" applyBorder="1" applyAlignment="1">
      <alignment horizontal="center" vertical="center"/>
    </xf>
    <xf numFmtId="3" fontId="12" fillId="0" borderId="1" xfId="24" applyNumberFormat="1" applyFont="1" applyBorder="1" applyAlignment="1">
      <alignment horizontal="center" vertical="center" wrapText="1"/>
    </xf>
    <xf numFmtId="3" fontId="12" fillId="2" borderId="1" xfId="24" applyNumberFormat="1" applyFont="1" applyFill="1" applyBorder="1" applyAlignment="1">
      <alignment horizontal="center" vertical="center" wrapText="1"/>
    </xf>
    <xf numFmtId="9" fontId="12" fillId="2" borderId="1" xfId="24" applyNumberFormat="1" applyFont="1" applyFill="1" applyBorder="1" applyAlignment="1">
      <alignment horizontal="center" vertical="center" wrapText="1"/>
    </xf>
    <xf numFmtId="0" fontId="12" fillId="2" borderId="1" xfId="24" applyFont="1" applyFill="1" applyBorder="1" applyAlignment="1">
      <alignment horizontal="justify" vertical="top" wrapText="1"/>
    </xf>
    <xf numFmtId="0" fontId="6" fillId="2" borderId="1" xfId="24" applyFont="1" applyFill="1" applyBorder="1" applyAlignment="1">
      <alignment horizontal="left" vertical="center" wrapText="1"/>
    </xf>
    <xf numFmtId="0" fontId="24" fillId="2" borderId="0" xfId="23" applyFont="1" applyFill="1" applyAlignment="1">
      <alignment horizontal="center" vertical="center"/>
    </xf>
    <xf numFmtId="0" fontId="24" fillId="2" borderId="0" xfId="23" applyFont="1" applyFill="1" applyAlignment="1">
      <alignment horizontal="left" vertical="center"/>
    </xf>
    <xf numFmtId="0" fontId="26" fillId="2" borderId="0" xfId="23" applyFont="1" applyFill="1" applyAlignment="1">
      <alignment horizontal="left"/>
    </xf>
    <xf numFmtId="0" fontId="6" fillId="12" borderId="1" xfId="1" applyFont="1" applyFill="1" applyBorder="1" applyAlignment="1">
      <alignment horizontal="justify" vertical="top"/>
    </xf>
    <xf numFmtId="0" fontId="6" fillId="2" borderId="1" xfId="24" applyFont="1" applyFill="1" applyBorder="1"/>
    <xf numFmtId="0" fontId="6" fillId="4" borderId="1" xfId="24" applyFont="1" applyFill="1" applyBorder="1"/>
    <xf numFmtId="0" fontId="6" fillId="4" borderId="1" xfId="24" applyFont="1" applyFill="1" applyBorder="1" applyAlignment="1">
      <alignment horizontal="center" vertical="center"/>
    </xf>
    <xf numFmtId="1" fontId="6" fillId="4" borderId="0" xfId="24" applyNumberFormat="1" applyFont="1" applyFill="1" applyAlignment="1">
      <alignment horizontal="center" vertical="center"/>
    </xf>
    <xf numFmtId="0" fontId="6" fillId="4" borderId="0" xfId="1" applyFont="1" applyFill="1" applyAlignment="1">
      <alignment horizontal="center" vertical="center"/>
    </xf>
    <xf numFmtId="0" fontId="26" fillId="2" borderId="0" xfId="23" applyFont="1" applyFill="1" applyAlignment="1">
      <alignment horizontal="center"/>
    </xf>
    <xf numFmtId="9" fontId="6" fillId="4" borderId="1" xfId="24" applyNumberFormat="1" applyFont="1" applyFill="1" applyBorder="1" applyAlignment="1">
      <alignment horizontal="center"/>
    </xf>
    <xf numFmtId="0" fontId="25" fillId="0" borderId="0" xfId="20" applyFont="1" applyAlignment="1">
      <alignment horizontal="center" vertical="center" wrapText="1"/>
    </xf>
    <xf numFmtId="0" fontId="25" fillId="0" borderId="0" xfId="20" applyFont="1" applyAlignment="1">
      <alignment horizontal="right" vertical="center" wrapText="1"/>
    </xf>
    <xf numFmtId="0" fontId="19" fillId="0" borderId="0" xfId="20" applyFont="1" applyAlignment="1">
      <alignment horizontal="center"/>
    </xf>
    <xf numFmtId="0" fontId="25" fillId="4" borderId="36" xfId="20" applyFont="1" applyFill="1" applyBorder="1" applyAlignment="1">
      <alignment horizontal="center" vertical="center" wrapText="1"/>
    </xf>
    <xf numFmtId="0" fontId="25" fillId="4" borderId="38" xfId="20" applyFont="1" applyFill="1" applyBorder="1" applyAlignment="1">
      <alignment horizontal="center" vertical="center" wrapText="1"/>
    </xf>
    <xf numFmtId="0" fontId="25" fillId="4" borderId="39" xfId="20" applyFont="1" applyFill="1" applyBorder="1" applyAlignment="1">
      <alignment horizontal="center" vertical="center" wrapText="1"/>
    </xf>
    <xf numFmtId="3" fontId="18" fillId="4" borderId="1" xfId="20" applyNumberFormat="1" applyFont="1" applyFill="1" applyBorder="1" applyAlignment="1">
      <alignment horizontal="center" vertical="center" wrapText="1"/>
    </xf>
    <xf numFmtId="3" fontId="18" fillId="4" borderId="3" xfId="20" applyNumberFormat="1" applyFont="1" applyFill="1" applyBorder="1" applyAlignment="1">
      <alignment horizontal="center" vertical="center" wrapText="1"/>
    </xf>
    <xf numFmtId="3" fontId="18" fillId="4" borderId="40" xfId="20" applyNumberFormat="1" applyFont="1" applyFill="1" applyBorder="1" applyAlignment="1">
      <alignment horizontal="center" vertical="center" wrapText="1"/>
    </xf>
    <xf numFmtId="3" fontId="39" fillId="2" borderId="13" xfId="15" applyNumberFormat="1" applyFont="1" applyFill="1" applyBorder="1" applyAlignment="1">
      <alignment horizontal="center" vertical="center" wrapText="1"/>
    </xf>
    <xf numFmtId="3" fontId="39" fillId="2" borderId="26" xfId="15" applyNumberFormat="1" applyFont="1" applyFill="1" applyBorder="1" applyAlignment="1">
      <alignment horizontal="center" vertical="center" wrapText="1"/>
    </xf>
    <xf numFmtId="3" fontId="39" fillId="2" borderId="12" xfId="15" applyNumberFormat="1" applyFont="1" applyFill="1" applyBorder="1" applyAlignment="1">
      <alignment horizontal="center" vertical="center" wrapText="1"/>
    </xf>
    <xf numFmtId="3" fontId="39" fillId="2" borderId="32" xfId="15" applyNumberFormat="1" applyFont="1" applyFill="1" applyBorder="1" applyAlignment="1">
      <alignment horizontal="center" vertical="center" wrapText="1"/>
    </xf>
    <xf numFmtId="0" fontId="3" fillId="0" borderId="0" xfId="15"/>
    <xf numFmtId="3" fontId="39" fillId="2" borderId="18" xfId="15" applyNumberFormat="1" applyFont="1" applyFill="1" applyBorder="1" applyAlignment="1">
      <alignment horizontal="center" vertical="center" wrapText="1"/>
    </xf>
    <xf numFmtId="0" fontId="25" fillId="2" borderId="25" xfId="15" applyFont="1" applyFill="1" applyBorder="1" applyAlignment="1">
      <alignment horizontal="justify" vertical="center" wrapText="1"/>
    </xf>
    <xf numFmtId="0" fontId="19" fillId="6" borderId="19" xfId="15" applyFont="1" applyFill="1" applyBorder="1" applyAlignment="1">
      <alignment horizontal="justify" vertical="center" wrapText="1"/>
    </xf>
    <xf numFmtId="0" fontId="25" fillId="6" borderId="20" xfId="15" applyFont="1" applyFill="1" applyBorder="1" applyAlignment="1">
      <alignment horizontal="center" vertical="center" wrapText="1"/>
    </xf>
    <xf numFmtId="0" fontId="25" fillId="6" borderId="22" xfId="15" applyFont="1" applyFill="1" applyBorder="1" applyAlignment="1">
      <alignment horizontal="center" vertical="center" wrapText="1"/>
    </xf>
    <xf numFmtId="0" fontId="25" fillId="6" borderId="23" xfId="15" applyFont="1" applyFill="1" applyBorder="1" applyAlignment="1">
      <alignment horizontal="center" vertical="center" wrapText="1"/>
    </xf>
    <xf numFmtId="3" fontId="18" fillId="6" borderId="21" xfId="15" applyNumberFormat="1" applyFont="1" applyFill="1" applyBorder="1" applyAlignment="1">
      <alignment horizontal="center" vertical="center" wrapText="1"/>
    </xf>
    <xf numFmtId="9" fontId="39" fillId="2" borderId="13" xfId="14" applyFont="1" applyFill="1" applyBorder="1" applyAlignment="1">
      <alignment horizontal="center" vertical="center" wrapText="1"/>
    </xf>
    <xf numFmtId="9" fontId="39" fillId="2" borderId="26" xfId="14" applyFont="1" applyFill="1" applyBorder="1" applyAlignment="1">
      <alignment horizontal="center" vertical="center" wrapText="1"/>
    </xf>
    <xf numFmtId="0" fontId="19" fillId="2" borderId="1" xfId="15" applyFont="1" applyFill="1" applyBorder="1" applyAlignment="1">
      <alignment horizontal="center" vertical="center"/>
    </xf>
    <xf numFmtId="0" fontId="29" fillId="0" borderId="0" xfId="15" applyFont="1" applyAlignment="1">
      <alignment horizontal="center"/>
    </xf>
    <xf numFmtId="0" fontId="28" fillId="0" borderId="0" xfId="15" applyFont="1" applyAlignment="1">
      <alignment horizontal="center"/>
    </xf>
    <xf numFmtId="0" fontId="3" fillId="0" borderId="0" xfId="15" applyAlignment="1">
      <alignment horizontal="center"/>
    </xf>
    <xf numFmtId="3" fontId="39" fillId="2" borderId="5" xfId="15" applyNumberFormat="1" applyFont="1" applyFill="1" applyBorder="1" applyAlignment="1">
      <alignment horizontal="center" vertical="center" wrapText="1"/>
    </xf>
    <xf numFmtId="3" fontId="39" fillId="2" borderId="16" xfId="15" applyNumberFormat="1" applyFont="1" applyFill="1" applyBorder="1" applyAlignment="1">
      <alignment horizontal="center" vertical="center" wrapText="1"/>
    </xf>
    <xf numFmtId="3" fontId="39" fillId="2" borderId="17" xfId="15" applyNumberFormat="1" applyFont="1" applyFill="1" applyBorder="1" applyAlignment="1">
      <alignment horizontal="center" vertical="center" wrapText="1"/>
    </xf>
    <xf numFmtId="164" fontId="39" fillId="2" borderId="13" xfId="15" applyNumberFormat="1" applyFont="1" applyFill="1" applyBorder="1" applyAlignment="1">
      <alignment horizontal="center" vertical="center" wrapText="1"/>
    </xf>
    <xf numFmtId="164" fontId="39" fillId="2" borderId="18" xfId="15" applyNumberFormat="1" applyFont="1" applyFill="1" applyBorder="1" applyAlignment="1">
      <alignment horizontal="center" vertical="center" wrapText="1"/>
    </xf>
    <xf numFmtId="3" fontId="39" fillId="7" borderId="27" xfId="15" applyNumberFormat="1" applyFont="1" applyFill="1" applyBorder="1" applyAlignment="1">
      <alignment horizontal="center" wrapText="1"/>
    </xf>
    <xf numFmtId="3" fontId="39" fillId="7" borderId="28" xfId="15" applyNumberFormat="1" applyFont="1" applyFill="1" applyBorder="1" applyAlignment="1">
      <alignment horizontal="center" wrapText="1"/>
    </xf>
    <xf numFmtId="3" fontId="39" fillId="7" borderId="29" xfId="15" applyNumberFormat="1" applyFont="1" applyFill="1" applyBorder="1" applyAlignment="1">
      <alignment horizontal="center" wrapText="1"/>
    </xf>
    <xf numFmtId="3" fontId="39" fillId="2" borderId="27" xfId="15" applyNumberFormat="1" applyFont="1" applyFill="1" applyBorder="1" applyAlignment="1">
      <alignment horizontal="center" vertical="center" wrapText="1"/>
    </xf>
    <xf numFmtId="3" fontId="39" fillId="2" borderId="28" xfId="15" applyNumberFormat="1" applyFont="1" applyFill="1" applyBorder="1" applyAlignment="1">
      <alignment horizontal="center" vertical="center" wrapText="1"/>
    </xf>
    <xf numFmtId="3" fontId="39" fillId="2" borderId="29" xfId="15" applyNumberFormat="1" applyFont="1" applyFill="1" applyBorder="1" applyAlignment="1">
      <alignment horizontal="center" vertical="center" wrapText="1"/>
    </xf>
    <xf numFmtId="3" fontId="39" fillId="2" borderId="27" xfId="15" applyNumberFormat="1" applyFont="1" applyFill="1" applyBorder="1" applyAlignment="1">
      <alignment horizontal="center" wrapText="1"/>
    </xf>
    <xf numFmtId="3" fontId="39" fillId="2" borderId="28" xfId="15" applyNumberFormat="1" applyFont="1" applyFill="1" applyBorder="1" applyAlignment="1">
      <alignment horizontal="center" wrapText="1"/>
    </xf>
    <xf numFmtId="3" fontId="39" fillId="2" borderId="29" xfId="15" applyNumberFormat="1" applyFont="1" applyFill="1" applyBorder="1" applyAlignment="1">
      <alignment horizontal="center" wrapText="1"/>
    </xf>
    <xf numFmtId="3" fontId="39" fillId="2" borderId="14" xfId="15" applyNumberFormat="1" applyFont="1" applyFill="1" applyBorder="1" applyAlignment="1">
      <alignment horizontal="center" vertical="center" wrapText="1"/>
    </xf>
    <xf numFmtId="3" fontId="39" fillId="2" borderId="31" xfId="15" applyNumberFormat="1" applyFont="1" applyFill="1" applyBorder="1" applyAlignment="1">
      <alignment horizontal="center" vertical="center" wrapText="1"/>
    </xf>
    <xf numFmtId="0" fontId="12" fillId="2" borderId="1" xfId="1" applyFont="1" applyFill="1" applyBorder="1" applyAlignment="1">
      <alignment horizontal="left" vertical="center" wrapText="1"/>
    </xf>
    <xf numFmtId="0" fontId="12" fillId="2" borderId="1" xfId="1" applyFont="1" applyFill="1" applyBorder="1" applyAlignment="1">
      <alignment horizontal="center" vertical="center" wrapText="1"/>
    </xf>
    <xf numFmtId="0" fontId="12" fillId="2" borderId="3" xfId="1" applyFont="1" applyFill="1" applyBorder="1" applyAlignment="1">
      <alignment horizontal="center" vertical="center" wrapText="1"/>
    </xf>
    <xf numFmtId="0" fontId="12" fillId="2" borderId="4" xfId="1" applyFont="1" applyFill="1" applyBorder="1" applyAlignment="1">
      <alignment horizontal="center" vertical="center" wrapText="1"/>
    </xf>
    <xf numFmtId="0" fontId="12" fillId="2" borderId="26" xfId="1" applyFont="1" applyFill="1" applyBorder="1" applyAlignment="1">
      <alignment horizontal="center" vertical="center" wrapText="1"/>
    </xf>
    <xf numFmtId="0" fontId="10" fillId="0" borderId="10" xfId="2" applyFont="1" applyBorder="1" applyAlignment="1">
      <alignment horizontal="center" vertical="center" wrapText="1"/>
    </xf>
    <xf numFmtId="0" fontId="10" fillId="0" borderId="0" xfId="2" applyFont="1" applyAlignment="1">
      <alignment horizontal="center" vertical="center" wrapText="1"/>
    </xf>
    <xf numFmtId="0" fontId="10" fillId="0" borderId="9" xfId="2" applyFont="1" applyBorder="1" applyAlignment="1">
      <alignment horizontal="center" vertical="center" wrapText="1"/>
    </xf>
    <xf numFmtId="0" fontId="11" fillId="2" borderId="1" xfId="1" applyFont="1" applyFill="1" applyBorder="1" applyAlignment="1">
      <alignment horizontal="center" vertical="center" wrapText="1"/>
    </xf>
    <xf numFmtId="0" fontId="20" fillId="3" borderId="6" xfId="1" applyFont="1" applyFill="1" applyBorder="1" applyAlignment="1">
      <alignment horizontal="center" vertical="center"/>
    </xf>
    <xf numFmtId="0" fontId="20" fillId="3" borderId="8" xfId="1" applyFont="1" applyFill="1" applyBorder="1" applyAlignment="1">
      <alignment horizontal="center" vertical="center"/>
    </xf>
    <xf numFmtId="0" fontId="34" fillId="11" borderId="6" xfId="0" applyFont="1" applyFill="1" applyBorder="1" applyAlignment="1">
      <alignment horizontal="center"/>
    </xf>
    <xf numFmtId="0" fontId="34" fillId="11" borderId="7" xfId="0" applyFont="1" applyFill="1" applyBorder="1" applyAlignment="1">
      <alignment horizontal="center"/>
    </xf>
    <xf numFmtId="0" fontId="34" fillId="11" borderId="8" xfId="0" applyFont="1" applyFill="1" applyBorder="1" applyAlignment="1">
      <alignment horizontal="center"/>
    </xf>
    <xf numFmtId="0" fontId="6" fillId="2" borderId="3"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26" xfId="1" applyFont="1" applyFill="1" applyBorder="1" applyAlignment="1">
      <alignment horizontal="center" vertical="center" wrapText="1"/>
    </xf>
    <xf numFmtId="0" fontId="6" fillId="2" borderId="1" xfId="1" applyFont="1" applyFill="1" applyBorder="1" applyAlignment="1">
      <alignment horizontal="center"/>
    </xf>
    <xf numFmtId="0" fontId="7" fillId="2" borderId="2" xfId="1" applyFont="1" applyFill="1" applyBorder="1" applyAlignment="1">
      <alignment horizontal="center" vertical="center" wrapText="1"/>
    </xf>
    <xf numFmtId="0" fontId="7" fillId="2" borderId="0" xfId="1" applyFont="1" applyFill="1" applyAlignment="1">
      <alignment horizontal="center" vertical="center"/>
    </xf>
    <xf numFmtId="0" fontId="7" fillId="2" borderId="2" xfId="1" applyFont="1" applyFill="1" applyBorder="1" applyAlignment="1">
      <alignment horizontal="center" vertical="center"/>
    </xf>
    <xf numFmtId="0" fontId="24" fillId="2" borderId="6" xfId="0" applyFont="1" applyFill="1" applyBorder="1" applyAlignment="1">
      <alignment horizontal="center" vertical="center"/>
    </xf>
    <xf numFmtId="0" fontId="24" fillId="2" borderId="7" xfId="0" applyFont="1" applyFill="1" applyBorder="1" applyAlignment="1">
      <alignment horizontal="center" vertical="center"/>
    </xf>
    <xf numFmtId="0" fontId="24" fillId="2" borderId="8" xfId="0" applyFont="1" applyFill="1" applyBorder="1" applyAlignment="1">
      <alignment horizontal="center" vertical="center"/>
    </xf>
    <xf numFmtId="0" fontId="26" fillId="2" borderId="1" xfId="23" applyFont="1" applyFill="1" applyBorder="1" applyAlignment="1">
      <alignment horizontal="center"/>
    </xf>
    <xf numFmtId="0" fontId="40" fillId="2" borderId="2" xfId="23" applyFont="1" applyFill="1" applyBorder="1" applyAlignment="1">
      <alignment horizontal="center" vertical="center" wrapText="1"/>
    </xf>
    <xf numFmtId="0" fontId="40" fillId="2" borderId="0" xfId="23" applyFont="1" applyFill="1" applyAlignment="1">
      <alignment horizontal="center" vertical="center" wrapText="1"/>
    </xf>
    <xf numFmtId="0" fontId="24" fillId="2" borderId="1" xfId="23" applyFont="1" applyFill="1" applyBorder="1" applyAlignment="1">
      <alignment horizontal="center" vertical="center"/>
    </xf>
    <xf numFmtId="0" fontId="24" fillId="2" borderId="31" xfId="23" applyFont="1" applyFill="1" applyBorder="1" applyAlignment="1">
      <alignment horizontal="center" vertical="center"/>
    </xf>
    <xf numFmtId="0" fontId="24" fillId="2" borderId="9" xfId="23" applyFont="1" applyFill="1" applyBorder="1" applyAlignment="1">
      <alignment horizontal="center" vertical="center"/>
    </xf>
    <xf numFmtId="0" fontId="12" fillId="2" borderId="3" xfId="24" applyFont="1" applyFill="1" applyBorder="1" applyAlignment="1">
      <alignment vertical="center" wrapText="1"/>
    </xf>
    <xf numFmtId="0" fontId="12" fillId="2" borderId="4" xfId="24" applyFont="1" applyFill="1" applyBorder="1" applyAlignment="1">
      <alignment vertical="center" wrapText="1"/>
    </xf>
    <xf numFmtId="0" fontId="12" fillId="2" borderId="26" xfId="24" applyFont="1" applyFill="1" applyBorder="1" applyAlignment="1">
      <alignment vertical="center" wrapText="1"/>
    </xf>
    <xf numFmtId="0" fontId="12" fillId="2" borderId="3" xfId="24" applyFont="1" applyFill="1" applyBorder="1" applyAlignment="1">
      <alignment horizontal="left" vertical="center" wrapText="1"/>
    </xf>
    <xf numFmtId="0" fontId="12" fillId="2" borderId="26" xfId="24" applyFont="1" applyFill="1" applyBorder="1" applyAlignment="1">
      <alignment horizontal="left" vertical="center" wrapText="1"/>
    </xf>
    <xf numFmtId="0" fontId="12" fillId="2" borderId="3" xfId="24" applyFont="1" applyFill="1" applyBorder="1" applyAlignment="1">
      <alignment horizontal="center" vertical="center" wrapText="1"/>
    </xf>
    <xf numFmtId="0" fontId="12" fillId="2" borderId="26" xfId="24" applyFont="1" applyFill="1" applyBorder="1" applyAlignment="1">
      <alignment horizontal="center" vertical="center" wrapText="1"/>
    </xf>
    <xf numFmtId="0" fontId="12" fillId="2" borderId="1" xfId="24" applyFont="1" applyFill="1" applyBorder="1" applyAlignment="1">
      <alignment horizontal="center" vertical="center" wrapText="1"/>
    </xf>
    <xf numFmtId="0" fontId="12" fillId="2" borderId="1" xfId="24" applyFont="1" applyFill="1" applyBorder="1" applyAlignment="1">
      <alignment vertical="center" wrapText="1"/>
    </xf>
    <xf numFmtId="0" fontId="11" fillId="2" borderId="3" xfId="24" applyFont="1" applyFill="1" applyBorder="1" applyAlignment="1">
      <alignment horizontal="center" vertical="center" wrapText="1"/>
    </xf>
    <xf numFmtId="0" fontId="11" fillId="2" borderId="4" xfId="24" applyFont="1" applyFill="1" applyBorder="1" applyAlignment="1">
      <alignment horizontal="center" vertical="center" wrapText="1"/>
    </xf>
    <xf numFmtId="0" fontId="11" fillId="2" borderId="26" xfId="24" applyFont="1" applyFill="1" applyBorder="1" applyAlignment="1">
      <alignment horizontal="center" vertical="center" wrapText="1"/>
    </xf>
    <xf numFmtId="0" fontId="12" fillId="2" borderId="4" xfId="24" applyFont="1" applyFill="1" applyBorder="1" applyAlignment="1">
      <alignment horizontal="center" vertical="center" wrapText="1"/>
    </xf>
    <xf numFmtId="0" fontId="12" fillId="2" borderId="1" xfId="24" applyFont="1" applyFill="1" applyBorder="1" applyAlignment="1">
      <alignment horizontal="left" vertical="center" wrapText="1"/>
    </xf>
    <xf numFmtId="0" fontId="6" fillId="2" borderId="3" xfId="24" applyFont="1" applyFill="1" applyBorder="1" applyAlignment="1">
      <alignment horizontal="center" vertical="center" wrapText="1"/>
    </xf>
    <xf numFmtId="0" fontId="6" fillId="2" borderId="4" xfId="24" applyFont="1" applyFill="1" applyBorder="1" applyAlignment="1">
      <alignment horizontal="center" vertical="center" wrapText="1"/>
    </xf>
    <xf numFmtId="0" fontId="6" fillId="2" borderId="26" xfId="24" applyFont="1" applyFill="1" applyBorder="1" applyAlignment="1">
      <alignment horizontal="center" vertical="center" wrapText="1"/>
    </xf>
    <xf numFmtId="0" fontId="20" fillId="3" borderId="7" xfId="1" applyFont="1" applyFill="1" applyBorder="1" applyAlignment="1">
      <alignment horizontal="center" vertical="center"/>
    </xf>
    <xf numFmtId="0" fontId="18" fillId="0" borderId="1" xfId="0" applyFont="1" applyBorder="1" applyAlignment="1">
      <alignment horizontal="justify" vertical="center"/>
    </xf>
  </cellXfs>
  <cellStyles count="25">
    <cellStyle name="Hipervínculo 2" xfId="3" xr:uid="{55A53E48-6050-436D-9C60-63B219E1D8BC}"/>
    <cellStyle name="Millares [0] 2" xfId="9" xr:uid="{3599AEA7-6588-41AB-BD0A-476DF54EEE97}"/>
    <cellStyle name="Millares [0] 3" xfId="5" xr:uid="{00000000-0005-0000-0000-000034000000}"/>
    <cellStyle name="Millares [0] 4" xfId="18" xr:uid="{A09549D8-C9DF-47D6-9FF3-3649C201E3C9}"/>
    <cellStyle name="Millares 2" xfId="11" xr:uid="{00000000-0005-0000-0000-000033000000}"/>
    <cellStyle name="Millares 3" xfId="12" xr:uid="{00000000-0005-0000-0000-00003B000000}"/>
    <cellStyle name="Millares 4" xfId="13" xr:uid="{00000000-0005-0000-0000-00003C000000}"/>
    <cellStyle name="Millares 5" xfId="16" xr:uid="{6F3A577C-432B-413C-91BE-F0CF833F51DF}"/>
    <cellStyle name="Normal" xfId="0" builtinId="0"/>
    <cellStyle name="Normal 10" xfId="23" xr:uid="{B12D699F-2873-48E8-80A7-C7D31FA5D955}"/>
    <cellStyle name="Normal 2" xfId="8" xr:uid="{A1C9A43D-8366-4740-BEDC-F5EE8156C905}"/>
    <cellStyle name="Normal 2 2" xfId="2" xr:uid="{88DAEDCD-9AB2-442C-9818-6FAD7B0AFAF9}"/>
    <cellStyle name="Normal 3" xfId="7" xr:uid="{21C1E002-8A43-49E8-849D-D42D61B400E0}"/>
    <cellStyle name="Normal 3 2" xfId="19" xr:uid="{02090758-3F14-4EF5-B992-C3899C333B95}"/>
    <cellStyle name="Normal 3 4" xfId="1" xr:uid="{28AE9149-D345-4D97-A69E-ACD13B311A5D}"/>
    <cellStyle name="Normal 3 4 2" xfId="24" xr:uid="{165D365C-070F-4078-AFE6-9D1C27DD53E5}"/>
    <cellStyle name="Normal 4" xfId="4" xr:uid="{00000000-0005-0000-0000-000036000000}"/>
    <cellStyle name="Normal 5" xfId="15" xr:uid="{C85A58A5-01A4-443A-82D4-FCB59FDE3DE8}"/>
    <cellStyle name="Normal 5 2" xfId="22" xr:uid="{C5B71981-4316-43AF-896C-393788310068}"/>
    <cellStyle name="Normal 6" xfId="20" xr:uid="{9216CB10-F04E-406C-97A8-5F20E4C3C796}"/>
    <cellStyle name="Percent" xfId="10" xr:uid="{6FD100C4-C0BF-4EEA-AF64-645F708D7B76}"/>
    <cellStyle name="Porcentaje" xfId="14" builtinId="5"/>
    <cellStyle name="Porcentaje 2" xfId="6" xr:uid="{00000000-0005-0000-0000-00003A000000}"/>
    <cellStyle name="Porcentaje 3" xfId="17" xr:uid="{6ADA8515-E3C2-49A4-8867-95CBBA201BD5}"/>
    <cellStyle name="Porcentaje 4" xfId="21" xr:uid="{DF7E6234-E4DC-44EE-AE21-72D32FBB27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6.png"/><Relationship Id="rId2" Type="http://schemas.openxmlformats.org/officeDocument/2006/relationships/hyperlink" Target="https://www.uaeos.gov.co/" TargetMode="External"/><Relationship Id="rId1" Type="http://schemas.openxmlformats.org/officeDocument/2006/relationships/image" Target="../media/image1.jpeg"/><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xdr:from>
      <xdr:col>0</xdr:col>
      <xdr:colOff>361950</xdr:colOff>
      <xdr:row>2</xdr:row>
      <xdr:rowOff>114300</xdr:rowOff>
    </xdr:from>
    <xdr:to>
      <xdr:col>1</xdr:col>
      <xdr:colOff>2609743</xdr:colOff>
      <xdr:row>2</xdr:row>
      <xdr:rowOff>799245</xdr:rowOff>
    </xdr:to>
    <xdr:pic>
      <xdr:nvPicPr>
        <xdr:cNvPr id="2" name="Imagen 1">
          <a:extLst>
            <a:ext uri="{FF2B5EF4-FFF2-40B4-BE49-F238E27FC236}">
              <a16:creationId xmlns:a16="http://schemas.microsoft.com/office/drawing/2014/main" id="{EF9E5523-177D-4F1B-8A27-DDE91072F22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0" y="1038225"/>
          <a:ext cx="4848118" cy="6849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447675</xdr:colOff>
      <xdr:row>2</xdr:row>
      <xdr:rowOff>257175</xdr:rowOff>
    </xdr:from>
    <xdr:to>
      <xdr:col>8</xdr:col>
      <xdr:colOff>968828</xdr:colOff>
      <xdr:row>2</xdr:row>
      <xdr:rowOff>828675</xdr:rowOff>
    </xdr:to>
    <xdr:pic>
      <xdr:nvPicPr>
        <xdr:cNvPr id="3" name="Imagen 2" descr="logo">
          <a:hlinkClick xmlns:r="http://schemas.openxmlformats.org/officeDocument/2006/relationships" r:id="rId2" tooltip="&quot;Logo Portal UAEOS&quot;"/>
          <a:extLst>
            <a:ext uri="{FF2B5EF4-FFF2-40B4-BE49-F238E27FC236}">
              <a16:creationId xmlns:a16="http://schemas.microsoft.com/office/drawing/2014/main" id="{FB109055-6DD9-446E-9445-23B9B646B24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582400" y="1181100"/>
          <a:ext cx="3350078" cy="571500"/>
        </a:xfrm>
        <a:prstGeom prst="rect">
          <a:avLst/>
        </a:prstGeom>
        <a:noFill/>
        <a:ln>
          <a:noFill/>
        </a:ln>
      </xdr:spPr>
    </xdr:pic>
    <xdr:clientData/>
  </xdr:twoCellAnchor>
  <xdr:twoCellAnchor>
    <xdr:from>
      <xdr:col>10</xdr:col>
      <xdr:colOff>552450</xdr:colOff>
      <xdr:row>2</xdr:row>
      <xdr:rowOff>152400</xdr:rowOff>
    </xdr:from>
    <xdr:to>
      <xdr:col>13</xdr:col>
      <xdr:colOff>1000125</xdr:colOff>
      <xdr:row>2</xdr:row>
      <xdr:rowOff>1095375</xdr:rowOff>
    </xdr:to>
    <xdr:pic>
      <xdr:nvPicPr>
        <xdr:cNvPr id="4" name="7 Imagen" descr="_1_09D5CC3C09D5C9D00051771305257E52">
          <a:extLst>
            <a:ext uri="{FF2B5EF4-FFF2-40B4-BE49-F238E27FC236}">
              <a16:creationId xmlns:a16="http://schemas.microsoft.com/office/drawing/2014/main" id="{2A284C27-7E3F-4FB6-9210-5D363D8F80E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554450" y="1076325"/>
          <a:ext cx="4467225"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638175</xdr:colOff>
      <xdr:row>2</xdr:row>
      <xdr:rowOff>57151</xdr:rowOff>
    </xdr:from>
    <xdr:to>
      <xdr:col>2</xdr:col>
      <xdr:colOff>1914525</xdr:colOff>
      <xdr:row>2</xdr:row>
      <xdr:rowOff>1085850</xdr:rowOff>
    </xdr:to>
    <xdr:pic>
      <xdr:nvPicPr>
        <xdr:cNvPr id="5" name="Imagen 4">
          <a:extLst>
            <a:ext uri="{FF2B5EF4-FFF2-40B4-BE49-F238E27FC236}">
              <a16:creationId xmlns:a16="http://schemas.microsoft.com/office/drawing/2014/main" id="{006A883C-3E38-47BA-8A33-F28B32F966D9}"/>
            </a:ext>
          </a:extLst>
        </xdr:cNvPr>
        <xdr:cNvPicPr>
          <a:picLocks noChangeAspect="1"/>
        </xdr:cNvPicPr>
      </xdr:nvPicPr>
      <xdr:blipFill>
        <a:blip xmlns:r="http://schemas.openxmlformats.org/officeDocument/2006/relationships" r:embed="rId5"/>
        <a:stretch>
          <a:fillRect/>
        </a:stretch>
      </xdr:blipFill>
      <xdr:spPr>
        <a:xfrm>
          <a:off x="6438900" y="981076"/>
          <a:ext cx="1276350" cy="1028699"/>
        </a:xfrm>
        <a:prstGeom prst="rect">
          <a:avLst/>
        </a:prstGeom>
      </xdr:spPr>
    </xdr:pic>
    <xdr:clientData/>
  </xdr:twoCellAnchor>
  <xdr:twoCellAnchor editAs="oneCell">
    <xdr:from>
      <xdr:col>14</xdr:col>
      <xdr:colOff>1209675</xdr:colOff>
      <xdr:row>2</xdr:row>
      <xdr:rowOff>76200</xdr:rowOff>
    </xdr:from>
    <xdr:to>
      <xdr:col>15</xdr:col>
      <xdr:colOff>1704974</xdr:colOff>
      <xdr:row>2</xdr:row>
      <xdr:rowOff>1171575</xdr:rowOff>
    </xdr:to>
    <xdr:pic>
      <xdr:nvPicPr>
        <xdr:cNvPr id="6" name="Imagen 5">
          <a:extLst>
            <a:ext uri="{FF2B5EF4-FFF2-40B4-BE49-F238E27FC236}">
              <a16:creationId xmlns:a16="http://schemas.microsoft.com/office/drawing/2014/main" id="{F8A46540-A3D1-48FE-A7ED-0B93890EF89B}"/>
            </a:ext>
          </a:extLst>
        </xdr:cNvPr>
        <xdr:cNvPicPr>
          <a:picLocks noChangeAspect="1"/>
        </xdr:cNvPicPr>
      </xdr:nvPicPr>
      <xdr:blipFill>
        <a:blip xmlns:r="http://schemas.openxmlformats.org/officeDocument/2006/relationships" r:embed="rId6"/>
        <a:stretch>
          <a:fillRect/>
        </a:stretch>
      </xdr:blipFill>
      <xdr:spPr>
        <a:xfrm>
          <a:off x="22631400" y="1000125"/>
          <a:ext cx="2419349" cy="1095375"/>
        </a:xfrm>
        <a:prstGeom prst="rect">
          <a:avLst/>
        </a:prstGeom>
      </xdr:spPr>
    </xdr:pic>
    <xdr:clientData/>
  </xdr:twoCellAnchor>
  <xdr:twoCellAnchor editAs="oneCell">
    <xdr:from>
      <xdr:col>2</xdr:col>
      <xdr:colOff>2495550</xdr:colOff>
      <xdr:row>2</xdr:row>
      <xdr:rowOff>142875</xdr:rowOff>
    </xdr:from>
    <xdr:to>
      <xdr:col>4</xdr:col>
      <xdr:colOff>371022</xdr:colOff>
      <xdr:row>2</xdr:row>
      <xdr:rowOff>885825</xdr:rowOff>
    </xdr:to>
    <xdr:pic>
      <xdr:nvPicPr>
        <xdr:cNvPr id="7" name="Imagen 6" descr="Servicio Público de Empleo">
          <a:extLst>
            <a:ext uri="{FF2B5EF4-FFF2-40B4-BE49-F238E27FC236}">
              <a16:creationId xmlns:a16="http://schemas.microsoft.com/office/drawing/2014/main" id="{61092A8E-B85D-4AD6-AEDE-547253DB4EBB}"/>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296275" y="1066800"/>
          <a:ext cx="2447472" cy="7429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195719</xdr:colOff>
      <xdr:row>1</xdr:row>
      <xdr:rowOff>822020</xdr:rowOff>
    </xdr:from>
    <xdr:to>
      <xdr:col>2</xdr:col>
      <xdr:colOff>3468977</xdr:colOff>
      <xdr:row>3</xdr:row>
      <xdr:rowOff>150361</xdr:rowOff>
    </xdr:to>
    <xdr:pic>
      <xdr:nvPicPr>
        <xdr:cNvPr id="9" name="imageSelected0">
          <a:extLst>
            <a:ext uri="{FF2B5EF4-FFF2-40B4-BE49-F238E27FC236}">
              <a16:creationId xmlns:a16="http://schemas.microsoft.com/office/drawing/2014/main" id="{F4DC608F-5488-42B2-872B-B81243CA17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719" y="1017739"/>
          <a:ext cx="3273258" cy="907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4</xdr:col>
      <xdr:colOff>3088821</xdr:colOff>
      <xdr:row>31</xdr:row>
      <xdr:rowOff>91471</xdr:rowOff>
    </xdr:from>
    <xdr:ext cx="7811106" cy="156391"/>
    <xdr:pic>
      <xdr:nvPicPr>
        <xdr:cNvPr id="4" name="Imagen 3">
          <a:extLst>
            <a:ext uri="{FF2B5EF4-FFF2-40B4-BE49-F238E27FC236}">
              <a16:creationId xmlns:a16="http://schemas.microsoft.com/office/drawing/2014/main" id="{B717CDE8-E8B9-40FA-8AF6-07FAEEDE4E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88821" y="49430971"/>
          <a:ext cx="7811106" cy="156391"/>
        </a:xfrm>
        <a:prstGeom prst="rect">
          <a:avLst/>
        </a:prstGeom>
      </xdr:spPr>
    </xdr:pic>
    <xdr:clientData/>
  </xdr:oneCellAnchor>
  <xdr:twoCellAnchor editAs="oneCell">
    <xdr:from>
      <xdr:col>0</xdr:col>
      <xdr:colOff>0</xdr:colOff>
      <xdr:row>0</xdr:row>
      <xdr:rowOff>228600</xdr:rowOff>
    </xdr:from>
    <xdr:to>
      <xdr:col>4</xdr:col>
      <xdr:colOff>2221302</xdr:colOff>
      <xdr:row>2</xdr:row>
      <xdr:rowOff>455839</xdr:rowOff>
    </xdr:to>
    <xdr:pic>
      <xdr:nvPicPr>
        <xdr:cNvPr id="5" name="Imagen 4">
          <a:extLst>
            <a:ext uri="{FF2B5EF4-FFF2-40B4-BE49-F238E27FC236}">
              <a16:creationId xmlns:a16="http://schemas.microsoft.com/office/drawing/2014/main" id="{C39DCC51-A064-405B-89EC-89722890E2ED}"/>
            </a:ext>
          </a:extLst>
        </xdr:cNvPr>
        <xdr:cNvPicPr>
          <a:picLocks noChangeAspect="1"/>
        </xdr:cNvPicPr>
      </xdr:nvPicPr>
      <xdr:blipFill>
        <a:blip xmlns:r="http://schemas.openxmlformats.org/officeDocument/2006/relationships" r:embed="rId2"/>
        <a:stretch>
          <a:fillRect/>
        </a:stretch>
      </xdr:blipFill>
      <xdr:spPr>
        <a:xfrm>
          <a:off x="0" y="228600"/>
          <a:ext cx="2221302" cy="762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2233083</xdr:colOff>
      <xdr:row>34</xdr:row>
      <xdr:rowOff>52917</xdr:rowOff>
    </xdr:from>
    <xdr:to>
      <xdr:col>10</xdr:col>
      <xdr:colOff>770127</xdr:colOff>
      <xdr:row>35</xdr:row>
      <xdr:rowOff>20927</xdr:rowOff>
    </xdr:to>
    <xdr:pic>
      <xdr:nvPicPr>
        <xdr:cNvPr id="2" name="Imagen 1">
          <a:extLst>
            <a:ext uri="{FF2B5EF4-FFF2-40B4-BE49-F238E27FC236}">
              <a16:creationId xmlns:a16="http://schemas.microsoft.com/office/drawing/2014/main" id="{B488E989-E0E1-4DDB-86B7-23DA0DE457A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872258" y="16616892"/>
          <a:ext cx="7796402" cy="158510"/>
        </a:xfrm>
        <a:prstGeom prst="rect">
          <a:avLst/>
        </a:prstGeom>
      </xdr:spPr>
    </xdr:pic>
    <xdr:clientData/>
  </xdr:twoCellAnchor>
  <xdr:twoCellAnchor editAs="oneCell">
    <xdr:from>
      <xdr:col>0</xdr:col>
      <xdr:colOff>381000</xdr:colOff>
      <xdr:row>0</xdr:row>
      <xdr:rowOff>105834</xdr:rowOff>
    </xdr:from>
    <xdr:to>
      <xdr:col>8</xdr:col>
      <xdr:colOff>2221302</xdr:colOff>
      <xdr:row>2</xdr:row>
      <xdr:rowOff>158751</xdr:rowOff>
    </xdr:to>
    <xdr:pic>
      <xdr:nvPicPr>
        <xdr:cNvPr id="3" name="Imagen 2">
          <a:extLst>
            <a:ext uri="{FF2B5EF4-FFF2-40B4-BE49-F238E27FC236}">
              <a16:creationId xmlns:a16="http://schemas.microsoft.com/office/drawing/2014/main" id="{9400E771-C02A-44D9-B435-694DAB7B38D3}"/>
            </a:ext>
          </a:extLst>
        </xdr:cNvPr>
        <xdr:cNvPicPr>
          <a:picLocks noChangeAspect="1"/>
        </xdr:cNvPicPr>
      </xdr:nvPicPr>
      <xdr:blipFill>
        <a:blip xmlns:r="http://schemas.openxmlformats.org/officeDocument/2006/relationships" r:embed="rId2"/>
        <a:stretch>
          <a:fillRect/>
        </a:stretch>
      </xdr:blipFill>
      <xdr:spPr>
        <a:xfrm>
          <a:off x="0" y="105834"/>
          <a:ext cx="2221302" cy="767292"/>
        </a:xfrm>
        <a:prstGeom prst="rect">
          <a:avLst/>
        </a:prstGeom>
      </xdr:spPr>
    </xdr:pic>
    <xdr:clientData/>
  </xdr:twoCellAnchor>
  <xdr:twoCellAnchor>
    <xdr:from>
      <xdr:col>8</xdr:col>
      <xdr:colOff>931334</xdr:colOff>
      <xdr:row>35</xdr:row>
      <xdr:rowOff>127000</xdr:rowOff>
    </xdr:from>
    <xdr:to>
      <xdr:col>10</xdr:col>
      <xdr:colOff>520098</xdr:colOff>
      <xdr:row>40</xdr:row>
      <xdr:rowOff>111427</xdr:rowOff>
    </xdr:to>
    <xdr:sp macro="" textlink="">
      <xdr:nvSpPr>
        <xdr:cNvPr id="4" name="Text Box 45">
          <a:extLst>
            <a:ext uri="{FF2B5EF4-FFF2-40B4-BE49-F238E27FC236}">
              <a16:creationId xmlns:a16="http://schemas.microsoft.com/office/drawing/2014/main" id="{BA194A08-0B1C-47FA-9859-05A1F1F3F109}"/>
            </a:ext>
          </a:extLst>
        </xdr:cNvPr>
        <xdr:cNvSpPr txBox="1">
          <a:spLocks noChangeArrowheads="1"/>
        </xdr:cNvSpPr>
      </xdr:nvSpPr>
      <xdr:spPr bwMode="auto">
        <a:xfrm>
          <a:off x="11799359" y="16881475"/>
          <a:ext cx="6098116" cy="9369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60+1 3275252 – Línea gratuita:018000122020</a:t>
          </a:r>
          <a:endParaRPr lang="es-CO" sz="1200">
            <a:effectLst/>
            <a:latin typeface="Times New Roman"/>
            <a:ea typeface="Times New Roman"/>
          </a:endParaRPr>
        </a:p>
        <a:p>
          <a:pPr marL="0" marR="0" indent="0" algn="ctr" defTabSz="914400" eaLnBrk="1" fontAlgn="auto" latinLnBrk="0" hangingPunct="1">
            <a:lnSpc>
              <a:spcPct val="115000"/>
            </a:lnSpc>
            <a:spcBef>
              <a:spcPts val="0"/>
            </a:spcBef>
            <a:spcAft>
              <a:spcPts val="0"/>
            </a:spcAft>
            <a:buClrTx/>
            <a:buSzTx/>
            <a:buFontTx/>
            <a:buNone/>
            <a:tabLst/>
            <a:defRPr/>
          </a:pPr>
          <a:r>
            <a:rPr lang="pt-BR" sz="1000" u="sng">
              <a:solidFill>
                <a:srgbClr val="0000FF"/>
              </a:solidFill>
              <a:effectLst/>
              <a:latin typeface="+mn-lt"/>
              <a:ea typeface="Calibri"/>
              <a:cs typeface="Times New Roman"/>
            </a:rPr>
            <a:t>www.unidadsolidaria.gov.co  - atencionalciudadano@unidadsolidaria.gov.co</a:t>
          </a: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ESTION%202023/Pensamiento%20y%20Direccionamiento%20Estrategico/Plan%20estrategico/FO1_PLAN_ESTRATEGICO_V10%20(1)_coment%20Carolina%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ision, Vision y Objetivos"/>
      <sheetName val="Objetivos y Plan de Acción"/>
      <sheetName val="Estructura de PND"/>
      <sheetName val="Programas sectoriales"/>
      <sheetName val="Hoja2"/>
    </sheetNames>
    <sheetDataSet>
      <sheetData sheetId="0"/>
      <sheetData sheetId="1"/>
      <sheetData sheetId="2">
        <row r="4">
          <cell r="B4" t="str">
            <v>1. Ordenamiento del territorio
alrededor del agua y justicia
ambiental</v>
          </cell>
        </row>
        <row r="5">
          <cell r="B5" t="str">
            <v>2. Seguridad humana y justicia social</v>
          </cell>
        </row>
        <row r="6">
          <cell r="B6" t="str">
            <v>3. Derecho humano a la alimentación</v>
          </cell>
        </row>
        <row r="7">
          <cell r="B7" t="str">
            <v>4.  Internacionalización, transformación productiva para la vida y acción climática</v>
          </cell>
        </row>
        <row r="8">
          <cell r="B8" t="str">
            <v>5. Convergencia regional</v>
          </cell>
        </row>
      </sheetData>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jhon.rojas@uaeos.gov.co" TargetMode="External"/><Relationship Id="rId13" Type="http://schemas.openxmlformats.org/officeDocument/2006/relationships/hyperlink" Target="mailto:gmedina@uaeos.gov.co" TargetMode="External"/><Relationship Id="rId3" Type="http://schemas.openxmlformats.org/officeDocument/2006/relationships/hyperlink" Target="mailto:jhon.rojas@uaeos.gov.co" TargetMode="External"/><Relationship Id="rId7" Type="http://schemas.openxmlformats.org/officeDocument/2006/relationships/hyperlink" Target="mailto:jhon.rojas@uaeos.gov.co" TargetMode="External"/><Relationship Id="rId12" Type="http://schemas.openxmlformats.org/officeDocument/2006/relationships/hyperlink" Target="mailto:jhon.rojas@uaeos.gov.co" TargetMode="External"/><Relationship Id="rId2" Type="http://schemas.openxmlformats.org/officeDocument/2006/relationships/hyperlink" Target="mailto:jhon.rojas@uaeos.gov.co" TargetMode="External"/><Relationship Id="rId16" Type="http://schemas.openxmlformats.org/officeDocument/2006/relationships/drawing" Target="../drawings/drawing1.xml"/><Relationship Id="rId1" Type="http://schemas.openxmlformats.org/officeDocument/2006/relationships/hyperlink" Target="mailto:jhon.rojas@uaeos.gov.co" TargetMode="External"/><Relationship Id="rId6" Type="http://schemas.openxmlformats.org/officeDocument/2006/relationships/hyperlink" Target="mailto:jhon.rojas@uaeos.gov.co" TargetMode="External"/><Relationship Id="rId11" Type="http://schemas.openxmlformats.org/officeDocument/2006/relationships/hyperlink" Target="mailto:jhon.rojas@uaeos.gov.co" TargetMode="External"/><Relationship Id="rId5" Type="http://schemas.openxmlformats.org/officeDocument/2006/relationships/hyperlink" Target="mailto:jhon.rojas@uaeos.gov.co" TargetMode="External"/><Relationship Id="rId15" Type="http://schemas.openxmlformats.org/officeDocument/2006/relationships/printerSettings" Target="../printerSettings/printerSettings1.bin"/><Relationship Id="rId10" Type="http://schemas.openxmlformats.org/officeDocument/2006/relationships/hyperlink" Target="mailto:jhon.rojas@uaeos.gov.co" TargetMode="External"/><Relationship Id="rId4" Type="http://schemas.openxmlformats.org/officeDocument/2006/relationships/hyperlink" Target="mailto:jhon.rojas@uaeos.gov.co" TargetMode="External"/><Relationship Id="rId9" Type="http://schemas.openxmlformats.org/officeDocument/2006/relationships/hyperlink" Target="mailto:jhon.rojas@uaeos.gov.co" TargetMode="External"/><Relationship Id="rId14" Type="http://schemas.openxmlformats.org/officeDocument/2006/relationships/hyperlink" Target="mailto:jhon.rojas@uaeos.gov.co"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jhon.rojas@unidadsolidaria.gov.co"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8E673-F70B-4D56-8C6E-312FBA98AEC0}">
  <dimension ref="A2:S19"/>
  <sheetViews>
    <sheetView topLeftCell="A4" zoomScale="84" zoomScaleNormal="84" workbookViewId="0">
      <selection activeCell="F17" sqref="F17"/>
    </sheetView>
  </sheetViews>
  <sheetFormatPr baseColWidth="10" defaultColWidth="11.42578125" defaultRowHeight="15.75" x14ac:dyDescent="0.25"/>
  <cols>
    <col min="1" max="1" width="39" style="169" customWidth="1"/>
    <col min="2" max="2" width="48" style="169" customWidth="1"/>
    <col min="3" max="3" width="57.140625" style="169" customWidth="1"/>
    <col min="4" max="5" width="11.42578125" style="169"/>
    <col min="6" max="6" width="12.5703125" style="171" bestFit="1" customWidth="1"/>
    <col min="7" max="7" width="15.140625" style="171" customWidth="1"/>
    <col min="8" max="8" width="14.7109375" style="171" customWidth="1"/>
    <col min="9" max="11" width="15.28515625" style="171" bestFit="1" customWidth="1"/>
    <col min="12" max="12" width="33.5703125" style="169" customWidth="1"/>
    <col min="13" max="13" width="11.42578125" style="169"/>
    <col min="14" max="14" width="21" style="169" customWidth="1"/>
    <col min="15" max="15" width="28.85546875" style="169" customWidth="1"/>
    <col min="16" max="16" width="36.5703125" style="169" customWidth="1"/>
    <col min="17" max="17" width="42.28515625" style="169" customWidth="1"/>
    <col min="18" max="18" width="39.28515625" style="169" bestFit="1" customWidth="1"/>
    <col min="19" max="19" width="40.42578125" style="169" bestFit="1" customWidth="1"/>
    <col min="20" max="16384" width="11.42578125" style="170"/>
  </cols>
  <sheetData>
    <row r="2" spans="1:19" ht="57" customHeight="1" x14ac:dyDescent="0.25">
      <c r="C2" s="277" t="s">
        <v>235</v>
      </c>
      <c r="D2" s="277"/>
      <c r="E2" s="277"/>
      <c r="F2" s="278"/>
      <c r="G2" s="278"/>
      <c r="H2" s="278"/>
      <c r="I2" s="278"/>
      <c r="J2" s="278"/>
      <c r="K2" s="278"/>
    </row>
    <row r="3" spans="1:19" ht="105" customHeight="1" x14ac:dyDescent="0.25">
      <c r="A3" s="279"/>
      <c r="B3" s="279"/>
      <c r="C3" s="279"/>
      <c r="D3" s="279"/>
      <c r="E3" s="279"/>
      <c r="F3" s="279"/>
      <c r="G3" s="279"/>
      <c r="H3" s="279"/>
      <c r="I3" s="279"/>
      <c r="J3" s="279"/>
      <c r="K3" s="279"/>
      <c r="L3" s="279"/>
      <c r="M3" s="279"/>
      <c r="N3" s="279"/>
      <c r="O3" s="279"/>
      <c r="P3" s="279"/>
      <c r="Q3" s="279"/>
      <c r="R3" s="279"/>
      <c r="S3" s="279"/>
    </row>
    <row r="4" spans="1:19" ht="16.5" thickBot="1" x14ac:dyDescent="0.3"/>
    <row r="5" spans="1:19" s="178" customFormat="1" ht="45.75" customHeight="1" thickBot="1" x14ac:dyDescent="0.25">
      <c r="A5" s="172" t="s">
        <v>134</v>
      </c>
      <c r="B5" s="173" t="s">
        <v>135</v>
      </c>
      <c r="C5" s="174" t="s">
        <v>52</v>
      </c>
      <c r="D5" s="173" t="s">
        <v>53</v>
      </c>
      <c r="E5" s="173" t="s">
        <v>54</v>
      </c>
      <c r="F5" s="175" t="s">
        <v>236</v>
      </c>
      <c r="G5" s="176" t="s">
        <v>237</v>
      </c>
      <c r="H5" s="173" t="s">
        <v>55</v>
      </c>
      <c r="I5" s="173" t="s">
        <v>238</v>
      </c>
      <c r="J5" s="173" t="s">
        <v>239</v>
      </c>
      <c r="K5" s="175" t="s">
        <v>240</v>
      </c>
      <c r="L5" s="173" t="s">
        <v>138</v>
      </c>
      <c r="M5" s="173" t="s">
        <v>139</v>
      </c>
      <c r="N5" s="173" t="s">
        <v>140</v>
      </c>
      <c r="O5" s="173" t="s">
        <v>141</v>
      </c>
      <c r="P5" s="173" t="s">
        <v>142</v>
      </c>
      <c r="Q5" s="173" t="s">
        <v>143</v>
      </c>
      <c r="R5" s="173" t="s">
        <v>144</v>
      </c>
      <c r="S5" s="177" t="s">
        <v>145</v>
      </c>
    </row>
    <row r="6" spans="1:19" s="187" customFormat="1" ht="47.25" x14ac:dyDescent="0.2">
      <c r="A6" s="280"/>
      <c r="B6" s="283" t="s">
        <v>241</v>
      </c>
      <c r="C6" s="180" t="s">
        <v>56</v>
      </c>
      <c r="D6" s="181" t="s">
        <v>11</v>
      </c>
      <c r="E6" s="179" t="s">
        <v>45</v>
      </c>
      <c r="F6" s="182">
        <v>43</v>
      </c>
      <c r="G6" s="182">
        <f>SUM(H6:K6)</f>
        <v>164</v>
      </c>
      <c r="H6" s="183">
        <v>41</v>
      </c>
      <c r="I6" s="183">
        <v>41</v>
      </c>
      <c r="J6" s="183">
        <v>41</v>
      </c>
      <c r="K6" s="183">
        <v>41</v>
      </c>
      <c r="L6" s="181" t="s">
        <v>149</v>
      </c>
      <c r="M6" s="181"/>
      <c r="N6" s="181" t="s">
        <v>141</v>
      </c>
      <c r="O6" s="181" t="s">
        <v>154</v>
      </c>
      <c r="P6" s="184" t="s">
        <v>156</v>
      </c>
      <c r="Q6" s="185" t="s">
        <v>157</v>
      </c>
      <c r="R6" s="185" t="s">
        <v>158</v>
      </c>
      <c r="S6" s="186" t="s">
        <v>242</v>
      </c>
    </row>
    <row r="7" spans="1:19" s="187" customFormat="1" ht="31.5" x14ac:dyDescent="0.2">
      <c r="A7" s="280"/>
      <c r="B7" s="283"/>
      <c r="C7" s="188" t="s">
        <v>57</v>
      </c>
      <c r="D7" s="189" t="s">
        <v>11</v>
      </c>
      <c r="E7" s="190" t="s">
        <v>45</v>
      </c>
      <c r="F7" s="191">
        <v>76</v>
      </c>
      <c r="G7" s="192">
        <f>SUM(H7:K7)</f>
        <v>296</v>
      </c>
      <c r="H7" s="191">
        <v>104</v>
      </c>
      <c r="I7" s="191">
        <v>64</v>
      </c>
      <c r="J7" s="191">
        <v>64</v>
      </c>
      <c r="K7" s="191">
        <v>64</v>
      </c>
      <c r="L7" s="189" t="s">
        <v>149</v>
      </c>
      <c r="M7" s="189"/>
      <c r="N7" s="189" t="s">
        <v>152</v>
      </c>
      <c r="O7" s="189"/>
      <c r="P7" s="193" t="s">
        <v>156</v>
      </c>
      <c r="Q7" s="189" t="s">
        <v>157</v>
      </c>
      <c r="R7" s="189" t="s">
        <v>158</v>
      </c>
      <c r="S7" s="194" t="s">
        <v>242</v>
      </c>
    </row>
    <row r="8" spans="1:19" s="187" customFormat="1" ht="31.5" x14ac:dyDescent="0.2">
      <c r="A8" s="280"/>
      <c r="B8" s="283"/>
      <c r="C8" s="195" t="s">
        <v>58</v>
      </c>
      <c r="D8" s="181" t="s">
        <v>11</v>
      </c>
      <c r="E8" s="179" t="s">
        <v>45</v>
      </c>
      <c r="F8" s="196">
        <v>0</v>
      </c>
      <c r="G8" s="197">
        <v>20</v>
      </c>
      <c r="H8" s="197">
        <v>3</v>
      </c>
      <c r="I8" s="197">
        <v>5</v>
      </c>
      <c r="J8" s="197">
        <v>5</v>
      </c>
      <c r="K8" s="198">
        <v>7</v>
      </c>
      <c r="L8" s="195" t="s">
        <v>149</v>
      </c>
      <c r="M8" s="195" t="s">
        <v>155</v>
      </c>
      <c r="N8" s="195" t="s">
        <v>150</v>
      </c>
      <c r="O8" s="181"/>
      <c r="P8" s="184" t="s">
        <v>156</v>
      </c>
      <c r="Q8" s="195" t="s">
        <v>157</v>
      </c>
      <c r="R8" s="184" t="s">
        <v>158</v>
      </c>
      <c r="S8" s="186" t="s">
        <v>242</v>
      </c>
    </row>
    <row r="9" spans="1:19" s="187" customFormat="1" ht="47.25" x14ac:dyDescent="0.2">
      <c r="A9" s="280"/>
      <c r="B9" s="283"/>
      <c r="C9" s="199" t="s">
        <v>59</v>
      </c>
      <c r="D9" s="189" t="s">
        <v>11</v>
      </c>
      <c r="E9" s="190" t="s">
        <v>45</v>
      </c>
      <c r="F9" s="200">
        <v>35</v>
      </c>
      <c r="G9" s="191">
        <v>74</v>
      </c>
      <c r="H9" s="191">
        <v>26</v>
      </c>
      <c r="I9" s="191">
        <v>16</v>
      </c>
      <c r="J9" s="191">
        <v>16</v>
      </c>
      <c r="K9" s="191">
        <v>16</v>
      </c>
      <c r="L9" s="199" t="s">
        <v>149</v>
      </c>
      <c r="M9" s="199"/>
      <c r="N9" s="189" t="s">
        <v>152</v>
      </c>
      <c r="O9" s="189"/>
      <c r="P9" s="193" t="s">
        <v>156</v>
      </c>
      <c r="Q9" s="199" t="s">
        <v>157</v>
      </c>
      <c r="R9" s="193" t="s">
        <v>158</v>
      </c>
      <c r="S9" s="194" t="s">
        <v>242</v>
      </c>
    </row>
    <row r="10" spans="1:19" s="187" customFormat="1" ht="31.5" x14ac:dyDescent="0.2">
      <c r="A10" s="280"/>
      <c r="B10" s="283"/>
      <c r="C10" s="201" t="s">
        <v>60</v>
      </c>
      <c r="D10" s="181" t="s">
        <v>11</v>
      </c>
      <c r="E10" s="179" t="s">
        <v>45</v>
      </c>
      <c r="F10" s="202">
        <v>306</v>
      </c>
      <c r="G10" s="202">
        <f>H10+I10+J10+K10</f>
        <v>873</v>
      </c>
      <c r="H10" s="202">
        <v>181</v>
      </c>
      <c r="I10" s="202">
        <v>216</v>
      </c>
      <c r="J10" s="202">
        <v>216</v>
      </c>
      <c r="K10" s="202">
        <v>260</v>
      </c>
      <c r="L10" s="195" t="s">
        <v>149</v>
      </c>
      <c r="M10" s="181"/>
      <c r="N10" s="181" t="s">
        <v>152</v>
      </c>
      <c r="O10" s="181"/>
      <c r="P10" s="184" t="s">
        <v>156</v>
      </c>
      <c r="Q10" s="181" t="s">
        <v>157</v>
      </c>
      <c r="R10" s="181" t="s">
        <v>158</v>
      </c>
      <c r="S10" s="186" t="s">
        <v>242</v>
      </c>
    </row>
    <row r="11" spans="1:19" s="187" customFormat="1" ht="47.25" x14ac:dyDescent="0.2">
      <c r="A11" s="280"/>
      <c r="B11" s="283"/>
      <c r="C11" s="199" t="s">
        <v>61</v>
      </c>
      <c r="D11" s="189" t="s">
        <v>11</v>
      </c>
      <c r="E11" s="190" t="s">
        <v>45</v>
      </c>
      <c r="F11" s="203">
        <v>152</v>
      </c>
      <c r="G11" s="191">
        <v>227</v>
      </c>
      <c r="H11" s="191">
        <v>54</v>
      </c>
      <c r="I11" s="191">
        <v>54</v>
      </c>
      <c r="J11" s="191">
        <v>54</v>
      </c>
      <c r="K11" s="191">
        <v>65</v>
      </c>
      <c r="L11" s="199" t="s">
        <v>149</v>
      </c>
      <c r="M11" s="199"/>
      <c r="N11" s="189" t="s">
        <v>152</v>
      </c>
      <c r="O11" s="189"/>
      <c r="P11" s="193" t="s">
        <v>156</v>
      </c>
      <c r="Q11" s="199" t="s">
        <v>157</v>
      </c>
      <c r="R11" s="193" t="s">
        <v>158</v>
      </c>
      <c r="S11" s="194" t="s">
        <v>242</v>
      </c>
    </row>
    <row r="12" spans="1:19" s="187" customFormat="1" ht="31.5" x14ac:dyDescent="0.2">
      <c r="A12" s="280"/>
      <c r="B12" s="283"/>
      <c r="C12" s="195" t="s">
        <v>62</v>
      </c>
      <c r="D12" s="181" t="s">
        <v>11</v>
      </c>
      <c r="E12" s="179" t="s">
        <v>45</v>
      </c>
      <c r="F12" s="204">
        <v>0.34849999999999998</v>
      </c>
      <c r="G12" s="205">
        <v>0.14000000000000001</v>
      </c>
      <c r="H12" s="205">
        <v>0.14000000000000001</v>
      </c>
      <c r="I12" s="205">
        <v>0.14000000000000001</v>
      </c>
      <c r="J12" s="205">
        <v>0.14000000000000001</v>
      </c>
      <c r="K12" s="205">
        <v>0.14000000000000001</v>
      </c>
      <c r="L12" s="195" t="s">
        <v>149</v>
      </c>
      <c r="M12" s="195"/>
      <c r="N12" s="181" t="s">
        <v>152</v>
      </c>
      <c r="O12" s="181"/>
      <c r="P12" s="184" t="s">
        <v>156</v>
      </c>
      <c r="Q12" s="181" t="s">
        <v>157</v>
      </c>
      <c r="R12" s="184" t="s">
        <v>158</v>
      </c>
      <c r="S12" s="186" t="s">
        <v>242</v>
      </c>
    </row>
    <row r="13" spans="1:19" s="187" customFormat="1" ht="31.5" x14ac:dyDescent="0.2">
      <c r="A13" s="280"/>
      <c r="B13" s="283"/>
      <c r="C13" s="199" t="s">
        <v>63</v>
      </c>
      <c r="D13" s="189" t="s">
        <v>11</v>
      </c>
      <c r="E13" s="190" t="s">
        <v>45</v>
      </c>
      <c r="F13" s="206">
        <v>0.34370000000000001</v>
      </c>
      <c r="G13" s="207">
        <v>0.28000000000000003</v>
      </c>
      <c r="H13" s="207">
        <v>0.28000000000000003</v>
      </c>
      <c r="I13" s="207">
        <v>0.28000000000000003</v>
      </c>
      <c r="J13" s="207">
        <v>0.28000000000000003</v>
      </c>
      <c r="K13" s="207">
        <v>0.28000000000000003</v>
      </c>
      <c r="L13" s="199" t="s">
        <v>149</v>
      </c>
      <c r="M13" s="199"/>
      <c r="N13" s="189" t="s">
        <v>152</v>
      </c>
      <c r="O13" s="189"/>
      <c r="P13" s="193" t="s">
        <v>156</v>
      </c>
      <c r="Q13" s="199" t="s">
        <v>157</v>
      </c>
      <c r="R13" s="193" t="s">
        <v>158</v>
      </c>
      <c r="S13" s="194" t="s">
        <v>242</v>
      </c>
    </row>
    <row r="14" spans="1:19" s="187" customFormat="1" ht="31.5" x14ac:dyDescent="0.2">
      <c r="A14" s="280"/>
      <c r="B14" s="283"/>
      <c r="C14" s="201" t="s">
        <v>64</v>
      </c>
      <c r="D14" s="181" t="s">
        <v>11</v>
      </c>
      <c r="E14" s="179" t="s">
        <v>45</v>
      </c>
      <c r="F14" s="202">
        <v>14</v>
      </c>
      <c r="G14" s="202">
        <v>74</v>
      </c>
      <c r="H14" s="202">
        <v>26</v>
      </c>
      <c r="I14" s="202">
        <v>16</v>
      </c>
      <c r="J14" s="202">
        <v>16</v>
      </c>
      <c r="K14" s="202">
        <v>16</v>
      </c>
      <c r="L14" s="181" t="s">
        <v>149</v>
      </c>
      <c r="M14" s="181"/>
      <c r="N14" s="181" t="s">
        <v>152</v>
      </c>
      <c r="O14" s="181"/>
      <c r="P14" s="184" t="s">
        <v>156</v>
      </c>
      <c r="Q14" s="181" t="s">
        <v>157</v>
      </c>
      <c r="R14" s="181" t="s">
        <v>158</v>
      </c>
      <c r="S14" s="186" t="s">
        <v>242</v>
      </c>
    </row>
    <row r="15" spans="1:19" s="187" customFormat="1" ht="63" x14ac:dyDescent="0.2">
      <c r="A15" s="280"/>
      <c r="B15" s="283"/>
      <c r="C15" s="188" t="s">
        <v>65</v>
      </c>
      <c r="D15" s="189" t="s">
        <v>11</v>
      </c>
      <c r="E15" s="190" t="s">
        <v>45</v>
      </c>
      <c r="F15" s="207">
        <v>0</v>
      </c>
      <c r="G15" s="207">
        <v>0.5</v>
      </c>
      <c r="H15" s="208">
        <v>0.5</v>
      </c>
      <c r="I15" s="208">
        <v>0.5</v>
      </c>
      <c r="J15" s="208">
        <v>0.5</v>
      </c>
      <c r="K15" s="208">
        <v>0.5</v>
      </c>
      <c r="L15" s="189" t="s">
        <v>149</v>
      </c>
      <c r="M15" s="189"/>
      <c r="N15" s="189" t="s">
        <v>152</v>
      </c>
      <c r="O15" s="189"/>
      <c r="P15" s="193" t="s">
        <v>156</v>
      </c>
      <c r="Q15" s="199" t="s">
        <v>157</v>
      </c>
      <c r="R15" s="189" t="s">
        <v>158</v>
      </c>
      <c r="S15" s="194" t="s">
        <v>242</v>
      </c>
    </row>
    <row r="16" spans="1:19" s="187" customFormat="1" ht="63" x14ac:dyDescent="0.2">
      <c r="A16" s="280"/>
      <c r="B16" s="283"/>
      <c r="C16" s="195" t="s">
        <v>66</v>
      </c>
      <c r="D16" s="181" t="s">
        <v>11</v>
      </c>
      <c r="E16" s="179" t="s">
        <v>45</v>
      </c>
      <c r="F16" s="205">
        <v>0</v>
      </c>
      <c r="G16" s="205">
        <v>0.5</v>
      </c>
      <c r="H16" s="205">
        <v>0.5</v>
      </c>
      <c r="I16" s="204">
        <v>0.5</v>
      </c>
      <c r="J16" s="204">
        <v>0.5</v>
      </c>
      <c r="K16" s="204">
        <v>0.5</v>
      </c>
      <c r="L16" s="195" t="s">
        <v>149</v>
      </c>
      <c r="M16" s="195"/>
      <c r="N16" s="181" t="s">
        <v>152</v>
      </c>
      <c r="O16" s="181"/>
      <c r="P16" s="184" t="s">
        <v>156</v>
      </c>
      <c r="Q16" s="181" t="s">
        <v>157</v>
      </c>
      <c r="R16" s="184" t="s">
        <v>158</v>
      </c>
      <c r="S16" s="186" t="s">
        <v>242</v>
      </c>
    </row>
    <row r="17" spans="1:19" s="187" customFormat="1" ht="25.5" customHeight="1" x14ac:dyDescent="0.2">
      <c r="A17" s="281"/>
      <c r="B17" s="284"/>
      <c r="C17" s="209" t="s">
        <v>163</v>
      </c>
      <c r="D17" s="181" t="s">
        <v>11</v>
      </c>
      <c r="E17" s="179" t="s">
        <v>45</v>
      </c>
      <c r="F17" s="210">
        <v>400</v>
      </c>
      <c r="G17" s="210">
        <v>2400</v>
      </c>
      <c r="H17" s="210">
        <v>600</v>
      </c>
      <c r="I17" s="211">
        <v>600</v>
      </c>
      <c r="J17" s="211">
        <v>600</v>
      </c>
      <c r="K17" s="211">
        <v>600</v>
      </c>
      <c r="L17" s="195" t="s">
        <v>155</v>
      </c>
      <c r="M17" s="195" t="s">
        <v>150</v>
      </c>
      <c r="N17" s="195" t="s">
        <v>150</v>
      </c>
      <c r="O17" s="184"/>
      <c r="P17" s="193" t="s">
        <v>156</v>
      </c>
      <c r="Q17" s="189" t="s">
        <v>157</v>
      </c>
      <c r="R17" s="189" t="s">
        <v>158</v>
      </c>
      <c r="S17" s="194" t="s">
        <v>242</v>
      </c>
    </row>
    <row r="18" spans="1:19" s="187" customFormat="1" ht="32.25" thickBot="1" x14ac:dyDescent="0.25">
      <c r="A18" s="282"/>
      <c r="B18" s="285"/>
      <c r="C18" s="212" t="s">
        <v>67</v>
      </c>
      <c r="D18" s="213" t="s">
        <v>11</v>
      </c>
      <c r="E18" s="214" t="s">
        <v>45</v>
      </c>
      <c r="F18" s="215">
        <v>66</v>
      </c>
      <c r="G18" s="215">
        <v>227</v>
      </c>
      <c r="H18" s="215">
        <v>54</v>
      </c>
      <c r="I18" s="215">
        <v>54</v>
      </c>
      <c r="J18" s="215">
        <v>54</v>
      </c>
      <c r="K18" s="215">
        <v>65</v>
      </c>
      <c r="L18" s="213" t="s">
        <v>149</v>
      </c>
      <c r="M18" s="213"/>
      <c r="N18" s="213" t="s">
        <v>152</v>
      </c>
      <c r="O18" s="213"/>
      <c r="P18" s="216" t="s">
        <v>156</v>
      </c>
      <c r="Q18" s="217" t="s">
        <v>157</v>
      </c>
      <c r="R18" s="213" t="s">
        <v>158</v>
      </c>
      <c r="S18" s="218" t="s">
        <v>242</v>
      </c>
    </row>
    <row r="19" spans="1:19" s="187" customFormat="1" ht="25.5" customHeight="1" x14ac:dyDescent="0.2">
      <c r="A19" s="219" t="s">
        <v>125</v>
      </c>
      <c r="B19" s="220" t="s">
        <v>243</v>
      </c>
      <c r="C19" s="221" t="s">
        <v>68</v>
      </c>
      <c r="D19" s="221" t="s">
        <v>69</v>
      </c>
      <c r="E19" s="221" t="s">
        <v>12</v>
      </c>
      <c r="F19" s="222">
        <v>94.1</v>
      </c>
      <c r="G19" s="222">
        <v>95</v>
      </c>
      <c r="H19" s="222">
        <v>94</v>
      </c>
      <c r="I19" s="222">
        <v>94</v>
      </c>
      <c r="J19" s="222">
        <v>95</v>
      </c>
      <c r="K19" s="222">
        <v>95</v>
      </c>
      <c r="L19" s="221" t="s">
        <v>167</v>
      </c>
      <c r="M19" s="223"/>
      <c r="N19" s="223"/>
      <c r="O19" s="223"/>
      <c r="P19" s="220" t="s">
        <v>156</v>
      </c>
      <c r="Q19" s="221" t="s">
        <v>168</v>
      </c>
      <c r="R19" s="221" t="s">
        <v>244</v>
      </c>
      <c r="S19" s="224" t="s">
        <v>245</v>
      </c>
    </row>
  </sheetData>
  <mergeCells count="4">
    <mergeCell ref="C2:K2"/>
    <mergeCell ref="A3:S3"/>
    <mergeCell ref="A6:A18"/>
    <mergeCell ref="B6:B18"/>
  </mergeCells>
  <dataValidations count="1">
    <dataValidation allowBlank="1" showInputMessage="1" showErrorMessage="1" prompt="Escriba el valor de la meta para cada vigencia de forma acumulada. _x000a__x000a_Elimine o adicione columnas de acuerdo al tiempo de ejecución de la política._x000a__x000a_En los casos en los que el indicador cuenta con LB por favor adicione dicho valor a las metas definidas._x000a_" sqref="G7 F6:G6" xr:uid="{5BE107FF-D5FC-4576-A53D-86911E356D50}"/>
  </dataValidations>
  <hyperlinks>
    <hyperlink ref="S6" r:id="rId1" xr:uid="{96064B82-324F-419D-A16A-F24A81FCF7FC}"/>
    <hyperlink ref="S7" r:id="rId2" xr:uid="{88B0CE71-F104-4767-ADE6-1D06F5B744C4}"/>
    <hyperlink ref="S8" r:id="rId3" xr:uid="{EE6EE5D4-C4EA-40C1-91A0-12AD91D8B7B0}"/>
    <hyperlink ref="S9" r:id="rId4" xr:uid="{D990D07A-6796-4F0B-B9FC-A39AA7123D1E}"/>
    <hyperlink ref="S10" r:id="rId5" xr:uid="{57BC4B03-61E5-47C9-8048-162CD34AEED2}"/>
    <hyperlink ref="S11" r:id="rId6" xr:uid="{FF28B736-B6B2-474E-8830-18C6C42B4F0D}"/>
    <hyperlink ref="S12" r:id="rId7" xr:uid="{C31C8FA4-9FEC-4D40-AFAF-2E1FD517A4A2}"/>
    <hyperlink ref="S13" r:id="rId8" xr:uid="{2F08B94E-8185-49FE-954C-936F242D5A85}"/>
    <hyperlink ref="S14" r:id="rId9" xr:uid="{39002113-FAEE-489A-A527-990ECEB61116}"/>
    <hyperlink ref="S15" r:id="rId10" xr:uid="{176668B9-0819-4CC3-BA1F-0A17EAE6B99C}"/>
    <hyperlink ref="S16" r:id="rId11" xr:uid="{BF23514C-CB81-4718-80DB-3EA62D4C40AD}"/>
    <hyperlink ref="S18" r:id="rId12" xr:uid="{7C905B25-B37A-499B-94D8-53FC570A47CF}"/>
    <hyperlink ref="S19" r:id="rId13" xr:uid="{502720C0-5393-4126-8591-583066FFE63E}"/>
    <hyperlink ref="S17" r:id="rId14" xr:uid="{9786E5C2-4E0E-423F-B8DD-FD4E7DD7B326}"/>
  </hyperlinks>
  <pageMargins left="0.70866141732283472" right="0.70866141732283472" top="0.74803149606299213" bottom="0.74803149606299213" header="0.31496062992125984" footer="0.31496062992125984"/>
  <pageSetup paperSize="14" scale="29" fitToHeight="0" orientation="landscape" horizontalDpi="4294967294" verticalDpi="4294967294" r:id="rId15"/>
  <drawing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F0452-53AB-43BF-AA34-0FDAD2DBA8D1}">
  <dimension ref="A2:AI36"/>
  <sheetViews>
    <sheetView topLeftCell="C1" zoomScale="70" zoomScaleNormal="70" workbookViewId="0">
      <selection activeCell="L8" sqref="L8"/>
    </sheetView>
  </sheetViews>
  <sheetFormatPr baseColWidth="10" defaultRowHeight="15" x14ac:dyDescent="0.25"/>
  <cols>
    <col min="1" max="1" width="34.28515625" style="48" hidden="1" customWidth="1"/>
    <col min="2" max="2" width="38.28515625" style="48" hidden="1" customWidth="1"/>
    <col min="3" max="3" width="68.42578125" style="48" customWidth="1"/>
    <col min="4" max="5" width="15.7109375" style="51" customWidth="1"/>
    <col min="6" max="6" width="15.7109375" style="52" customWidth="1"/>
    <col min="7" max="18" width="14.85546875" style="52" customWidth="1"/>
    <col min="19" max="19" width="15.42578125" style="51" customWidth="1"/>
    <col min="20" max="20" width="15.7109375" style="51" customWidth="1"/>
    <col min="21" max="21" width="15.7109375" style="159" customWidth="1"/>
    <col min="22" max="22" width="90" style="52" hidden="1" customWidth="1"/>
    <col min="23" max="23" width="89.5703125" style="52" hidden="1" customWidth="1"/>
    <col min="24" max="24" width="80.85546875" style="52" customWidth="1"/>
    <col min="25" max="25" width="35" style="48" hidden="1" customWidth="1"/>
    <col min="26" max="26" width="15.7109375" style="48" hidden="1" customWidth="1"/>
    <col min="27" max="27" width="35.140625" style="48" hidden="1" customWidth="1"/>
    <col min="28" max="28" width="37.85546875" style="48" hidden="1" customWidth="1"/>
    <col min="29" max="29" width="38" style="48" hidden="1" customWidth="1"/>
    <col min="30" max="30" width="40.7109375" style="48" hidden="1" customWidth="1"/>
    <col min="31" max="31" width="32.85546875" style="48" hidden="1" customWidth="1"/>
    <col min="32" max="32" width="35.7109375" style="48" hidden="1" customWidth="1"/>
    <col min="33" max="33" width="19" style="48" customWidth="1"/>
    <col min="34" max="34" width="16.85546875" style="51" customWidth="1"/>
    <col min="35" max="35" width="20.42578125" style="51" customWidth="1"/>
    <col min="36" max="16384" width="11.42578125" style="48"/>
  </cols>
  <sheetData>
    <row r="2" spans="1:35" ht="60" x14ac:dyDescent="0.8">
      <c r="A2" s="301" t="s">
        <v>213</v>
      </c>
      <c r="B2" s="302"/>
      <c r="C2" s="302"/>
      <c r="D2" s="302"/>
      <c r="E2" s="302"/>
      <c r="F2" s="302"/>
      <c r="G2" s="302"/>
      <c r="H2" s="302"/>
      <c r="I2" s="302"/>
      <c r="J2" s="302"/>
      <c r="K2" s="302"/>
      <c r="L2" s="302"/>
      <c r="M2" s="302"/>
      <c r="N2" s="302"/>
      <c r="O2" s="302"/>
      <c r="P2" s="302"/>
      <c r="Q2" s="302"/>
      <c r="R2" s="302"/>
      <c r="S2" s="302"/>
      <c r="T2" s="302"/>
      <c r="U2" s="302"/>
      <c r="V2" s="302"/>
      <c r="W2" s="302"/>
      <c r="X2" s="302"/>
      <c r="Y2" s="302"/>
      <c r="Z2" s="302"/>
      <c r="AA2" s="302"/>
      <c r="AB2" s="302"/>
      <c r="AC2" s="302"/>
      <c r="AD2" s="302"/>
      <c r="AE2" s="302"/>
      <c r="AF2" s="302"/>
    </row>
    <row r="3" spans="1:35" s="49" customFormat="1" ht="60" x14ac:dyDescent="0.8">
      <c r="A3" s="301" t="s">
        <v>133</v>
      </c>
      <c r="B3" s="302"/>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H3" s="166"/>
      <c r="AI3" s="166"/>
    </row>
    <row r="4" spans="1:35" ht="15.75" thickBot="1" x14ac:dyDescent="0.3">
      <c r="A4" s="303"/>
      <c r="B4" s="303"/>
      <c r="C4" s="303"/>
      <c r="D4" s="303"/>
      <c r="E4" s="303"/>
      <c r="F4" s="303"/>
      <c r="G4" s="303"/>
      <c r="H4" s="303"/>
      <c r="I4" s="303"/>
      <c r="J4" s="303"/>
      <c r="K4" s="303"/>
      <c r="L4" s="303"/>
      <c r="M4" s="303"/>
      <c r="N4" s="303"/>
      <c r="O4" s="303"/>
      <c r="P4" s="303"/>
      <c r="Q4" s="303"/>
      <c r="R4" s="303"/>
      <c r="S4" s="303"/>
      <c r="T4" s="303"/>
      <c r="U4" s="303"/>
      <c r="V4" s="303"/>
      <c r="W4" s="303"/>
      <c r="X4" s="303"/>
      <c r="Y4" s="303"/>
      <c r="Z4" s="303"/>
      <c r="AA4" s="303"/>
      <c r="AB4" s="303"/>
      <c r="AC4" s="303"/>
      <c r="AD4" s="303"/>
      <c r="AE4" s="303"/>
      <c r="AF4" s="303"/>
    </row>
    <row r="5" spans="1:35" ht="15.75" thickBot="1" x14ac:dyDescent="0.3">
      <c r="B5" s="50"/>
    </row>
    <row r="6" spans="1:35" s="53" customFormat="1" ht="48" thickBot="1" x14ac:dyDescent="0.3">
      <c r="A6" s="304" t="s">
        <v>134</v>
      </c>
      <c r="B6" s="288" t="s">
        <v>135</v>
      </c>
      <c r="C6" s="307" t="s">
        <v>52</v>
      </c>
      <c r="D6" s="286" t="s">
        <v>53</v>
      </c>
      <c r="E6" s="286" t="s">
        <v>54</v>
      </c>
      <c r="F6" s="286" t="s">
        <v>55</v>
      </c>
      <c r="G6" s="309" t="s">
        <v>136</v>
      </c>
      <c r="H6" s="310"/>
      <c r="I6" s="311"/>
      <c r="J6" s="309" t="s">
        <v>133</v>
      </c>
      <c r="K6" s="310"/>
      <c r="L6" s="311"/>
      <c r="M6" s="312" t="s">
        <v>214</v>
      </c>
      <c r="N6" s="313"/>
      <c r="O6" s="314"/>
      <c r="P6" s="315" t="s">
        <v>215</v>
      </c>
      <c r="Q6" s="316"/>
      <c r="R6" s="317"/>
      <c r="S6" s="318" t="s">
        <v>199</v>
      </c>
      <c r="T6" s="288" t="s">
        <v>132</v>
      </c>
      <c r="U6" s="298" t="s">
        <v>202</v>
      </c>
      <c r="V6" s="231" t="s">
        <v>136</v>
      </c>
      <c r="W6" s="286" t="s">
        <v>137</v>
      </c>
      <c r="X6" s="286" t="s">
        <v>214</v>
      </c>
      <c r="Y6" s="230" t="s">
        <v>138</v>
      </c>
      <c r="Z6" s="230" t="s">
        <v>139</v>
      </c>
      <c r="AA6" s="230" t="s">
        <v>140</v>
      </c>
      <c r="AB6" s="230" t="s">
        <v>141</v>
      </c>
      <c r="AC6" s="286" t="s">
        <v>142</v>
      </c>
      <c r="AD6" s="230" t="s">
        <v>143</v>
      </c>
      <c r="AE6" s="230" t="s">
        <v>144</v>
      </c>
      <c r="AF6" s="232" t="s">
        <v>145</v>
      </c>
      <c r="AG6" s="288" t="s">
        <v>200</v>
      </c>
      <c r="AH6" s="300" t="s">
        <v>234</v>
      </c>
      <c r="AI6" s="300" t="s">
        <v>132</v>
      </c>
    </row>
    <row r="7" spans="1:35" s="53" customFormat="1" ht="36.75" customHeight="1" thickBot="1" x14ac:dyDescent="0.3">
      <c r="A7" s="305"/>
      <c r="B7" s="306"/>
      <c r="C7" s="308"/>
      <c r="D7" s="291"/>
      <c r="E7" s="291"/>
      <c r="F7" s="291"/>
      <c r="G7" s="233" t="s">
        <v>146</v>
      </c>
      <c r="H7" s="233" t="s">
        <v>169</v>
      </c>
      <c r="I7" s="233" t="s">
        <v>170</v>
      </c>
      <c r="J7" s="233" t="s">
        <v>147</v>
      </c>
      <c r="K7" s="233" t="s">
        <v>171</v>
      </c>
      <c r="L7" s="233" t="s">
        <v>170</v>
      </c>
      <c r="M7" s="238" t="s">
        <v>172</v>
      </c>
      <c r="N7" s="238" t="s">
        <v>173</v>
      </c>
      <c r="O7" s="238" t="s">
        <v>170</v>
      </c>
      <c r="P7" s="234" t="s">
        <v>174</v>
      </c>
      <c r="Q7" s="234" t="s">
        <v>169</v>
      </c>
      <c r="R7" s="234" t="s">
        <v>170</v>
      </c>
      <c r="S7" s="319"/>
      <c r="T7" s="289"/>
      <c r="U7" s="299"/>
      <c r="V7" s="235"/>
      <c r="W7" s="287"/>
      <c r="X7" s="287"/>
      <c r="Y7" s="236"/>
      <c r="Z7" s="236"/>
      <c r="AA7" s="236"/>
      <c r="AB7" s="236"/>
      <c r="AC7" s="291"/>
      <c r="AD7" s="236"/>
      <c r="AE7" s="236"/>
      <c r="AF7" s="237"/>
      <c r="AG7" s="289"/>
      <c r="AH7" s="300"/>
      <c r="AI7" s="300"/>
    </row>
    <row r="8" spans="1:35" s="53" customFormat="1" ht="326.25" customHeight="1" x14ac:dyDescent="0.25">
      <c r="A8" s="294"/>
      <c r="B8" s="297"/>
      <c r="C8" s="68" t="s">
        <v>56</v>
      </c>
      <c r="D8" s="59" t="s">
        <v>11</v>
      </c>
      <c r="E8" s="59" t="s">
        <v>45</v>
      </c>
      <c r="F8" s="139">
        <f>G8+J8+M8+P8</f>
        <v>41</v>
      </c>
      <c r="G8" s="137"/>
      <c r="H8" s="133" t="s">
        <v>148</v>
      </c>
      <c r="I8" s="136">
        <v>0</v>
      </c>
      <c r="J8" s="138">
        <v>21</v>
      </c>
      <c r="K8" s="27">
        <v>0</v>
      </c>
      <c r="L8" s="136">
        <f>K8/F8</f>
        <v>0</v>
      </c>
      <c r="M8" s="137"/>
      <c r="N8" s="27">
        <v>0</v>
      </c>
      <c r="O8" s="136">
        <f>S8/T8</f>
        <v>0</v>
      </c>
      <c r="P8" s="138">
        <v>20</v>
      </c>
      <c r="Q8" s="133"/>
      <c r="R8" s="116"/>
      <c r="S8" s="149">
        <f>N8</f>
        <v>0</v>
      </c>
      <c r="T8" s="149">
        <f>J8</f>
        <v>21</v>
      </c>
      <c r="U8" s="160">
        <f>T8/F8</f>
        <v>0.51219512195121952</v>
      </c>
      <c r="V8" s="69" t="s">
        <v>85</v>
      </c>
      <c r="W8" s="69" t="s">
        <v>186</v>
      </c>
      <c r="X8" s="69" t="s">
        <v>216</v>
      </c>
      <c r="Y8" s="60" t="s">
        <v>149</v>
      </c>
      <c r="Z8" s="60"/>
      <c r="AA8" s="60" t="s">
        <v>141</v>
      </c>
      <c r="AB8" s="60" t="s">
        <v>154</v>
      </c>
      <c r="AC8" s="63" t="s">
        <v>156</v>
      </c>
      <c r="AD8" s="65" t="s">
        <v>157</v>
      </c>
      <c r="AE8" s="65" t="s">
        <v>158</v>
      </c>
      <c r="AF8" s="143" t="s">
        <v>159</v>
      </c>
      <c r="AG8" s="148">
        <f>IF(S8&gt;=T8,1,0)</f>
        <v>0</v>
      </c>
      <c r="AH8" s="167">
        <f>S8/F8</f>
        <v>0</v>
      </c>
      <c r="AI8" s="168">
        <f>(G8+J8+M8)/F8</f>
        <v>0.51219512195121952</v>
      </c>
    </row>
    <row r="9" spans="1:35" s="53" customFormat="1" ht="191.25" customHeight="1" x14ac:dyDescent="0.25">
      <c r="A9" s="294"/>
      <c r="B9" s="297"/>
      <c r="C9" s="55" t="s">
        <v>57</v>
      </c>
      <c r="D9" s="56" t="s">
        <v>11</v>
      </c>
      <c r="E9" s="56" t="s">
        <v>45</v>
      </c>
      <c r="F9" s="139">
        <f t="shared" ref="F9:F21" si="0">G9+J9+M9+P9</f>
        <v>104</v>
      </c>
      <c r="G9" s="108"/>
      <c r="H9" s="61" t="s">
        <v>148</v>
      </c>
      <c r="I9" s="136">
        <v>0</v>
      </c>
      <c r="J9" s="125">
        <v>40</v>
      </c>
      <c r="K9" s="56">
        <v>20</v>
      </c>
      <c r="L9" s="136">
        <f>K9/F9</f>
        <v>0.19230769230769232</v>
      </c>
      <c r="M9" s="108"/>
      <c r="N9" s="56">
        <v>36</v>
      </c>
      <c r="O9" s="136">
        <f>S9/T9</f>
        <v>0.9</v>
      </c>
      <c r="P9" s="125">
        <v>64</v>
      </c>
      <c r="Q9" s="61"/>
      <c r="R9" s="117"/>
      <c r="S9" s="149">
        <f t="shared" ref="S9:S21" si="1">N9</f>
        <v>36</v>
      </c>
      <c r="T9" s="149">
        <f t="shared" ref="T9:T21" si="2">J9</f>
        <v>40</v>
      </c>
      <c r="U9" s="160">
        <f>T9/F9</f>
        <v>0.38461538461538464</v>
      </c>
      <c r="V9" s="70" t="s">
        <v>86</v>
      </c>
      <c r="W9" s="70" t="s">
        <v>187</v>
      </c>
      <c r="X9" s="229" t="s">
        <v>258</v>
      </c>
      <c r="Y9" s="57" t="s">
        <v>149</v>
      </c>
      <c r="Z9" s="57"/>
      <c r="AA9" s="57" t="s">
        <v>152</v>
      </c>
      <c r="AB9" s="57"/>
      <c r="AC9" s="64" t="s">
        <v>156</v>
      </c>
      <c r="AD9" s="57" t="s">
        <v>157</v>
      </c>
      <c r="AE9" s="57" t="s">
        <v>158</v>
      </c>
      <c r="AF9" s="144" t="s">
        <v>159</v>
      </c>
      <c r="AG9" s="148">
        <f t="shared" ref="AG9:AG21" si="3">IF(S9&gt;=T9,1,0)</f>
        <v>0</v>
      </c>
      <c r="AH9" s="167">
        <f t="shared" ref="AH9:AH21" si="4">S9/F9</f>
        <v>0.34615384615384615</v>
      </c>
      <c r="AI9" s="168">
        <f t="shared" ref="AI9:AI21" si="5">(G9+J9+M9)/F9</f>
        <v>0.38461538461538464</v>
      </c>
    </row>
    <row r="10" spans="1:35" s="53" customFormat="1" ht="117" customHeight="1" x14ac:dyDescent="0.25">
      <c r="A10" s="294"/>
      <c r="B10" s="297"/>
      <c r="C10" s="62" t="s">
        <v>58</v>
      </c>
      <c r="D10" s="59" t="s">
        <v>11</v>
      </c>
      <c r="E10" s="59" t="s">
        <v>45</v>
      </c>
      <c r="F10" s="139">
        <f t="shared" si="0"/>
        <v>3</v>
      </c>
      <c r="G10" s="109"/>
      <c r="H10" s="134" t="s">
        <v>148</v>
      </c>
      <c r="I10" s="136">
        <v>0</v>
      </c>
      <c r="J10" s="126"/>
      <c r="K10" s="71">
        <v>0</v>
      </c>
      <c r="L10" s="136">
        <f>K10/F10</f>
        <v>0</v>
      </c>
      <c r="M10" s="109"/>
      <c r="N10" s="71">
        <v>3</v>
      </c>
      <c r="O10" s="136">
        <v>1</v>
      </c>
      <c r="P10" s="126">
        <v>3</v>
      </c>
      <c r="Q10" s="134"/>
      <c r="R10" s="118"/>
      <c r="S10" s="149">
        <f t="shared" si="1"/>
        <v>3</v>
      </c>
      <c r="T10" s="149">
        <f t="shared" si="2"/>
        <v>0</v>
      </c>
      <c r="U10" s="160">
        <f t="shared" ref="U10:U21" si="6">T10/F10</f>
        <v>0</v>
      </c>
      <c r="V10" s="105" t="s">
        <v>87</v>
      </c>
      <c r="W10" s="72" t="s">
        <v>160</v>
      </c>
      <c r="X10" s="72" t="s">
        <v>217</v>
      </c>
      <c r="Y10" s="62" t="s">
        <v>149</v>
      </c>
      <c r="Z10" s="62" t="s">
        <v>155</v>
      </c>
      <c r="AA10" s="62" t="s">
        <v>150</v>
      </c>
      <c r="AB10" s="60"/>
      <c r="AC10" s="63" t="s">
        <v>156</v>
      </c>
      <c r="AD10" s="62" t="s">
        <v>157</v>
      </c>
      <c r="AE10" s="63" t="s">
        <v>158</v>
      </c>
      <c r="AF10" s="145" t="s">
        <v>159</v>
      </c>
      <c r="AG10" s="148">
        <f t="shared" si="3"/>
        <v>1</v>
      </c>
      <c r="AH10" s="167">
        <v>0</v>
      </c>
      <c r="AI10" s="168">
        <f t="shared" si="5"/>
        <v>0</v>
      </c>
    </row>
    <row r="11" spans="1:35" s="53" customFormat="1" ht="348" customHeight="1" x14ac:dyDescent="0.25">
      <c r="A11" s="294"/>
      <c r="B11" s="297"/>
      <c r="C11" s="66" t="s">
        <v>59</v>
      </c>
      <c r="D11" s="56" t="s">
        <v>11</v>
      </c>
      <c r="E11" s="56" t="s">
        <v>45</v>
      </c>
      <c r="F11" s="139">
        <f t="shared" si="0"/>
        <v>26</v>
      </c>
      <c r="G11" s="108"/>
      <c r="H11" s="61" t="s">
        <v>148</v>
      </c>
      <c r="I11" s="136">
        <v>0</v>
      </c>
      <c r="J11" s="125">
        <v>18</v>
      </c>
      <c r="K11" s="56">
        <v>11</v>
      </c>
      <c r="L11" s="136">
        <f>K11/F11</f>
        <v>0.42307692307692307</v>
      </c>
      <c r="M11" s="108"/>
      <c r="N11" s="56">
        <v>15</v>
      </c>
      <c r="O11" s="136">
        <v>1</v>
      </c>
      <c r="P11" s="125">
        <v>8</v>
      </c>
      <c r="Q11" s="61"/>
      <c r="R11" s="117"/>
      <c r="S11" s="149">
        <f t="shared" si="1"/>
        <v>15</v>
      </c>
      <c r="T11" s="149">
        <f t="shared" si="2"/>
        <v>18</v>
      </c>
      <c r="U11" s="160">
        <f>T11/F11</f>
        <v>0.69230769230769229</v>
      </c>
      <c r="V11" s="70" t="s">
        <v>88</v>
      </c>
      <c r="W11" s="70" t="s">
        <v>188</v>
      </c>
      <c r="X11" s="70" t="s">
        <v>323</v>
      </c>
      <c r="Y11" s="66" t="s">
        <v>149</v>
      </c>
      <c r="Z11" s="66"/>
      <c r="AA11" s="57" t="s">
        <v>152</v>
      </c>
      <c r="AB11" s="57"/>
      <c r="AC11" s="64" t="s">
        <v>156</v>
      </c>
      <c r="AD11" s="66" t="s">
        <v>157</v>
      </c>
      <c r="AE11" s="64" t="s">
        <v>158</v>
      </c>
      <c r="AF11" s="144" t="s">
        <v>159</v>
      </c>
      <c r="AG11" s="148">
        <f t="shared" si="3"/>
        <v>0</v>
      </c>
      <c r="AH11" s="167">
        <f>S11/F11</f>
        <v>0.57692307692307687</v>
      </c>
      <c r="AI11" s="168">
        <f t="shared" si="5"/>
        <v>0.69230769230769229</v>
      </c>
    </row>
    <row r="12" spans="1:35" s="53" customFormat="1" ht="306.75" customHeight="1" x14ac:dyDescent="0.25">
      <c r="A12" s="294"/>
      <c r="B12" s="297"/>
      <c r="C12" s="58" t="s">
        <v>60</v>
      </c>
      <c r="D12" s="59" t="s">
        <v>11</v>
      </c>
      <c r="E12" s="59" t="s">
        <v>45</v>
      </c>
      <c r="F12" s="139">
        <f t="shared" si="0"/>
        <v>91</v>
      </c>
      <c r="G12" s="108"/>
      <c r="H12" s="61" t="s">
        <v>148</v>
      </c>
      <c r="I12" s="136">
        <v>0</v>
      </c>
      <c r="J12" s="125"/>
      <c r="K12" s="56">
        <v>32</v>
      </c>
      <c r="L12" s="136">
        <f>K12/F12</f>
        <v>0.35164835164835168</v>
      </c>
      <c r="M12" s="108"/>
      <c r="N12" s="56">
        <v>48</v>
      </c>
      <c r="O12" s="136">
        <v>1</v>
      </c>
      <c r="P12" s="125">
        <v>91</v>
      </c>
      <c r="Q12" s="61"/>
      <c r="R12" s="117"/>
      <c r="S12" s="149">
        <f t="shared" si="1"/>
        <v>48</v>
      </c>
      <c r="T12" s="149">
        <f t="shared" si="2"/>
        <v>0</v>
      </c>
      <c r="U12" s="160">
        <f t="shared" si="6"/>
        <v>0</v>
      </c>
      <c r="V12" s="73" t="s">
        <v>89</v>
      </c>
      <c r="W12" s="73" t="s">
        <v>189</v>
      </c>
      <c r="X12" s="73" t="s">
        <v>221</v>
      </c>
      <c r="Y12" s="62" t="s">
        <v>149</v>
      </c>
      <c r="Z12" s="60"/>
      <c r="AA12" s="60" t="s">
        <v>152</v>
      </c>
      <c r="AB12" s="60"/>
      <c r="AC12" s="63" t="s">
        <v>156</v>
      </c>
      <c r="AD12" s="60" t="s">
        <v>157</v>
      </c>
      <c r="AE12" s="60" t="s">
        <v>158</v>
      </c>
      <c r="AF12" s="145" t="s">
        <v>159</v>
      </c>
      <c r="AG12" s="148">
        <f t="shared" si="3"/>
        <v>1</v>
      </c>
      <c r="AH12" s="167">
        <f>S12/F12</f>
        <v>0.52747252747252749</v>
      </c>
      <c r="AI12" s="168">
        <f>(G12+J12+M12+(P12/2))/F12</f>
        <v>0.5</v>
      </c>
    </row>
    <row r="13" spans="1:35" s="53" customFormat="1" ht="409.5" x14ac:dyDescent="0.25">
      <c r="A13" s="294"/>
      <c r="B13" s="297"/>
      <c r="C13" s="66" t="s">
        <v>61</v>
      </c>
      <c r="D13" s="56" t="s">
        <v>11</v>
      </c>
      <c r="E13" s="56" t="s">
        <v>45</v>
      </c>
      <c r="F13" s="139">
        <f t="shared" si="0"/>
        <v>54</v>
      </c>
      <c r="G13" s="108"/>
      <c r="H13" s="61" t="s">
        <v>148</v>
      </c>
      <c r="I13" s="136">
        <v>0</v>
      </c>
      <c r="J13" s="125">
        <v>34</v>
      </c>
      <c r="K13" s="56">
        <v>29</v>
      </c>
      <c r="L13" s="136">
        <f t="shared" ref="L13:L21" si="7">K13/F13</f>
        <v>0.53703703703703709</v>
      </c>
      <c r="M13" s="108"/>
      <c r="N13" s="56">
        <v>33</v>
      </c>
      <c r="O13" s="136">
        <f t="shared" ref="O13:O20" si="8">S13/T13</f>
        <v>0.97058823529411764</v>
      </c>
      <c r="P13" s="125">
        <v>20</v>
      </c>
      <c r="Q13" s="61"/>
      <c r="R13" s="117"/>
      <c r="S13" s="149">
        <f t="shared" si="1"/>
        <v>33</v>
      </c>
      <c r="T13" s="149">
        <f t="shared" si="2"/>
        <v>34</v>
      </c>
      <c r="U13" s="160">
        <f t="shared" si="6"/>
        <v>0.62962962962962965</v>
      </c>
      <c r="V13" s="70" t="s">
        <v>90</v>
      </c>
      <c r="W13" s="70" t="s">
        <v>190</v>
      </c>
      <c r="X13" s="70" t="s">
        <v>218</v>
      </c>
      <c r="Y13" s="66" t="s">
        <v>149</v>
      </c>
      <c r="Z13" s="66"/>
      <c r="AA13" s="57" t="s">
        <v>152</v>
      </c>
      <c r="AB13" s="57"/>
      <c r="AC13" s="64" t="s">
        <v>156</v>
      </c>
      <c r="AD13" s="66" t="s">
        <v>157</v>
      </c>
      <c r="AE13" s="64" t="s">
        <v>158</v>
      </c>
      <c r="AF13" s="144" t="s">
        <v>159</v>
      </c>
      <c r="AG13" s="148">
        <f t="shared" si="3"/>
        <v>0</v>
      </c>
      <c r="AH13" s="167">
        <f t="shared" si="4"/>
        <v>0.61111111111111116</v>
      </c>
      <c r="AI13" s="168">
        <f t="shared" si="5"/>
        <v>0.62962962962962965</v>
      </c>
    </row>
    <row r="14" spans="1:35" s="53" customFormat="1" ht="169.5" customHeight="1" x14ac:dyDescent="0.25">
      <c r="A14" s="294"/>
      <c r="B14" s="297"/>
      <c r="C14" s="62" t="s">
        <v>62</v>
      </c>
      <c r="D14" s="59" t="s">
        <v>11</v>
      </c>
      <c r="E14" s="59" t="s">
        <v>45</v>
      </c>
      <c r="F14" s="161">
        <v>0.14000000000000001</v>
      </c>
      <c r="G14" s="110"/>
      <c r="H14" s="77" t="s">
        <v>148</v>
      </c>
      <c r="I14" s="136">
        <v>0</v>
      </c>
      <c r="J14" s="127">
        <v>7.0000000000000007E-2</v>
      </c>
      <c r="K14" s="74">
        <v>0.75</v>
      </c>
      <c r="L14" s="136">
        <v>1</v>
      </c>
      <c r="M14" s="110"/>
      <c r="N14" s="74">
        <v>0.5</v>
      </c>
      <c r="O14" s="136">
        <v>1</v>
      </c>
      <c r="P14" s="127">
        <v>7.0000000000000007E-2</v>
      </c>
      <c r="Q14" s="77"/>
      <c r="R14" s="119"/>
      <c r="S14" s="149">
        <f t="shared" si="1"/>
        <v>0.5</v>
      </c>
      <c r="T14" s="149">
        <f t="shared" si="2"/>
        <v>7.0000000000000007E-2</v>
      </c>
      <c r="U14" s="160">
        <f t="shared" si="6"/>
        <v>0.5</v>
      </c>
      <c r="V14" s="75" t="s">
        <v>91</v>
      </c>
      <c r="W14" s="75" t="s">
        <v>191</v>
      </c>
      <c r="X14" s="75" t="s">
        <v>220</v>
      </c>
      <c r="Y14" s="62" t="s">
        <v>149</v>
      </c>
      <c r="Z14" s="62"/>
      <c r="AA14" s="60" t="s">
        <v>152</v>
      </c>
      <c r="AB14" s="60"/>
      <c r="AC14" s="63" t="s">
        <v>156</v>
      </c>
      <c r="AD14" s="60" t="s">
        <v>157</v>
      </c>
      <c r="AE14" s="63" t="s">
        <v>158</v>
      </c>
      <c r="AF14" s="145" t="s">
        <v>159</v>
      </c>
      <c r="AG14" s="148">
        <f t="shared" si="3"/>
        <v>1</v>
      </c>
      <c r="AH14" s="167">
        <v>1</v>
      </c>
      <c r="AI14" s="168">
        <f t="shared" si="5"/>
        <v>0.5</v>
      </c>
    </row>
    <row r="15" spans="1:35" s="53" customFormat="1" ht="148.5" customHeight="1" x14ac:dyDescent="0.25">
      <c r="A15" s="294"/>
      <c r="B15" s="297"/>
      <c r="C15" s="66" t="s">
        <v>63</v>
      </c>
      <c r="D15" s="56" t="s">
        <v>11</v>
      </c>
      <c r="E15" s="56" t="s">
        <v>45</v>
      </c>
      <c r="F15" s="161">
        <f>G15+J15+M15+P15</f>
        <v>0.28000000000000003</v>
      </c>
      <c r="G15" s="110"/>
      <c r="H15" s="77" t="s">
        <v>148</v>
      </c>
      <c r="I15" s="136">
        <v>0</v>
      </c>
      <c r="J15" s="127">
        <v>0.14000000000000001</v>
      </c>
      <c r="K15" s="74">
        <v>0.1875</v>
      </c>
      <c r="L15" s="136">
        <f t="shared" si="7"/>
        <v>0.6696428571428571</v>
      </c>
      <c r="M15" s="110"/>
      <c r="N15" s="74">
        <v>0.16600000000000001</v>
      </c>
      <c r="O15" s="136">
        <v>1</v>
      </c>
      <c r="P15" s="127">
        <v>0.14000000000000001</v>
      </c>
      <c r="Q15" s="77"/>
      <c r="R15" s="119"/>
      <c r="S15" s="149">
        <f t="shared" si="1"/>
        <v>0.16600000000000001</v>
      </c>
      <c r="T15" s="149">
        <f t="shared" si="2"/>
        <v>0.14000000000000001</v>
      </c>
      <c r="U15" s="160">
        <f t="shared" si="6"/>
        <v>0.5</v>
      </c>
      <c r="V15" s="78" t="s">
        <v>92</v>
      </c>
      <c r="W15" s="78" t="s">
        <v>192</v>
      </c>
      <c r="X15" s="78" t="s">
        <v>219</v>
      </c>
      <c r="Y15" s="66" t="s">
        <v>149</v>
      </c>
      <c r="Z15" s="66"/>
      <c r="AA15" s="57" t="s">
        <v>152</v>
      </c>
      <c r="AB15" s="57"/>
      <c r="AC15" s="64" t="s">
        <v>156</v>
      </c>
      <c r="AD15" s="66" t="s">
        <v>157</v>
      </c>
      <c r="AE15" s="64" t="s">
        <v>158</v>
      </c>
      <c r="AF15" s="144" t="s">
        <v>159</v>
      </c>
      <c r="AG15" s="148">
        <f t="shared" si="3"/>
        <v>1</v>
      </c>
      <c r="AH15" s="167">
        <f t="shared" si="4"/>
        <v>0.59285714285714286</v>
      </c>
      <c r="AI15" s="168">
        <f t="shared" si="5"/>
        <v>0.5</v>
      </c>
    </row>
    <row r="16" spans="1:35" s="53" customFormat="1" ht="197.25" customHeight="1" x14ac:dyDescent="0.25">
      <c r="A16" s="294"/>
      <c r="B16" s="67"/>
      <c r="C16" s="58" t="s">
        <v>64</v>
      </c>
      <c r="D16" s="59" t="s">
        <v>11</v>
      </c>
      <c r="E16" s="59" t="s">
        <v>45</v>
      </c>
      <c r="F16" s="139">
        <f t="shared" si="0"/>
        <v>26</v>
      </c>
      <c r="G16" s="108"/>
      <c r="H16" s="61" t="s">
        <v>148</v>
      </c>
      <c r="I16" s="136">
        <v>0</v>
      </c>
      <c r="J16" s="125">
        <v>13</v>
      </c>
      <c r="K16" s="56">
        <v>7</v>
      </c>
      <c r="L16" s="136">
        <f t="shared" si="7"/>
        <v>0.26923076923076922</v>
      </c>
      <c r="M16" s="108"/>
      <c r="N16" s="56">
        <v>11</v>
      </c>
      <c r="O16" s="136">
        <f t="shared" si="8"/>
        <v>0.84615384615384615</v>
      </c>
      <c r="P16" s="125">
        <v>13</v>
      </c>
      <c r="Q16" s="61"/>
      <c r="R16" s="117"/>
      <c r="S16" s="149">
        <f t="shared" si="1"/>
        <v>11</v>
      </c>
      <c r="T16" s="149">
        <f t="shared" si="2"/>
        <v>13</v>
      </c>
      <c r="U16" s="160">
        <f t="shared" si="6"/>
        <v>0.5</v>
      </c>
      <c r="V16" s="73" t="s">
        <v>93</v>
      </c>
      <c r="W16" s="73" t="s">
        <v>193</v>
      </c>
      <c r="X16" s="73" t="s">
        <v>222</v>
      </c>
      <c r="Y16" s="60" t="s">
        <v>149</v>
      </c>
      <c r="Z16" s="60"/>
      <c r="AA16" s="60" t="s">
        <v>152</v>
      </c>
      <c r="AB16" s="60"/>
      <c r="AC16" s="63" t="s">
        <v>156</v>
      </c>
      <c r="AD16" s="60" t="s">
        <v>157</v>
      </c>
      <c r="AE16" s="60" t="s">
        <v>158</v>
      </c>
      <c r="AF16" s="145" t="s">
        <v>159</v>
      </c>
      <c r="AG16" s="148">
        <f t="shared" si="3"/>
        <v>0</v>
      </c>
      <c r="AH16" s="167">
        <f t="shared" si="4"/>
        <v>0.42307692307692307</v>
      </c>
      <c r="AI16" s="168">
        <f t="shared" si="5"/>
        <v>0.5</v>
      </c>
    </row>
    <row r="17" spans="1:35" s="53" customFormat="1" ht="175.5" customHeight="1" x14ac:dyDescent="0.25">
      <c r="A17" s="294"/>
      <c r="B17" s="67"/>
      <c r="C17" s="55" t="s">
        <v>65</v>
      </c>
      <c r="D17" s="56" t="s">
        <v>11</v>
      </c>
      <c r="E17" s="56" t="s">
        <v>45</v>
      </c>
      <c r="F17" s="139">
        <f t="shared" si="0"/>
        <v>0.5</v>
      </c>
      <c r="G17" s="111"/>
      <c r="H17" s="79" t="s">
        <v>148</v>
      </c>
      <c r="I17" s="136">
        <v>0</v>
      </c>
      <c r="J17" s="128">
        <v>0.25</v>
      </c>
      <c r="K17" s="80">
        <v>0</v>
      </c>
      <c r="L17" s="136">
        <f t="shared" si="7"/>
        <v>0</v>
      </c>
      <c r="M17" s="111"/>
      <c r="N17" s="80">
        <v>0.5</v>
      </c>
      <c r="O17" s="136">
        <v>1</v>
      </c>
      <c r="P17" s="128">
        <v>0.25</v>
      </c>
      <c r="Q17" s="79"/>
      <c r="R17" s="120"/>
      <c r="S17" s="149">
        <f t="shared" si="1"/>
        <v>0.5</v>
      </c>
      <c r="T17" s="149">
        <f t="shared" si="2"/>
        <v>0.25</v>
      </c>
      <c r="U17" s="160">
        <f t="shared" si="6"/>
        <v>0.5</v>
      </c>
      <c r="V17" s="81" t="s">
        <v>94</v>
      </c>
      <c r="W17" s="81" t="s">
        <v>194</v>
      </c>
      <c r="X17" s="81" t="s">
        <v>223</v>
      </c>
      <c r="Y17" s="57" t="s">
        <v>149</v>
      </c>
      <c r="Z17" s="57"/>
      <c r="AA17" s="57" t="s">
        <v>152</v>
      </c>
      <c r="AB17" s="57"/>
      <c r="AC17" s="64" t="s">
        <v>156</v>
      </c>
      <c r="AD17" s="66" t="s">
        <v>157</v>
      </c>
      <c r="AE17" s="57" t="s">
        <v>158</v>
      </c>
      <c r="AF17" s="144" t="s">
        <v>159</v>
      </c>
      <c r="AG17" s="148">
        <f t="shared" si="3"/>
        <v>1</v>
      </c>
      <c r="AH17" s="167">
        <f t="shared" si="4"/>
        <v>1</v>
      </c>
      <c r="AI17" s="168">
        <v>1</v>
      </c>
    </row>
    <row r="18" spans="1:35" s="53" customFormat="1" ht="213" customHeight="1" x14ac:dyDescent="0.25">
      <c r="A18" s="294"/>
      <c r="B18" s="67"/>
      <c r="C18" s="62" t="s">
        <v>66</v>
      </c>
      <c r="D18" s="59" t="s">
        <v>11</v>
      </c>
      <c r="E18" s="59" t="s">
        <v>45</v>
      </c>
      <c r="F18" s="161">
        <f t="shared" si="0"/>
        <v>0.5</v>
      </c>
      <c r="G18" s="112"/>
      <c r="H18" s="76" t="s">
        <v>148</v>
      </c>
      <c r="I18" s="136">
        <v>0</v>
      </c>
      <c r="J18" s="129">
        <v>0.25</v>
      </c>
      <c r="K18" s="82">
        <v>0</v>
      </c>
      <c r="L18" s="136">
        <f t="shared" si="7"/>
        <v>0</v>
      </c>
      <c r="M18" s="112"/>
      <c r="N18" s="82">
        <v>0.5</v>
      </c>
      <c r="O18" s="136">
        <v>1</v>
      </c>
      <c r="P18" s="129">
        <v>0.25</v>
      </c>
      <c r="Q18" s="76"/>
      <c r="R18" s="121"/>
      <c r="S18" s="149">
        <f t="shared" si="1"/>
        <v>0.5</v>
      </c>
      <c r="T18" s="149">
        <f t="shared" si="2"/>
        <v>0.25</v>
      </c>
      <c r="U18" s="160">
        <f t="shared" si="6"/>
        <v>0.5</v>
      </c>
      <c r="V18" s="106" t="s">
        <v>95</v>
      </c>
      <c r="W18" s="81" t="s">
        <v>195</v>
      </c>
      <c r="X18" s="81" t="s">
        <v>223</v>
      </c>
      <c r="Y18" s="62" t="s">
        <v>149</v>
      </c>
      <c r="Z18" s="62"/>
      <c r="AA18" s="60" t="s">
        <v>152</v>
      </c>
      <c r="AB18" s="60"/>
      <c r="AC18" s="63" t="s">
        <v>156</v>
      </c>
      <c r="AD18" s="60" t="s">
        <v>157</v>
      </c>
      <c r="AE18" s="63" t="s">
        <v>158</v>
      </c>
      <c r="AF18" s="145" t="s">
        <v>159</v>
      </c>
      <c r="AG18" s="148">
        <f t="shared" si="3"/>
        <v>1</v>
      </c>
      <c r="AH18" s="167">
        <f t="shared" si="4"/>
        <v>1</v>
      </c>
      <c r="AI18" s="168">
        <v>1</v>
      </c>
    </row>
    <row r="19" spans="1:35" s="89" customFormat="1" ht="205.5" customHeight="1" x14ac:dyDescent="0.25">
      <c r="A19" s="295"/>
      <c r="B19" s="67"/>
      <c r="C19" s="83" t="s">
        <v>163</v>
      </c>
      <c r="D19" s="84" t="s">
        <v>151</v>
      </c>
      <c r="E19" s="84" t="s">
        <v>153</v>
      </c>
      <c r="F19" s="139">
        <f t="shared" si="0"/>
        <v>600</v>
      </c>
      <c r="G19" s="113"/>
      <c r="H19" s="85" t="s">
        <v>148</v>
      </c>
      <c r="I19" s="136">
        <v>0</v>
      </c>
      <c r="J19" s="130">
        <v>300</v>
      </c>
      <c r="K19" s="86">
        <v>74</v>
      </c>
      <c r="L19" s="136">
        <f t="shared" si="7"/>
        <v>0.12333333333333334</v>
      </c>
      <c r="M19" s="113"/>
      <c r="N19" s="86">
        <v>94</v>
      </c>
      <c r="O19" s="136">
        <f t="shared" si="8"/>
        <v>0.31333333333333335</v>
      </c>
      <c r="P19" s="130">
        <v>300</v>
      </c>
      <c r="Q19" s="85"/>
      <c r="R19" s="122"/>
      <c r="S19" s="149">
        <f t="shared" si="1"/>
        <v>94</v>
      </c>
      <c r="T19" s="149">
        <f t="shared" si="2"/>
        <v>300</v>
      </c>
      <c r="U19" s="160">
        <f t="shared" si="6"/>
        <v>0.5</v>
      </c>
      <c r="V19" s="85"/>
      <c r="W19" s="87" t="s">
        <v>196</v>
      </c>
      <c r="X19" s="164" t="s">
        <v>224</v>
      </c>
      <c r="Y19" s="88" t="s">
        <v>149</v>
      </c>
      <c r="Z19" s="88"/>
      <c r="AA19" s="88" t="s">
        <v>150</v>
      </c>
      <c r="AB19" s="88"/>
      <c r="AC19" s="64" t="s">
        <v>156</v>
      </c>
      <c r="AD19" s="66" t="s">
        <v>157</v>
      </c>
      <c r="AE19" s="57" t="s">
        <v>158</v>
      </c>
      <c r="AF19" s="144" t="s">
        <v>159</v>
      </c>
      <c r="AG19" s="148">
        <f t="shared" si="3"/>
        <v>0</v>
      </c>
      <c r="AH19" s="167">
        <f t="shared" si="4"/>
        <v>0.15666666666666668</v>
      </c>
      <c r="AI19" s="168">
        <f t="shared" si="5"/>
        <v>0.5</v>
      </c>
    </row>
    <row r="20" spans="1:35" s="53" customFormat="1" ht="213" customHeight="1" thickBot="1" x14ac:dyDescent="0.3">
      <c r="A20" s="296"/>
      <c r="B20" s="90"/>
      <c r="C20" s="91" t="s">
        <v>67</v>
      </c>
      <c r="D20" s="92" t="s">
        <v>11</v>
      </c>
      <c r="E20" s="92" t="s">
        <v>45</v>
      </c>
      <c r="F20" s="139">
        <f t="shared" si="0"/>
        <v>54</v>
      </c>
      <c r="G20" s="114"/>
      <c r="H20" s="135" t="s">
        <v>148</v>
      </c>
      <c r="I20" s="136">
        <v>0</v>
      </c>
      <c r="J20" s="131">
        <v>27</v>
      </c>
      <c r="K20" s="93">
        <v>8</v>
      </c>
      <c r="L20" s="136">
        <f t="shared" si="7"/>
        <v>0.14814814814814814</v>
      </c>
      <c r="M20" s="114"/>
      <c r="N20" s="93">
        <v>12</v>
      </c>
      <c r="O20" s="136">
        <f t="shared" si="8"/>
        <v>0.44444444444444442</v>
      </c>
      <c r="P20" s="131">
        <v>27</v>
      </c>
      <c r="Q20" s="135"/>
      <c r="R20" s="123"/>
      <c r="S20" s="149">
        <f t="shared" si="1"/>
        <v>12</v>
      </c>
      <c r="T20" s="149">
        <f t="shared" si="2"/>
        <v>27</v>
      </c>
      <c r="U20" s="160">
        <f t="shared" si="6"/>
        <v>0.5</v>
      </c>
      <c r="V20" s="107" t="s">
        <v>96</v>
      </c>
      <c r="W20" s="94" t="s">
        <v>197</v>
      </c>
      <c r="X20" s="107" t="s">
        <v>225</v>
      </c>
      <c r="Y20" s="95" t="s">
        <v>149</v>
      </c>
      <c r="Z20" s="95"/>
      <c r="AA20" s="95" t="s">
        <v>152</v>
      </c>
      <c r="AB20" s="95"/>
      <c r="AC20" s="96" t="s">
        <v>156</v>
      </c>
      <c r="AD20" s="97" t="s">
        <v>157</v>
      </c>
      <c r="AE20" s="95" t="s">
        <v>158</v>
      </c>
      <c r="AF20" s="146" t="s">
        <v>159</v>
      </c>
      <c r="AG20" s="148">
        <f t="shared" si="3"/>
        <v>0</v>
      </c>
      <c r="AH20" s="167">
        <f t="shared" si="4"/>
        <v>0.22222222222222221</v>
      </c>
      <c r="AI20" s="168">
        <f t="shared" si="5"/>
        <v>0.5</v>
      </c>
    </row>
    <row r="21" spans="1:35" s="89" customFormat="1" ht="59.25" customHeight="1" x14ac:dyDescent="0.25">
      <c r="A21" s="292" t="s">
        <v>125</v>
      </c>
      <c r="B21" s="293" t="s">
        <v>165</v>
      </c>
      <c r="C21" s="99" t="s">
        <v>68</v>
      </c>
      <c r="D21" s="98" t="s">
        <v>69</v>
      </c>
      <c r="E21" s="98" t="s">
        <v>12</v>
      </c>
      <c r="F21" s="139">
        <f t="shared" si="0"/>
        <v>94</v>
      </c>
      <c r="G21" s="115"/>
      <c r="H21" s="100"/>
      <c r="I21" s="136">
        <v>0</v>
      </c>
      <c r="J21" s="132"/>
      <c r="K21" s="101"/>
      <c r="L21" s="136">
        <f t="shared" si="7"/>
        <v>0</v>
      </c>
      <c r="M21" s="115"/>
      <c r="N21" s="101"/>
      <c r="O21" s="136">
        <v>0</v>
      </c>
      <c r="P21" s="132">
        <v>94</v>
      </c>
      <c r="Q21" s="100"/>
      <c r="R21" s="124"/>
      <c r="S21" s="149">
        <f t="shared" si="1"/>
        <v>0</v>
      </c>
      <c r="T21" s="149">
        <f t="shared" si="2"/>
        <v>0</v>
      </c>
      <c r="U21" s="160">
        <f t="shared" si="6"/>
        <v>0</v>
      </c>
      <c r="V21" s="102" t="s">
        <v>97</v>
      </c>
      <c r="W21" s="102" t="s">
        <v>166</v>
      </c>
      <c r="X21" s="102" t="s">
        <v>226</v>
      </c>
      <c r="Y21" s="54" t="s">
        <v>167</v>
      </c>
      <c r="Z21" s="103"/>
      <c r="AA21" s="103"/>
      <c r="AB21" s="103"/>
      <c r="AC21" s="104" t="s">
        <v>156</v>
      </c>
      <c r="AD21" s="99" t="s">
        <v>168</v>
      </c>
      <c r="AE21" s="64" t="s">
        <v>161</v>
      </c>
      <c r="AF21" s="147" t="s">
        <v>162</v>
      </c>
      <c r="AG21" s="148">
        <f t="shared" si="3"/>
        <v>1</v>
      </c>
      <c r="AH21" s="167">
        <f t="shared" si="4"/>
        <v>0</v>
      </c>
      <c r="AI21" s="168">
        <f t="shared" si="5"/>
        <v>0</v>
      </c>
    </row>
    <row r="22" spans="1:35" x14ac:dyDescent="0.25">
      <c r="J22" s="152"/>
      <c r="L22" s="162"/>
      <c r="M22" s="162"/>
      <c r="N22" s="162"/>
      <c r="O22" s="162"/>
      <c r="P22" s="162"/>
      <c r="Q22" s="162"/>
      <c r="R22" s="162"/>
      <c r="S22" s="162"/>
      <c r="T22" s="162"/>
      <c r="U22" s="162"/>
      <c r="AH22" s="239">
        <f>AVERAGE(AH8:AH21)</f>
        <v>0.46117739403453684</v>
      </c>
      <c r="AI22" s="239">
        <f>AVERAGE(AI8:AI21)</f>
        <v>0.51562484489313765</v>
      </c>
    </row>
    <row r="25" spans="1:35" x14ac:dyDescent="0.25">
      <c r="B25" s="290"/>
    </row>
    <row r="26" spans="1:35" x14ac:dyDescent="0.25">
      <c r="B26" s="290"/>
    </row>
    <row r="27" spans="1:35" x14ac:dyDescent="0.25">
      <c r="A27" s="290"/>
      <c r="B27" s="290"/>
    </row>
    <row r="28" spans="1:35" x14ac:dyDescent="0.25">
      <c r="A28" s="290"/>
      <c r="B28" s="290"/>
    </row>
    <row r="29" spans="1:35" x14ac:dyDescent="0.25">
      <c r="A29" s="290"/>
      <c r="B29" s="290"/>
    </row>
    <row r="30" spans="1:35" x14ac:dyDescent="0.25">
      <c r="A30" s="290"/>
      <c r="B30" s="290"/>
    </row>
    <row r="31" spans="1:35" x14ac:dyDescent="0.25">
      <c r="A31" s="290"/>
      <c r="B31" s="290"/>
    </row>
    <row r="32" spans="1:35" x14ac:dyDescent="0.25">
      <c r="A32" s="290"/>
      <c r="B32" s="290"/>
    </row>
    <row r="33" spans="1:2" x14ac:dyDescent="0.25">
      <c r="A33" s="290"/>
      <c r="B33" s="290"/>
    </row>
    <row r="34" spans="1:2" x14ac:dyDescent="0.25">
      <c r="A34" s="290"/>
      <c r="B34" s="290"/>
    </row>
    <row r="35" spans="1:2" x14ac:dyDescent="0.25">
      <c r="A35" s="290"/>
      <c r="B35" s="290"/>
    </row>
    <row r="36" spans="1:2" x14ac:dyDescent="0.25">
      <c r="A36" s="290"/>
    </row>
  </sheetData>
  <mergeCells count="30">
    <mergeCell ref="AH6:AH7"/>
    <mergeCell ref="AI6:AI7"/>
    <mergeCell ref="A2:AF2"/>
    <mergeCell ref="A3:AF3"/>
    <mergeCell ref="A4:AF4"/>
    <mergeCell ref="A6:A7"/>
    <mergeCell ref="B6:B7"/>
    <mergeCell ref="C6:C7"/>
    <mergeCell ref="D6:D7"/>
    <mergeCell ref="E6:E7"/>
    <mergeCell ref="J6:L6"/>
    <mergeCell ref="M6:O6"/>
    <mergeCell ref="P6:R6"/>
    <mergeCell ref="G6:I6"/>
    <mergeCell ref="S6:S7"/>
    <mergeCell ref="T6:T7"/>
    <mergeCell ref="W6:W7"/>
    <mergeCell ref="X6:X7"/>
    <mergeCell ref="AG6:AG7"/>
    <mergeCell ref="B25:B26"/>
    <mergeCell ref="A27:A36"/>
    <mergeCell ref="B27:B32"/>
    <mergeCell ref="B33:B35"/>
    <mergeCell ref="F6:F7"/>
    <mergeCell ref="A21"/>
    <mergeCell ref="B21"/>
    <mergeCell ref="AC6:AC7"/>
    <mergeCell ref="A8:A20"/>
    <mergeCell ref="B8:B15"/>
    <mergeCell ref="U6:U7"/>
  </mergeCells>
  <conditionalFormatting sqref="AG8:AG21">
    <cfRule type="colorScale" priority="1">
      <colorScale>
        <cfvo type="min"/>
        <cfvo type="percentile" val="50"/>
        <cfvo type="max"/>
        <color rgb="FFF8696B"/>
        <color rgb="FFFFEB84"/>
        <color rgb="FF63BE7B"/>
      </colorScale>
    </cfRule>
  </conditionalFormatting>
  <hyperlinks>
    <hyperlink ref="AF8" r:id="rId1" xr:uid="{54221AB2-24AD-4D95-803D-3F7CA377A047}"/>
  </hyperlinks>
  <pageMargins left="0.70866141732283472" right="0.70866141732283472" top="0.74803149606299213" bottom="0.74803149606299213" header="0.31496062992125984" footer="0.31496062992125984"/>
  <pageSetup scale="23" fitToHeight="0" orientation="landscape" horizontalDpi="4294967294" verticalDpi="4294967294"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F62E8-A834-40BD-8E2A-3900E26013FD}">
  <dimension ref="A1:CN30"/>
  <sheetViews>
    <sheetView topLeftCell="E25" zoomScale="80" zoomScaleNormal="80" zoomScaleSheetLayoutView="70" workbookViewId="0">
      <selection activeCell="AA30" sqref="AA30"/>
    </sheetView>
  </sheetViews>
  <sheetFormatPr baseColWidth="10" defaultColWidth="12.85546875" defaultRowHeight="16.5" x14ac:dyDescent="0.3"/>
  <cols>
    <col min="1" max="1" width="28.5703125" style="1" hidden="1" customWidth="1"/>
    <col min="2" max="2" width="19.42578125" style="1" hidden="1" customWidth="1"/>
    <col min="3" max="3" width="23" style="1" hidden="1" customWidth="1"/>
    <col min="4" max="4" width="19.5703125" style="1" hidden="1" customWidth="1"/>
    <col min="5" max="5" width="46.85546875" style="1" customWidth="1"/>
    <col min="6" max="6" width="28.28515625" style="26" customWidth="1"/>
    <col min="7" max="7" width="17.5703125" style="1" hidden="1" customWidth="1"/>
    <col min="8" max="8" width="12.85546875" style="1" hidden="1" customWidth="1"/>
    <col min="9" max="9" width="15.28515625" style="1" hidden="1" customWidth="1"/>
    <col min="10" max="14" width="12.85546875" style="1" customWidth="1"/>
    <col min="15" max="15" width="23" style="44" customWidth="1"/>
    <col min="16" max="17" width="10.85546875" style="28" customWidth="1"/>
    <col min="18" max="18" width="14.28515625" style="28" customWidth="1"/>
    <col min="19" max="19" width="13.85546875" style="28" customWidth="1"/>
    <col min="20" max="23" width="10.85546875" style="28" customWidth="1"/>
    <col min="24" max="24" width="12.85546875" style="28" customWidth="1"/>
    <col min="25" max="25" width="18.85546875" style="28" customWidth="1"/>
    <col min="26" max="26" width="18.7109375" style="28" customWidth="1"/>
    <col min="27" max="27" width="19.7109375" style="156" customWidth="1"/>
    <col min="28" max="28" width="100.5703125" style="28" customWidth="1"/>
    <col min="29" max="29" width="60.5703125" style="1" customWidth="1"/>
    <col min="30" max="30" width="123.85546875" style="1" customWidth="1"/>
    <col min="31" max="31" width="32.28515625" style="1" customWidth="1"/>
    <col min="32" max="16384" width="12.85546875" style="1"/>
  </cols>
  <sheetData>
    <row r="1" spans="1:92" ht="25.5" customHeight="1" x14ac:dyDescent="0.3">
      <c r="A1" s="337"/>
      <c r="B1" s="337"/>
      <c r="C1" s="337"/>
      <c r="D1" s="337"/>
      <c r="E1" s="338" t="s">
        <v>98</v>
      </c>
      <c r="F1" s="339"/>
      <c r="G1" s="339"/>
      <c r="H1" s="339"/>
      <c r="I1" s="339"/>
      <c r="J1" s="339"/>
      <c r="K1" s="339"/>
      <c r="L1" s="339"/>
      <c r="M1" s="339"/>
      <c r="N1" s="339"/>
      <c r="O1" s="339"/>
    </row>
    <row r="2" spans="1:92" x14ac:dyDescent="0.3">
      <c r="A2" s="337"/>
      <c r="B2" s="337"/>
      <c r="C2" s="337"/>
      <c r="D2" s="337"/>
      <c r="E2" s="340"/>
      <c r="F2" s="339"/>
      <c r="G2" s="339"/>
      <c r="H2" s="339"/>
      <c r="I2" s="339"/>
      <c r="J2" s="339"/>
      <c r="K2" s="339"/>
      <c r="L2" s="339"/>
      <c r="M2" s="339"/>
      <c r="N2" s="339"/>
      <c r="O2" s="339"/>
    </row>
    <row r="3" spans="1:92" ht="54" customHeight="1" x14ac:dyDescent="0.3">
      <c r="A3" s="337"/>
      <c r="B3" s="337"/>
      <c r="C3" s="337"/>
      <c r="D3" s="337"/>
      <c r="E3" s="340"/>
      <c r="F3" s="339"/>
      <c r="G3" s="339"/>
      <c r="H3" s="339"/>
      <c r="I3" s="339"/>
      <c r="J3" s="339"/>
      <c r="K3" s="339"/>
      <c r="L3" s="339"/>
      <c r="M3" s="339"/>
      <c r="N3" s="339"/>
      <c r="O3" s="339"/>
      <c r="X3" s="33"/>
      <c r="Y3" s="33"/>
      <c r="Z3" s="33"/>
      <c r="AA3" s="157"/>
    </row>
    <row r="4" spans="1:92" ht="19.5" customHeight="1" x14ac:dyDescent="0.3">
      <c r="A4" s="153"/>
      <c r="B4" s="154"/>
      <c r="C4" s="155"/>
      <c r="D4" s="140"/>
      <c r="E4" s="142"/>
      <c r="F4" s="141"/>
      <c r="G4" s="141"/>
      <c r="H4" s="141"/>
      <c r="I4" s="141"/>
      <c r="J4" s="141"/>
      <c r="K4" s="141"/>
      <c r="L4" s="141"/>
      <c r="M4" s="141"/>
      <c r="N4" s="141"/>
      <c r="O4" s="141"/>
      <c r="P4" s="331" t="s">
        <v>107</v>
      </c>
      <c r="Q4" s="332"/>
      <c r="R4" s="332"/>
      <c r="S4" s="332"/>
      <c r="T4" s="332"/>
      <c r="U4" s="332"/>
      <c r="V4" s="332"/>
      <c r="W4" s="333"/>
      <c r="X4" s="33"/>
      <c r="Y4" s="33"/>
      <c r="Z4" s="33"/>
      <c r="AA4" s="157"/>
    </row>
    <row r="5" spans="1:92" s="33" customFormat="1" ht="25.5" customHeight="1" x14ac:dyDescent="0.2">
      <c r="A5" s="341" t="s">
        <v>99</v>
      </c>
      <c r="B5" s="342"/>
      <c r="C5" s="343"/>
      <c r="D5" s="32"/>
      <c r="E5" s="34" t="s">
        <v>100</v>
      </c>
      <c r="F5" s="342"/>
      <c r="G5" s="342"/>
      <c r="H5" s="342"/>
      <c r="I5" s="342"/>
      <c r="J5" s="342"/>
      <c r="K5" s="342"/>
      <c r="L5" s="342"/>
      <c r="M5" s="342"/>
      <c r="N5" s="342"/>
      <c r="O5" s="342"/>
      <c r="P5" s="329" t="s">
        <v>70</v>
      </c>
      <c r="Q5" s="330"/>
      <c r="R5" s="329" t="s">
        <v>71</v>
      </c>
      <c r="S5" s="330"/>
      <c r="T5" s="329" t="s">
        <v>72</v>
      </c>
      <c r="U5" s="330"/>
      <c r="V5" s="329" t="s">
        <v>73</v>
      </c>
      <c r="W5" s="330"/>
      <c r="AA5" s="157"/>
    </row>
    <row r="6" spans="1:92" s="5" customFormat="1" ht="21.75" customHeight="1" x14ac:dyDescent="0.3">
      <c r="A6" s="3" t="s">
        <v>108</v>
      </c>
      <c r="B6" s="3" t="s">
        <v>109</v>
      </c>
      <c r="C6" s="3" t="s">
        <v>0</v>
      </c>
      <c r="D6" s="3" t="s">
        <v>1</v>
      </c>
      <c r="E6" s="3" t="s">
        <v>2</v>
      </c>
      <c r="F6" s="3" t="s">
        <v>3</v>
      </c>
      <c r="G6" s="3" t="s">
        <v>4</v>
      </c>
      <c r="H6" s="3" t="s">
        <v>5</v>
      </c>
      <c r="I6" s="4" t="s">
        <v>6</v>
      </c>
      <c r="J6" s="4" t="s">
        <v>7</v>
      </c>
      <c r="K6" s="3">
        <v>2023</v>
      </c>
      <c r="L6" s="3">
        <v>2024</v>
      </c>
      <c r="M6" s="3">
        <v>2025</v>
      </c>
      <c r="N6" s="3">
        <v>2026</v>
      </c>
      <c r="O6" s="4" t="s">
        <v>8</v>
      </c>
      <c r="P6" s="43" t="s">
        <v>129</v>
      </c>
      <c r="Q6" s="43" t="s">
        <v>130</v>
      </c>
      <c r="R6" s="43" t="s">
        <v>129</v>
      </c>
      <c r="S6" s="43" t="s">
        <v>130</v>
      </c>
      <c r="T6" s="43" t="s">
        <v>129</v>
      </c>
      <c r="U6" s="43" t="s">
        <v>130</v>
      </c>
      <c r="V6" s="43" t="s">
        <v>129</v>
      </c>
      <c r="W6" s="43" t="s">
        <v>130</v>
      </c>
      <c r="X6" s="39" t="s">
        <v>74</v>
      </c>
      <c r="Y6" s="29" t="s">
        <v>248</v>
      </c>
      <c r="Z6" s="29" t="s">
        <v>247</v>
      </c>
      <c r="AA6" s="158" t="s">
        <v>249</v>
      </c>
      <c r="AB6" s="29" t="s">
        <v>75</v>
      </c>
      <c r="AC6" s="29" t="s">
        <v>228</v>
      </c>
      <c r="AD6" s="29" t="s">
        <v>75</v>
      </c>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row>
    <row r="7" spans="1:92" ht="183" customHeight="1" x14ac:dyDescent="0.3">
      <c r="A7" s="325" t="s">
        <v>128</v>
      </c>
      <c r="B7" s="328" t="s">
        <v>110</v>
      </c>
      <c r="C7" s="321" t="s">
        <v>9</v>
      </c>
      <c r="D7" s="321" t="s">
        <v>111</v>
      </c>
      <c r="E7" s="6" t="s">
        <v>112</v>
      </c>
      <c r="F7" s="7" t="s">
        <v>10</v>
      </c>
      <c r="G7" s="8" t="s">
        <v>11</v>
      </c>
      <c r="H7" s="8" t="s">
        <v>12</v>
      </c>
      <c r="I7" s="8">
        <v>8</v>
      </c>
      <c r="J7" s="8">
        <v>16</v>
      </c>
      <c r="K7" s="8">
        <v>4</v>
      </c>
      <c r="L7" s="8">
        <v>4</v>
      </c>
      <c r="M7" s="8">
        <v>4</v>
      </c>
      <c r="N7" s="8">
        <v>4</v>
      </c>
      <c r="O7" s="9" t="s">
        <v>13</v>
      </c>
      <c r="P7" s="2">
        <v>0</v>
      </c>
      <c r="Q7" s="2"/>
      <c r="R7" s="2">
        <v>1</v>
      </c>
      <c r="S7" s="40">
        <v>4</v>
      </c>
      <c r="T7" s="2"/>
      <c r="U7" s="2"/>
      <c r="V7" s="2"/>
      <c r="W7" s="2"/>
      <c r="X7" s="2">
        <f>P7+R7+T7+V7</f>
        <v>1</v>
      </c>
      <c r="Y7" s="30">
        <f>(P7+R7+T7+V7)/K7</f>
        <v>0.25</v>
      </c>
      <c r="Z7" s="150">
        <f>Q7+S7+U7</f>
        <v>4</v>
      </c>
      <c r="AA7" s="30">
        <f>Z7/K7</f>
        <v>1</v>
      </c>
      <c r="AB7" s="11" t="s">
        <v>101</v>
      </c>
      <c r="AC7" s="11" t="s">
        <v>175</v>
      </c>
      <c r="AD7" s="11" t="s">
        <v>246</v>
      </c>
    </row>
    <row r="8" spans="1:92" ht="409.5" customHeight="1" x14ac:dyDescent="0.3">
      <c r="A8" s="326"/>
      <c r="B8" s="321"/>
      <c r="C8" s="321"/>
      <c r="D8" s="321"/>
      <c r="E8" s="10" t="s">
        <v>113</v>
      </c>
      <c r="F8" s="7" t="s">
        <v>14</v>
      </c>
      <c r="G8" s="8" t="s">
        <v>11</v>
      </c>
      <c r="H8" s="8" t="s">
        <v>12</v>
      </c>
      <c r="I8" s="8">
        <v>50</v>
      </c>
      <c r="J8" s="8">
        <v>400</v>
      </c>
      <c r="K8" s="8">
        <v>50</v>
      </c>
      <c r="L8" s="8">
        <v>125</v>
      </c>
      <c r="M8" s="8">
        <v>125</v>
      </c>
      <c r="N8" s="8">
        <v>100</v>
      </c>
      <c r="O8" s="9" t="s">
        <v>15</v>
      </c>
      <c r="P8" s="2">
        <v>0</v>
      </c>
      <c r="Q8" s="2"/>
      <c r="R8" s="2">
        <v>0</v>
      </c>
      <c r="S8" s="40">
        <v>25</v>
      </c>
      <c r="T8" s="2">
        <v>35</v>
      </c>
      <c r="U8" s="2">
        <v>25</v>
      </c>
      <c r="V8" s="2"/>
      <c r="W8" s="2"/>
      <c r="X8" s="2">
        <f t="shared" ref="X8:X29" si="0">P8+R8+T8+V8</f>
        <v>35</v>
      </c>
      <c r="Y8" s="30">
        <f t="shared" ref="Y8:Y29" si="1">(P8+R8+T8+V8)/K8</f>
        <v>0.7</v>
      </c>
      <c r="Z8" s="150">
        <f t="shared" ref="Z8:Z29" si="2">Q8+S8+U8</f>
        <v>50</v>
      </c>
      <c r="AA8" s="30">
        <f t="shared" ref="AA8:AA29" si="3">Z8/K8</f>
        <v>1</v>
      </c>
      <c r="AB8" s="11" t="s">
        <v>102</v>
      </c>
      <c r="AC8" s="11" t="s">
        <v>176</v>
      </c>
      <c r="AD8" s="11" t="s">
        <v>250</v>
      </c>
    </row>
    <row r="9" spans="1:92" ht="158.25" customHeight="1" x14ac:dyDescent="0.3">
      <c r="A9" s="326"/>
      <c r="B9" s="321"/>
      <c r="C9" s="321"/>
      <c r="D9" s="321"/>
      <c r="E9" s="12" t="s">
        <v>114</v>
      </c>
      <c r="F9" s="12" t="s">
        <v>16</v>
      </c>
      <c r="G9" s="15" t="s">
        <v>11</v>
      </c>
      <c r="H9" s="15" t="s">
        <v>12</v>
      </c>
      <c r="I9" s="8">
        <v>1</v>
      </c>
      <c r="J9" s="8">
        <v>52</v>
      </c>
      <c r="K9" s="8">
        <v>13</v>
      </c>
      <c r="L9" s="8">
        <v>13</v>
      </c>
      <c r="M9" s="8">
        <v>13</v>
      </c>
      <c r="N9" s="8">
        <v>13</v>
      </c>
      <c r="O9" s="9" t="s">
        <v>13</v>
      </c>
      <c r="P9" s="2">
        <v>0</v>
      </c>
      <c r="Q9" s="2"/>
      <c r="R9" s="2">
        <v>0</v>
      </c>
      <c r="S9" s="2"/>
      <c r="T9" s="2">
        <v>0</v>
      </c>
      <c r="U9" s="2"/>
      <c r="V9" s="2"/>
      <c r="W9" s="2">
        <v>13</v>
      </c>
      <c r="X9" s="2">
        <f>P9+R9+T9+V9</f>
        <v>0</v>
      </c>
      <c r="Y9" s="30">
        <f t="shared" si="1"/>
        <v>0</v>
      </c>
      <c r="Z9" s="150">
        <f t="shared" si="2"/>
        <v>0</v>
      </c>
      <c r="AA9" s="30">
        <f t="shared" si="3"/>
        <v>0</v>
      </c>
      <c r="AB9" s="35" t="s">
        <v>103</v>
      </c>
      <c r="AC9" s="35" t="s">
        <v>177</v>
      </c>
      <c r="AD9" s="35" t="s">
        <v>255</v>
      </c>
      <c r="AE9" s="227"/>
    </row>
    <row r="10" spans="1:92" ht="75.75" customHeight="1" x14ac:dyDescent="0.3">
      <c r="A10" s="326"/>
      <c r="B10" s="321"/>
      <c r="C10" s="321"/>
      <c r="D10" s="321"/>
      <c r="E10" s="12" t="s">
        <v>115</v>
      </c>
      <c r="F10" s="16" t="s">
        <v>201</v>
      </c>
      <c r="G10" s="8" t="s">
        <v>17</v>
      </c>
      <c r="H10" s="8" t="s">
        <v>12</v>
      </c>
      <c r="I10" s="8">
        <v>1</v>
      </c>
      <c r="J10" s="14">
        <v>1</v>
      </c>
      <c r="K10" s="14">
        <v>0.25</v>
      </c>
      <c r="L10" s="14">
        <v>0.25</v>
      </c>
      <c r="M10" s="14">
        <v>0.25</v>
      </c>
      <c r="N10" s="14">
        <v>0.25</v>
      </c>
      <c r="O10" s="9" t="s">
        <v>18</v>
      </c>
      <c r="P10" s="2">
        <v>0</v>
      </c>
      <c r="Q10" s="2"/>
      <c r="R10" s="2"/>
      <c r="S10" s="2"/>
      <c r="T10" s="2"/>
      <c r="U10" s="2"/>
      <c r="V10" s="2"/>
      <c r="W10" s="47">
        <v>0.25</v>
      </c>
      <c r="X10" s="2">
        <f t="shared" si="0"/>
        <v>0</v>
      </c>
      <c r="Y10" s="30">
        <f t="shared" si="1"/>
        <v>0</v>
      </c>
      <c r="Z10" s="150">
        <f t="shared" si="2"/>
        <v>0</v>
      </c>
      <c r="AA10" s="30">
        <f t="shared" si="3"/>
        <v>0</v>
      </c>
      <c r="AB10" s="11" t="s">
        <v>104</v>
      </c>
      <c r="AC10" s="11" t="s">
        <v>207</v>
      </c>
      <c r="AD10" s="11" t="s">
        <v>256</v>
      </c>
      <c r="AE10" s="227"/>
    </row>
    <row r="11" spans="1:92" ht="146.25" customHeight="1" x14ac:dyDescent="0.3">
      <c r="A11" s="326"/>
      <c r="B11" s="321"/>
      <c r="C11" s="8" t="s">
        <v>116</v>
      </c>
      <c r="D11" s="8" t="s">
        <v>117</v>
      </c>
      <c r="E11" s="38" t="s">
        <v>118</v>
      </c>
      <c r="F11" s="13" t="s">
        <v>19</v>
      </c>
      <c r="G11" s="8" t="s">
        <v>17</v>
      </c>
      <c r="H11" s="8" t="s">
        <v>12</v>
      </c>
      <c r="I11" s="8">
        <v>4</v>
      </c>
      <c r="J11" s="8">
        <v>4</v>
      </c>
      <c r="K11" s="8">
        <v>1</v>
      </c>
      <c r="L11" s="8">
        <v>1</v>
      </c>
      <c r="M11" s="8">
        <v>1</v>
      </c>
      <c r="N11" s="8">
        <v>1</v>
      </c>
      <c r="O11" s="9" t="s">
        <v>20</v>
      </c>
      <c r="P11" s="47">
        <v>0.25</v>
      </c>
      <c r="Q11" s="41">
        <v>0.25</v>
      </c>
      <c r="R11" s="47">
        <v>0.25</v>
      </c>
      <c r="S11" s="41">
        <v>0.25</v>
      </c>
      <c r="T11" s="47">
        <v>0.25</v>
      </c>
      <c r="U11" s="47">
        <v>0.25</v>
      </c>
      <c r="V11" s="2"/>
      <c r="W11" s="47">
        <v>0.25</v>
      </c>
      <c r="X11" s="30">
        <f t="shared" si="0"/>
        <v>0.75</v>
      </c>
      <c r="Y11" s="30">
        <f t="shared" si="1"/>
        <v>0.75</v>
      </c>
      <c r="Z11" s="30">
        <f t="shared" si="2"/>
        <v>0.75</v>
      </c>
      <c r="AA11" s="30">
        <f t="shared" si="3"/>
        <v>0.75</v>
      </c>
      <c r="AB11" s="11" t="s">
        <v>131</v>
      </c>
      <c r="AC11" s="11" t="s">
        <v>198</v>
      </c>
      <c r="AD11" s="11" t="s">
        <v>251</v>
      </c>
    </row>
    <row r="12" spans="1:92" ht="409.5" x14ac:dyDescent="0.3">
      <c r="A12" s="326"/>
      <c r="B12" s="321"/>
      <c r="C12" s="321" t="s">
        <v>21</v>
      </c>
      <c r="D12" s="322" t="s">
        <v>22</v>
      </c>
      <c r="E12" s="15" t="s">
        <v>119</v>
      </c>
      <c r="F12" s="16" t="s">
        <v>23</v>
      </c>
      <c r="G12" s="17" t="s">
        <v>11</v>
      </c>
      <c r="H12" s="17" t="s">
        <v>24</v>
      </c>
      <c r="I12" s="18">
        <v>24000</v>
      </c>
      <c r="J12" s="19">
        <v>30000</v>
      </c>
      <c r="K12" s="19">
        <f>J12/4</f>
        <v>7500</v>
      </c>
      <c r="L12" s="19">
        <v>7500</v>
      </c>
      <c r="M12" s="19">
        <v>7500</v>
      </c>
      <c r="N12" s="19">
        <v>7500</v>
      </c>
      <c r="O12" s="9" t="s">
        <v>25</v>
      </c>
      <c r="P12" s="2">
        <v>0</v>
      </c>
      <c r="Q12" s="2"/>
      <c r="R12" s="2">
        <v>5016</v>
      </c>
      <c r="S12" s="40">
        <v>5000</v>
      </c>
      <c r="T12" s="2">
        <f>5793-R12</f>
        <v>777</v>
      </c>
      <c r="U12" s="2"/>
      <c r="V12" s="2">
        <v>2500</v>
      </c>
      <c r="X12" s="2" t="e">
        <f>P12+R12+T12+#REF!</f>
        <v>#REF!</v>
      </c>
      <c r="Y12" s="30" t="e">
        <f>(P12+R12+T12+#REF!)/K12</f>
        <v>#REF!</v>
      </c>
      <c r="Z12" s="225">
        <f t="shared" si="2"/>
        <v>5000</v>
      </c>
      <c r="AA12" s="30">
        <f t="shared" si="3"/>
        <v>0.66666666666666663</v>
      </c>
      <c r="AB12" s="11" t="s">
        <v>105</v>
      </c>
      <c r="AC12" s="11" t="s">
        <v>178</v>
      </c>
      <c r="AD12" s="11" t="s">
        <v>253</v>
      </c>
      <c r="AE12" s="227"/>
    </row>
    <row r="13" spans="1:92" ht="145.5" customHeight="1" x14ac:dyDescent="0.3">
      <c r="A13" s="326"/>
      <c r="B13" s="321"/>
      <c r="C13" s="321"/>
      <c r="D13" s="323"/>
      <c r="E13" s="334" t="s">
        <v>120</v>
      </c>
      <c r="F13" s="13" t="s">
        <v>252</v>
      </c>
      <c r="G13" s="17" t="s">
        <v>11</v>
      </c>
      <c r="H13" s="17" t="s">
        <v>24</v>
      </c>
      <c r="I13" s="2">
        <v>304</v>
      </c>
      <c r="J13" s="17">
        <f>183*4</f>
        <v>732</v>
      </c>
      <c r="K13" s="17">
        <v>183</v>
      </c>
      <c r="L13" s="17">
        <v>183</v>
      </c>
      <c r="M13" s="17">
        <v>183</v>
      </c>
      <c r="N13" s="17">
        <v>183</v>
      </c>
      <c r="O13" s="9" t="s">
        <v>26</v>
      </c>
      <c r="P13" s="2">
        <v>0</v>
      </c>
      <c r="Q13" s="2"/>
      <c r="R13" s="2">
        <v>12</v>
      </c>
      <c r="S13" s="151"/>
      <c r="T13" s="2">
        <v>2</v>
      </c>
      <c r="U13" s="2"/>
      <c r="V13" s="2"/>
      <c r="W13" s="2">
        <v>183</v>
      </c>
      <c r="X13" s="2">
        <f t="shared" si="0"/>
        <v>14</v>
      </c>
      <c r="Y13" s="30">
        <f t="shared" si="1"/>
        <v>7.650273224043716E-2</v>
      </c>
      <c r="Z13" s="150">
        <f t="shared" si="2"/>
        <v>0</v>
      </c>
      <c r="AA13" s="30">
        <f t="shared" si="3"/>
        <v>0</v>
      </c>
      <c r="AB13" s="36" t="s">
        <v>91</v>
      </c>
      <c r="AC13" s="36" t="s">
        <v>179</v>
      </c>
      <c r="AD13" s="36" t="s">
        <v>229</v>
      </c>
    </row>
    <row r="14" spans="1:92" ht="244.5" customHeight="1" x14ac:dyDescent="0.3">
      <c r="A14" s="326"/>
      <c r="B14" s="321"/>
      <c r="C14" s="321"/>
      <c r="D14" s="323"/>
      <c r="E14" s="335"/>
      <c r="F14" s="12" t="s">
        <v>27</v>
      </c>
      <c r="G14" s="17" t="s">
        <v>11</v>
      </c>
      <c r="H14" s="17" t="s">
        <v>24</v>
      </c>
      <c r="I14" s="17">
        <v>28</v>
      </c>
      <c r="J14" s="17">
        <v>40</v>
      </c>
      <c r="K14" s="17">
        <v>10</v>
      </c>
      <c r="L14" s="17">
        <v>10</v>
      </c>
      <c r="M14" s="17">
        <v>10</v>
      </c>
      <c r="N14" s="17">
        <v>10</v>
      </c>
      <c r="O14" s="9" t="s">
        <v>26</v>
      </c>
      <c r="P14" s="2">
        <v>0</v>
      </c>
      <c r="Q14" s="2"/>
      <c r="R14" s="2">
        <v>1</v>
      </c>
      <c r="S14" s="151"/>
      <c r="T14" s="2"/>
      <c r="U14" s="2"/>
      <c r="V14" s="2"/>
      <c r="W14" s="2">
        <v>10</v>
      </c>
      <c r="X14" s="2">
        <f t="shared" si="0"/>
        <v>1</v>
      </c>
      <c r="Y14" s="30">
        <f t="shared" si="1"/>
        <v>0.1</v>
      </c>
      <c r="Z14" s="150">
        <f t="shared" si="2"/>
        <v>0</v>
      </c>
      <c r="AA14" s="30">
        <f t="shared" si="3"/>
        <v>0</v>
      </c>
      <c r="AB14" s="11" t="s">
        <v>76</v>
      </c>
      <c r="AC14" s="11" t="s">
        <v>180</v>
      </c>
      <c r="AD14" s="11" t="s">
        <v>230</v>
      </c>
    </row>
    <row r="15" spans="1:92" ht="147.75" customHeight="1" x14ac:dyDescent="0.3">
      <c r="A15" s="326"/>
      <c r="B15" s="321"/>
      <c r="C15" s="321"/>
      <c r="D15" s="323"/>
      <c r="E15" s="335"/>
      <c r="F15" s="12" t="s">
        <v>28</v>
      </c>
      <c r="G15" s="17" t="s">
        <v>11</v>
      </c>
      <c r="H15" s="17" t="s">
        <v>24</v>
      </c>
      <c r="I15" s="17">
        <v>249</v>
      </c>
      <c r="J15" s="17">
        <f>K15+L15+M15+N15</f>
        <v>400</v>
      </c>
      <c r="K15" s="17">
        <v>100</v>
      </c>
      <c r="L15" s="17">
        <v>100</v>
      </c>
      <c r="M15" s="17">
        <v>100</v>
      </c>
      <c r="N15" s="17">
        <v>100</v>
      </c>
      <c r="O15" s="9" t="s">
        <v>26</v>
      </c>
      <c r="P15" s="2">
        <v>0</v>
      </c>
      <c r="Q15" s="2"/>
      <c r="R15" s="2">
        <v>15</v>
      </c>
      <c r="S15" s="151"/>
      <c r="T15" s="2"/>
      <c r="U15" s="2"/>
      <c r="V15" s="2"/>
      <c r="W15" s="2">
        <v>100</v>
      </c>
      <c r="X15" s="2">
        <f t="shared" si="0"/>
        <v>15</v>
      </c>
      <c r="Y15" s="30">
        <f t="shared" si="1"/>
        <v>0.15</v>
      </c>
      <c r="Z15" s="150">
        <f t="shared" si="2"/>
        <v>0</v>
      </c>
      <c r="AA15" s="30">
        <f t="shared" si="3"/>
        <v>0</v>
      </c>
      <c r="AB15" s="11" t="s">
        <v>76</v>
      </c>
      <c r="AC15" s="11" t="s">
        <v>181</v>
      </c>
      <c r="AD15" s="11" t="s">
        <v>181</v>
      </c>
    </row>
    <row r="16" spans="1:92" ht="258" customHeight="1" x14ac:dyDescent="0.3">
      <c r="A16" s="326"/>
      <c r="B16" s="321"/>
      <c r="C16" s="321"/>
      <c r="D16" s="323"/>
      <c r="E16" s="335"/>
      <c r="F16" s="12" t="s">
        <v>29</v>
      </c>
      <c r="G16" s="17" t="s">
        <v>11</v>
      </c>
      <c r="H16" s="17" t="s">
        <v>24</v>
      </c>
      <c r="I16" s="17" t="s">
        <v>30</v>
      </c>
      <c r="J16" s="17">
        <f>K16+L16+M16+N16</f>
        <v>100</v>
      </c>
      <c r="K16" s="17">
        <v>25</v>
      </c>
      <c r="L16" s="17">
        <v>25</v>
      </c>
      <c r="M16" s="17">
        <v>25</v>
      </c>
      <c r="N16" s="17">
        <v>25</v>
      </c>
      <c r="O16" s="9" t="s">
        <v>26</v>
      </c>
      <c r="P16" s="2">
        <v>0</v>
      </c>
      <c r="Q16" s="2"/>
      <c r="R16" s="2">
        <v>3</v>
      </c>
      <c r="S16" s="151"/>
      <c r="T16" s="2"/>
      <c r="U16" s="2"/>
      <c r="V16" s="2"/>
      <c r="W16" s="2">
        <v>25</v>
      </c>
      <c r="X16" s="2">
        <f t="shared" si="0"/>
        <v>3</v>
      </c>
      <c r="Y16" s="30">
        <f t="shared" si="1"/>
        <v>0.12</v>
      </c>
      <c r="Z16" s="150">
        <f t="shared" si="2"/>
        <v>0</v>
      </c>
      <c r="AA16" s="30">
        <f t="shared" si="3"/>
        <v>0</v>
      </c>
      <c r="AB16" s="11" t="s">
        <v>76</v>
      </c>
      <c r="AC16" s="13" t="s">
        <v>182</v>
      </c>
      <c r="AD16" s="13" t="s">
        <v>231</v>
      </c>
    </row>
    <row r="17" spans="1:31" ht="409.5" x14ac:dyDescent="0.3">
      <c r="A17" s="326"/>
      <c r="B17" s="321"/>
      <c r="C17" s="321"/>
      <c r="D17" s="323"/>
      <c r="E17" s="335"/>
      <c r="F17" s="12" t="s">
        <v>31</v>
      </c>
      <c r="G17" s="17" t="s">
        <v>11</v>
      </c>
      <c r="H17" s="17" t="s">
        <v>24</v>
      </c>
      <c r="I17" s="17">
        <v>159</v>
      </c>
      <c r="J17" s="20">
        <f>K17+L17+M17+N17</f>
        <v>164</v>
      </c>
      <c r="K17" s="20">
        <v>41</v>
      </c>
      <c r="L17" s="20">
        <v>41</v>
      </c>
      <c r="M17" s="20">
        <v>41</v>
      </c>
      <c r="N17" s="20">
        <v>41</v>
      </c>
      <c r="O17" s="9" t="s">
        <v>26</v>
      </c>
      <c r="P17" s="2">
        <v>0</v>
      </c>
      <c r="Q17" s="2"/>
      <c r="R17" s="2">
        <v>0</v>
      </c>
      <c r="S17" s="40">
        <v>21</v>
      </c>
      <c r="T17" s="2"/>
      <c r="U17" s="2"/>
      <c r="V17" s="2"/>
      <c r="W17" s="2">
        <v>20</v>
      </c>
      <c r="X17" s="2">
        <f t="shared" si="0"/>
        <v>0</v>
      </c>
      <c r="Y17" s="30">
        <f t="shared" si="1"/>
        <v>0</v>
      </c>
      <c r="Z17" s="150">
        <f t="shared" si="2"/>
        <v>21</v>
      </c>
      <c r="AA17" s="30">
        <f t="shared" si="3"/>
        <v>0.51219512195121952</v>
      </c>
      <c r="AB17" s="37" t="s">
        <v>85</v>
      </c>
      <c r="AC17" s="37" t="s">
        <v>210</v>
      </c>
      <c r="AD17" s="37" t="str">
        <f>'Seguimiento Plan Sectorial '!X8</f>
        <v xml:space="preserve">
A corte de 30 de septiembre de 2023, La Unidad Solidaria ha suscrito 5 convenios con el objetivo de fomentar organizaciones de la economía solidaria, popular, comunitaria y social, con un enfoque poblacional que  busca entre otras responder al cumplimiento de esta actividad con un número de organizaciones lideradas por población víctima.   
1. Convenio de asociación 002 con la Asociación de Cooperativas y Empresas Solidarias del Huila (Huila, Tolima, Caquetá y Putumayo):10 organizaciones de Victimas
2. Convenio interadministrativo 001 con la Universidad Distrital Francisco José de Caldas (Meta, Cundinamarca y Bogotá) : 20 organizaciones víctimas
3. Convenio interadministrativo 002 con la Universidad Nacional Abierta y a Distancia - UNAD (Regiones Amazonia, Pacifico, Oriente y Sur Occidente): 15 organizaciones víctimas
REGION 1: Amazonas, Guainía, Guaviare, Vichada, Vaupés  
REGION 2: Urabá, Choco, Tumaco, Guapi, Buenaventura 
REGION 3: Arauca, Boyacá, Casanare 
REGION 4: Cauca, Nariño, Valle del Cauca                                                                                                      
4. CV_Interadministrativo No. 003 Universidad Cooperativa de Colombia, atiende:  REGIÓN CARIBE 8 ( Atlántico, Bolívar, Córdoba, Sucre) 
REGIÓN CARIBE 9 (San Andrés, La Guajira, Cesar y Magdalena)
5.004 Universidad Cooperativa de Colombia (Santander):  9 de organizaciones lideradas víctimas. 
La matriz F10 se encuentran en proceso de revisión, una vez sean validados los beneficiarios se reportaran las organizaciones de victimas . </v>
      </c>
    </row>
    <row r="18" spans="1:31" ht="347.25" customHeight="1" x14ac:dyDescent="0.3">
      <c r="A18" s="326"/>
      <c r="B18" s="321"/>
      <c r="C18" s="321"/>
      <c r="D18" s="323"/>
      <c r="E18" s="335"/>
      <c r="F18" s="12" t="s">
        <v>32</v>
      </c>
      <c r="G18" s="17" t="s">
        <v>11</v>
      </c>
      <c r="H18" s="17" t="s">
        <v>24</v>
      </c>
      <c r="I18" s="17">
        <v>7</v>
      </c>
      <c r="J18" s="17">
        <v>250</v>
      </c>
      <c r="K18" s="17">
        <v>50</v>
      </c>
      <c r="L18" s="17">
        <v>50</v>
      </c>
      <c r="M18" s="17">
        <v>50</v>
      </c>
      <c r="N18" s="17">
        <v>50</v>
      </c>
      <c r="O18" s="9" t="s">
        <v>26</v>
      </c>
      <c r="P18" s="2">
        <v>0</v>
      </c>
      <c r="Q18" s="2"/>
      <c r="R18" s="2">
        <v>4</v>
      </c>
      <c r="S18" s="151"/>
      <c r="T18" s="2"/>
      <c r="U18" s="2"/>
      <c r="V18" s="2"/>
      <c r="W18" s="2">
        <v>50</v>
      </c>
      <c r="X18" s="2">
        <f t="shared" si="0"/>
        <v>4</v>
      </c>
      <c r="Y18" s="30">
        <f t="shared" si="1"/>
        <v>0.08</v>
      </c>
      <c r="Z18" s="150">
        <f t="shared" si="2"/>
        <v>0</v>
      </c>
      <c r="AA18" s="30">
        <f t="shared" si="3"/>
        <v>0</v>
      </c>
      <c r="AB18" s="11" t="s">
        <v>77</v>
      </c>
      <c r="AC18" s="7" t="s">
        <v>212</v>
      </c>
      <c r="AD18" s="7" t="s">
        <v>212</v>
      </c>
    </row>
    <row r="19" spans="1:31" ht="273" customHeight="1" x14ac:dyDescent="0.3">
      <c r="A19" s="326"/>
      <c r="B19" s="321"/>
      <c r="C19" s="321"/>
      <c r="D19" s="323"/>
      <c r="E19" s="335"/>
      <c r="F19" s="12" t="s">
        <v>33</v>
      </c>
      <c r="G19" s="17" t="s">
        <v>11</v>
      </c>
      <c r="H19" s="17" t="s">
        <v>24</v>
      </c>
      <c r="I19" s="17">
        <v>10</v>
      </c>
      <c r="J19" s="17">
        <f>K19+L19+M19+N19</f>
        <v>74</v>
      </c>
      <c r="K19" s="22">
        <v>26</v>
      </c>
      <c r="L19" s="22">
        <v>16</v>
      </c>
      <c r="M19" s="22">
        <v>16</v>
      </c>
      <c r="N19" s="22">
        <v>16</v>
      </c>
      <c r="O19" s="9" t="s">
        <v>26</v>
      </c>
      <c r="P19" s="2">
        <v>0</v>
      </c>
      <c r="Q19" s="2"/>
      <c r="R19" s="2">
        <v>7</v>
      </c>
      <c r="S19" s="40">
        <v>18</v>
      </c>
      <c r="T19" s="2">
        <v>4</v>
      </c>
      <c r="U19" s="2"/>
      <c r="V19" s="2"/>
      <c r="W19" s="2">
        <v>8</v>
      </c>
      <c r="X19" s="2">
        <f t="shared" si="0"/>
        <v>11</v>
      </c>
      <c r="Y19" s="30">
        <f t="shared" si="1"/>
        <v>0.42307692307692307</v>
      </c>
      <c r="Z19" s="150">
        <f t="shared" si="2"/>
        <v>18</v>
      </c>
      <c r="AA19" s="30">
        <f t="shared" si="3"/>
        <v>0.69230769230769229</v>
      </c>
      <c r="AB19" s="11" t="s">
        <v>78</v>
      </c>
      <c r="AC19" s="11" t="s">
        <v>206</v>
      </c>
      <c r="AD19" s="165" t="str">
        <f>'Seguimiento Plan Sectorial '!X16</f>
        <v>A corte de 30 de septiembre, la Unidad Solidaria cuenta con 79 gestores territoriales en los 32 departamentos, quienes adelantan  el fomento de las organizaciones de la economía solidaria, popular, comunitaria y social, en los municipios priorizados PDET,  reportando 7  organizaciones creadas. 
La Unidad Solidaria ha suscrito 5 convenios con el objetivo de fomentar organizaciones de la economía solidaria, popular, comunitaria y social, con un enfoque poblacional. 
En el Convenio de asociación 002 con la Asociación de Cooperativas y Empresas Solidarias del Huila se Reportan 4  organizaciones creadas  en el Departamento de Putumayo.
Para un total de 11 organizaciones creadas en municipios rurales y PDET</v>
      </c>
    </row>
    <row r="20" spans="1:31" ht="196.5" customHeight="1" x14ac:dyDescent="0.3">
      <c r="A20" s="326"/>
      <c r="B20" s="321"/>
      <c r="C20" s="321"/>
      <c r="D20" s="323"/>
      <c r="E20" s="335"/>
      <c r="F20" s="12" t="s">
        <v>34</v>
      </c>
      <c r="G20" s="17" t="s">
        <v>11</v>
      </c>
      <c r="H20" s="17" t="s">
        <v>24</v>
      </c>
      <c r="I20" s="17">
        <v>166</v>
      </c>
      <c r="J20" s="17">
        <f>K20+L20+M20+N20</f>
        <v>296</v>
      </c>
      <c r="K20" s="22">
        <v>104</v>
      </c>
      <c r="L20" s="22">
        <v>64</v>
      </c>
      <c r="M20" s="22">
        <v>64</v>
      </c>
      <c r="N20" s="22">
        <v>64</v>
      </c>
      <c r="O20" s="9" t="s">
        <v>26</v>
      </c>
      <c r="P20" s="2">
        <v>0</v>
      </c>
      <c r="Q20" s="2"/>
      <c r="R20" s="2">
        <v>20</v>
      </c>
      <c r="S20" s="40">
        <v>40</v>
      </c>
      <c r="T20" s="2">
        <v>16</v>
      </c>
      <c r="U20" s="2"/>
      <c r="V20" s="2"/>
      <c r="W20" s="2">
        <v>64</v>
      </c>
      <c r="X20" s="2">
        <f t="shared" si="0"/>
        <v>36</v>
      </c>
      <c r="Y20" s="30">
        <f t="shared" si="1"/>
        <v>0.34615384615384615</v>
      </c>
      <c r="Z20" s="150">
        <f t="shared" si="2"/>
        <v>40</v>
      </c>
      <c r="AA20" s="30">
        <f t="shared" si="3"/>
        <v>0.38461538461538464</v>
      </c>
      <c r="AB20" s="11" t="s">
        <v>86</v>
      </c>
      <c r="AC20" s="11" t="s">
        <v>203</v>
      </c>
      <c r="AD20" s="165" t="str">
        <f>'Seguimiento Plan Sectorial '!X9</f>
        <v xml:space="preserve">A corte de 30 de septiembre de 2023, la Unidad Solidaria cuenta con 79 gestores territoriales en los 32 departamentos, quienes adelantan la gestión en el fomento de las organizaciones de la economía solidaria, popular, comunitaria y social. En este sentido se han fortalecido 20 organizaciones en municipios PDET por parte de los gestores y16 revisadas y validas por convenios en el departamento de Putumayo para un total de 36 organizaciones fortalecidas en municipios PDET.
 La Unidad Solidaria ha suscrito 5 convenios con el objetivo de fomentar organizaciones de la economía solidaria, popular, comunitaria y social, con un enfoque poblacional. 
La matriz F10 se encuentran en proceso de revisión, una vez sean aprobadas por planeación se presentará el debido reporte. </v>
      </c>
      <c r="AE20" s="227"/>
    </row>
    <row r="21" spans="1:31" ht="224.25" customHeight="1" x14ac:dyDescent="0.3">
      <c r="A21" s="326"/>
      <c r="B21" s="321"/>
      <c r="C21" s="321"/>
      <c r="D21" s="324"/>
      <c r="E21" s="336"/>
      <c r="F21" s="12" t="s">
        <v>163</v>
      </c>
      <c r="G21" s="17" t="s">
        <v>11</v>
      </c>
      <c r="H21" s="17" t="s">
        <v>24</v>
      </c>
      <c r="I21" s="17">
        <v>1600</v>
      </c>
      <c r="J21" s="17">
        <v>2400</v>
      </c>
      <c r="K21" s="17">
        <v>600</v>
      </c>
      <c r="L21" s="22"/>
      <c r="M21" s="22"/>
      <c r="N21" s="22"/>
      <c r="O21" s="9" t="s">
        <v>26</v>
      </c>
      <c r="P21" s="2"/>
      <c r="Q21" s="2"/>
      <c r="R21" s="2">
        <v>74</v>
      </c>
      <c r="S21" s="40">
        <v>300</v>
      </c>
      <c r="T21" s="2">
        <v>20</v>
      </c>
      <c r="U21" s="2"/>
      <c r="V21" s="2"/>
      <c r="W21" s="2">
        <v>300</v>
      </c>
      <c r="X21" s="2">
        <f>P21+R21+T21+V21</f>
        <v>94</v>
      </c>
      <c r="Y21" s="30">
        <f t="shared" ref="Y21" si="4">(P21+R21+T21+V21)/K21</f>
        <v>0.15666666666666668</v>
      </c>
      <c r="Z21" s="150">
        <f t="shared" si="2"/>
        <v>300</v>
      </c>
      <c r="AA21" s="30">
        <f t="shared" si="3"/>
        <v>0.5</v>
      </c>
      <c r="AB21" s="11"/>
      <c r="AC21" s="11" t="s">
        <v>164</v>
      </c>
      <c r="AD21" s="11" t="str">
        <f>'Seguimiento Plan Sectorial '!X19</f>
        <v xml:space="preserve">A corte de 30 de septiembre de 2023, la Unidad Solidaria cuenta con 79 gestores territoriales en los 32 departamentos, quienes adelanta el fomento de las organizaciones de la economía solidaria, popular, comunitaria y social, por lo que a la fecha ha fomentado (74) organizaciones en el marco de la implementación de la Agenda de Asociatividad Solidaria para la Paz
La Unidad Solidaria ha suscrito 5 convenios con el objetivo de fomentar organizaciones de la economía solidaria, popular, comunitaria y social, con un enfoque poblacional. 
En el Convenio de asociación 002 con la Asociación de Cooperativas y Empresas Solidarias del Huila se Reportan 20 organizaciones fomentadas en el Departamento de Putumayo.
Para un total de 94 organizaciones fomentadas </v>
      </c>
    </row>
    <row r="22" spans="1:31" ht="132" x14ac:dyDescent="0.3">
      <c r="A22" s="326"/>
      <c r="B22" s="321"/>
      <c r="C22" s="321"/>
      <c r="D22" s="321" t="s">
        <v>35</v>
      </c>
      <c r="E22" s="15" t="s">
        <v>121</v>
      </c>
      <c r="F22" s="12" t="s">
        <v>36</v>
      </c>
      <c r="G22" s="17" t="s">
        <v>11</v>
      </c>
      <c r="H22" s="17" t="s">
        <v>24</v>
      </c>
      <c r="I22" s="17" t="s">
        <v>30</v>
      </c>
      <c r="J22" s="23">
        <v>20</v>
      </c>
      <c r="K22" s="23">
        <v>3</v>
      </c>
      <c r="L22" s="23">
        <v>5</v>
      </c>
      <c r="M22" s="23">
        <v>5</v>
      </c>
      <c r="N22" s="23">
        <v>7</v>
      </c>
      <c r="O22" s="9" t="s">
        <v>26</v>
      </c>
      <c r="P22" s="2">
        <v>0</v>
      </c>
      <c r="Q22" s="228"/>
      <c r="R22" s="228"/>
      <c r="S22" s="228"/>
      <c r="T22" s="2">
        <v>3</v>
      </c>
      <c r="U22" s="2"/>
      <c r="V22" s="2"/>
      <c r="W22" s="2">
        <v>3</v>
      </c>
      <c r="X22" s="2">
        <f>P22+R22+T22+V22</f>
        <v>3</v>
      </c>
      <c r="Y22" s="30">
        <f t="shared" si="1"/>
        <v>1</v>
      </c>
      <c r="Z22" s="150">
        <f t="shared" si="2"/>
        <v>0</v>
      </c>
      <c r="AA22" s="30">
        <f t="shared" si="3"/>
        <v>0</v>
      </c>
      <c r="AB22" s="11" t="s">
        <v>79</v>
      </c>
      <c r="AC22" s="11" t="s">
        <v>183</v>
      </c>
      <c r="AD22" s="37" t="str">
        <f>'Seguimiento Plan Sectorial '!X10</f>
        <v xml:space="preserve">En el tercer trimestre, con los territorios solidarios priorizados:Tumaco (Nariño), Buenaventura (Valle del Cauca), Quibdo (Choco), se ha avanzado en lo siguiente: Se suscribio convenio interadministrativo No.02 con la Universidad Nacional Abierta y a Distancia - UNAD, identificando las organizaciones que harán parte de los territorios solidarios generando asi el árbol de problemas y las estrategias que se generen.  </v>
      </c>
    </row>
    <row r="23" spans="1:31" ht="134.25" customHeight="1" x14ac:dyDescent="0.3">
      <c r="A23" s="326"/>
      <c r="B23" s="321"/>
      <c r="C23" s="321"/>
      <c r="D23" s="321"/>
      <c r="E23" s="320" t="s">
        <v>122</v>
      </c>
      <c r="F23" s="15" t="s">
        <v>37</v>
      </c>
      <c r="G23" s="8" t="s">
        <v>38</v>
      </c>
      <c r="H23" s="17" t="s">
        <v>24</v>
      </c>
      <c r="I23" s="8" t="s">
        <v>30</v>
      </c>
      <c r="J23" s="23">
        <f>K23+L23+M23+N23</f>
        <v>48</v>
      </c>
      <c r="K23" s="23">
        <v>12</v>
      </c>
      <c r="L23" s="23">
        <v>12</v>
      </c>
      <c r="M23" s="23">
        <v>12</v>
      </c>
      <c r="N23" s="23">
        <v>12</v>
      </c>
      <c r="O23" s="9" t="s">
        <v>39</v>
      </c>
      <c r="P23" s="2">
        <v>5</v>
      </c>
      <c r="Q23" s="2"/>
      <c r="R23" s="2">
        <v>18</v>
      </c>
      <c r="S23" s="40">
        <v>12</v>
      </c>
      <c r="T23" s="2">
        <v>1</v>
      </c>
      <c r="U23" s="2"/>
      <c r="V23" s="2"/>
      <c r="W23" s="2"/>
      <c r="X23" s="2">
        <f>P23+R23+T23+V23</f>
        <v>24</v>
      </c>
      <c r="Y23" s="30">
        <v>1</v>
      </c>
      <c r="Z23" s="150">
        <f t="shared" si="2"/>
        <v>12</v>
      </c>
      <c r="AA23" s="30">
        <f t="shared" si="3"/>
        <v>1</v>
      </c>
      <c r="AB23" s="11" t="s">
        <v>80</v>
      </c>
      <c r="AC23" s="11" t="s">
        <v>211</v>
      </c>
      <c r="AD23" s="11" t="s">
        <v>232</v>
      </c>
      <c r="AE23" s="226"/>
    </row>
    <row r="24" spans="1:31" ht="148.5" customHeight="1" x14ac:dyDescent="0.3">
      <c r="A24" s="326"/>
      <c r="B24" s="321"/>
      <c r="C24" s="321"/>
      <c r="D24" s="321"/>
      <c r="E24" s="320"/>
      <c r="F24" s="6" t="s">
        <v>40</v>
      </c>
      <c r="G24" s="24" t="s">
        <v>11</v>
      </c>
      <c r="H24" s="17" t="s">
        <v>24</v>
      </c>
      <c r="I24" s="8" t="s">
        <v>30</v>
      </c>
      <c r="J24" s="23">
        <v>48</v>
      </c>
      <c r="K24" s="23">
        <v>12</v>
      </c>
      <c r="L24" s="23">
        <v>12</v>
      </c>
      <c r="M24" s="23">
        <v>12</v>
      </c>
      <c r="N24" s="23">
        <v>12</v>
      </c>
      <c r="O24" s="9" t="s">
        <v>39</v>
      </c>
      <c r="P24" s="2">
        <v>0</v>
      </c>
      <c r="Q24" s="2"/>
      <c r="R24" s="2"/>
      <c r="S24" s="40">
        <v>12</v>
      </c>
      <c r="T24" s="2"/>
      <c r="U24" s="2"/>
      <c r="V24" s="2"/>
      <c r="W24" s="2"/>
      <c r="X24" s="2">
        <f t="shared" si="0"/>
        <v>0</v>
      </c>
      <c r="Y24" s="30">
        <v>1</v>
      </c>
      <c r="Z24" s="150">
        <f t="shared" si="2"/>
        <v>12</v>
      </c>
      <c r="AA24" s="30">
        <f t="shared" si="3"/>
        <v>1</v>
      </c>
      <c r="AB24" s="11" t="s">
        <v>81</v>
      </c>
      <c r="AC24" s="11" t="s">
        <v>184</v>
      </c>
      <c r="AD24" s="11" t="s">
        <v>184</v>
      </c>
      <c r="AE24" s="226"/>
    </row>
    <row r="25" spans="1:31" ht="105" customHeight="1" x14ac:dyDescent="0.3">
      <c r="A25" s="326"/>
      <c r="B25" s="321"/>
      <c r="C25" s="321"/>
      <c r="D25" s="321"/>
      <c r="E25" s="320" t="s">
        <v>123</v>
      </c>
      <c r="F25" s="6" t="s">
        <v>41</v>
      </c>
      <c r="G25" s="17" t="s">
        <v>11</v>
      </c>
      <c r="H25" s="17" t="s">
        <v>24</v>
      </c>
      <c r="I25" s="8">
        <v>167</v>
      </c>
      <c r="J25" s="8">
        <v>200</v>
      </c>
      <c r="K25" s="8">
        <v>50</v>
      </c>
      <c r="L25" s="8">
        <v>50</v>
      </c>
      <c r="M25" s="8">
        <v>50</v>
      </c>
      <c r="N25" s="8">
        <v>50</v>
      </c>
      <c r="O25" s="9" t="s">
        <v>39</v>
      </c>
      <c r="P25" s="2">
        <v>0</v>
      </c>
      <c r="Q25" s="2"/>
      <c r="R25" s="2">
        <v>17</v>
      </c>
      <c r="S25" s="40">
        <v>25</v>
      </c>
      <c r="T25" s="2"/>
      <c r="U25" s="2"/>
      <c r="V25" s="2"/>
      <c r="W25" s="2">
        <v>25</v>
      </c>
      <c r="X25" s="2">
        <f t="shared" si="0"/>
        <v>17</v>
      </c>
      <c r="Y25" s="30">
        <f t="shared" si="1"/>
        <v>0.34</v>
      </c>
      <c r="Z25" s="150">
        <f t="shared" si="2"/>
        <v>25</v>
      </c>
      <c r="AA25" s="30">
        <f t="shared" si="3"/>
        <v>0.5</v>
      </c>
      <c r="AB25" s="11" t="s">
        <v>82</v>
      </c>
      <c r="AC25" s="11" t="s">
        <v>204</v>
      </c>
      <c r="AD25" s="11" t="s">
        <v>204</v>
      </c>
      <c r="AE25" s="226"/>
    </row>
    <row r="26" spans="1:31" ht="149.25" customHeight="1" x14ac:dyDescent="0.3">
      <c r="A26" s="326"/>
      <c r="B26" s="321"/>
      <c r="C26" s="321"/>
      <c r="D26" s="321"/>
      <c r="E26" s="320"/>
      <c r="F26" s="6" t="s">
        <v>42</v>
      </c>
      <c r="G26" s="17" t="s">
        <v>11</v>
      </c>
      <c r="H26" s="17" t="s">
        <v>24</v>
      </c>
      <c r="I26" s="2">
        <v>1029</v>
      </c>
      <c r="J26" s="2">
        <f>K26+L26+M26+N26</f>
        <v>2000</v>
      </c>
      <c r="K26" s="2">
        <v>500</v>
      </c>
      <c r="L26" s="2">
        <v>500</v>
      </c>
      <c r="M26" s="2">
        <v>500</v>
      </c>
      <c r="N26" s="2">
        <v>500</v>
      </c>
      <c r="O26" s="9" t="s">
        <v>39</v>
      </c>
      <c r="P26" s="2">
        <v>0</v>
      </c>
      <c r="Q26" s="2"/>
      <c r="R26" s="2"/>
      <c r="S26" s="40">
        <v>250</v>
      </c>
      <c r="T26" s="2"/>
      <c r="U26" s="2"/>
      <c r="V26" s="2"/>
      <c r="W26" s="2">
        <v>250</v>
      </c>
      <c r="X26" s="2">
        <f t="shared" si="0"/>
        <v>0</v>
      </c>
      <c r="Y26" s="30">
        <f t="shared" si="1"/>
        <v>0</v>
      </c>
      <c r="Z26" s="150">
        <f t="shared" si="2"/>
        <v>250</v>
      </c>
      <c r="AA26" s="30">
        <f t="shared" si="3"/>
        <v>0.5</v>
      </c>
      <c r="AB26" s="11" t="s">
        <v>82</v>
      </c>
      <c r="AC26" s="11" t="s">
        <v>205</v>
      </c>
      <c r="AD26" s="11" t="s">
        <v>227</v>
      </c>
      <c r="AE26" s="226"/>
    </row>
    <row r="27" spans="1:31" ht="140.25" customHeight="1" x14ac:dyDescent="0.3">
      <c r="A27" s="326"/>
      <c r="B27" s="321"/>
      <c r="C27" s="321"/>
      <c r="D27" s="8" t="s">
        <v>43</v>
      </c>
      <c r="E27" s="15" t="s">
        <v>124</v>
      </c>
      <c r="F27" s="269" t="s">
        <v>44</v>
      </c>
      <c r="G27" s="8" t="s">
        <v>17</v>
      </c>
      <c r="H27" s="8" t="s">
        <v>45</v>
      </c>
      <c r="I27" s="8" t="s">
        <v>30</v>
      </c>
      <c r="J27" s="23">
        <v>1</v>
      </c>
      <c r="K27" s="23">
        <v>1</v>
      </c>
      <c r="L27" s="23">
        <v>1</v>
      </c>
      <c r="M27" s="23">
        <v>1</v>
      </c>
      <c r="N27" s="23">
        <v>1</v>
      </c>
      <c r="O27" s="9" t="s">
        <v>39</v>
      </c>
      <c r="P27" s="2">
        <v>0</v>
      </c>
      <c r="Q27" s="2"/>
      <c r="R27" s="2"/>
      <c r="S27" s="2"/>
      <c r="T27" s="2"/>
      <c r="U27" s="2"/>
      <c r="V27" s="2"/>
      <c r="W27" s="2">
        <v>1</v>
      </c>
      <c r="X27" s="2">
        <f t="shared" si="0"/>
        <v>0</v>
      </c>
      <c r="Y27" s="30">
        <f t="shared" si="1"/>
        <v>0</v>
      </c>
      <c r="Z27" s="150">
        <f t="shared" si="2"/>
        <v>0</v>
      </c>
      <c r="AA27" s="30">
        <f t="shared" si="3"/>
        <v>0</v>
      </c>
      <c r="AB27" s="11" t="s">
        <v>106</v>
      </c>
      <c r="AC27" s="11" t="s">
        <v>209</v>
      </c>
      <c r="AD27" s="11" t="s">
        <v>257</v>
      </c>
      <c r="AE27" s="227"/>
    </row>
    <row r="28" spans="1:31" ht="62.25" customHeight="1" x14ac:dyDescent="0.3">
      <c r="A28" s="326"/>
      <c r="B28" s="321" t="s">
        <v>125</v>
      </c>
      <c r="C28" s="321" t="s">
        <v>46</v>
      </c>
      <c r="D28" s="321" t="s">
        <v>47</v>
      </c>
      <c r="E28" s="21" t="s">
        <v>126</v>
      </c>
      <c r="F28" s="15" t="s">
        <v>48</v>
      </c>
      <c r="G28" s="17" t="s">
        <v>17</v>
      </c>
      <c r="H28" s="17" t="s">
        <v>24</v>
      </c>
      <c r="I28" s="14">
        <v>1</v>
      </c>
      <c r="J28" s="14">
        <v>1</v>
      </c>
      <c r="K28" s="14">
        <v>0.25</v>
      </c>
      <c r="L28" s="14">
        <v>0.25</v>
      </c>
      <c r="M28" s="14">
        <v>0.25</v>
      </c>
      <c r="N28" s="14">
        <v>0.25</v>
      </c>
      <c r="O28" s="9" t="s">
        <v>49</v>
      </c>
      <c r="P28" s="45">
        <f>25%/4</f>
        <v>6.25E-2</v>
      </c>
      <c r="Q28" s="45"/>
      <c r="R28" s="45">
        <v>6.25E-2</v>
      </c>
      <c r="S28" s="42">
        <v>0.125</v>
      </c>
      <c r="T28" s="45">
        <v>6.25E-2</v>
      </c>
      <c r="U28" s="45"/>
      <c r="V28" s="45"/>
      <c r="W28" s="45">
        <v>0.125</v>
      </c>
      <c r="X28" s="46">
        <f t="shared" si="0"/>
        <v>0.1875</v>
      </c>
      <c r="Y28" s="30">
        <f t="shared" si="1"/>
        <v>0.75</v>
      </c>
      <c r="Z28" s="30">
        <f t="shared" si="2"/>
        <v>0.125</v>
      </c>
      <c r="AA28" s="30">
        <f t="shared" si="3"/>
        <v>0.5</v>
      </c>
      <c r="AB28" s="31" t="s">
        <v>83</v>
      </c>
      <c r="AC28" s="31" t="s">
        <v>185</v>
      </c>
      <c r="AD28" s="31" t="s">
        <v>233</v>
      </c>
    </row>
    <row r="29" spans="1:31" ht="129" customHeight="1" x14ac:dyDescent="0.3">
      <c r="A29" s="327"/>
      <c r="B29" s="321"/>
      <c r="C29" s="321"/>
      <c r="D29" s="321"/>
      <c r="E29" s="21" t="s">
        <v>127</v>
      </c>
      <c r="F29" s="12" t="s">
        <v>50</v>
      </c>
      <c r="G29" s="17" t="s">
        <v>11</v>
      </c>
      <c r="H29" s="17" t="s">
        <v>45</v>
      </c>
      <c r="I29" s="14">
        <v>1</v>
      </c>
      <c r="J29" s="14">
        <v>1</v>
      </c>
      <c r="K29" s="14">
        <v>0.25</v>
      </c>
      <c r="L29" s="14">
        <v>0.25</v>
      </c>
      <c r="M29" s="14">
        <v>0.25</v>
      </c>
      <c r="N29" s="14">
        <v>0.25</v>
      </c>
      <c r="O29" s="9" t="s">
        <v>51</v>
      </c>
      <c r="P29" s="45">
        <f>25%/4</f>
        <v>6.25E-2</v>
      </c>
      <c r="Q29" s="45"/>
      <c r="R29" s="45">
        <v>6.25E-2</v>
      </c>
      <c r="S29" s="42">
        <v>0.125</v>
      </c>
      <c r="T29" s="45">
        <v>6.25E-2</v>
      </c>
      <c r="U29" s="45"/>
      <c r="V29" s="45"/>
      <c r="W29" s="45">
        <v>0.125</v>
      </c>
      <c r="X29" s="46">
        <f t="shared" si="0"/>
        <v>0.1875</v>
      </c>
      <c r="Y29" s="30">
        <f t="shared" si="1"/>
        <v>0.75</v>
      </c>
      <c r="Z29" s="30">
        <f t="shared" si="2"/>
        <v>0.125</v>
      </c>
      <c r="AA29" s="30">
        <f t="shared" si="3"/>
        <v>0.5</v>
      </c>
      <c r="AB29" s="11" t="s">
        <v>84</v>
      </c>
      <c r="AC29" s="11" t="s">
        <v>208</v>
      </c>
      <c r="AD29" s="11" t="s">
        <v>254</v>
      </c>
    </row>
    <row r="30" spans="1:31" ht="71.25" customHeight="1" x14ac:dyDescent="0.3">
      <c r="F30" s="163"/>
      <c r="Y30" s="47" t="e">
        <f>AVERAGE(Y7:Y29)</f>
        <v>#REF!</v>
      </c>
      <c r="Z30" s="47"/>
      <c r="AA30" s="30">
        <f>AVERAGE(AA7:AA29)</f>
        <v>0.41329499415395493</v>
      </c>
    </row>
  </sheetData>
  <mergeCells count="22">
    <mergeCell ref="A1:D3"/>
    <mergeCell ref="E1:O3"/>
    <mergeCell ref="A5:C5"/>
    <mergeCell ref="F5:O5"/>
    <mergeCell ref="P5:Q5"/>
    <mergeCell ref="R5:S5"/>
    <mergeCell ref="T5:U5"/>
    <mergeCell ref="V5:W5"/>
    <mergeCell ref="P4:W4"/>
    <mergeCell ref="E13:E21"/>
    <mergeCell ref="D12:D21"/>
    <mergeCell ref="A7:A29"/>
    <mergeCell ref="B7:B27"/>
    <mergeCell ref="C7:C10"/>
    <mergeCell ref="D7:D10"/>
    <mergeCell ref="C12:C27"/>
    <mergeCell ref="D22:D26"/>
    <mergeCell ref="E23:E24"/>
    <mergeCell ref="E25:E26"/>
    <mergeCell ref="B28:B29"/>
    <mergeCell ref="C28:C29"/>
    <mergeCell ref="D28:D29"/>
  </mergeCells>
  <phoneticPr fontId="36" type="noConversion"/>
  <printOptions horizontalCentered="1"/>
  <pageMargins left="0.51181102362204722" right="0.31496062992125984" top="0.74803149606299213" bottom="0.55118110236220474" header="0.31496062992125984" footer="0.31496062992125984"/>
  <pageSetup paperSize="123" scale="6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36CB5-9633-4E64-BC42-0D0D9D592EC8}">
  <dimension ref="A1:CL33"/>
  <sheetViews>
    <sheetView tabSelected="1" topLeftCell="I27" zoomScale="90" zoomScaleNormal="90" zoomScaleSheetLayoutView="70" workbookViewId="0">
      <selection activeCell="X8" sqref="X8"/>
    </sheetView>
  </sheetViews>
  <sheetFormatPr baseColWidth="10" defaultRowHeight="15" x14ac:dyDescent="0.2"/>
  <cols>
    <col min="1" max="1" width="24.42578125" style="240" hidden="1" customWidth="1"/>
    <col min="2" max="2" width="39.28515625" style="240" hidden="1" customWidth="1"/>
    <col min="3" max="3" width="25.85546875" style="240" hidden="1" customWidth="1"/>
    <col min="4" max="4" width="30.42578125" style="240" hidden="1" customWidth="1"/>
    <col min="5" max="6" width="39.140625" style="240" hidden="1" customWidth="1"/>
    <col min="7" max="7" width="52.85546875" style="240" hidden="1" customWidth="1"/>
    <col min="8" max="8" width="31.85546875" style="268" hidden="1" customWidth="1"/>
    <col min="9" max="9" width="56.85546875" style="240" customWidth="1"/>
    <col min="10" max="10" width="48.5703125" style="240" customWidth="1"/>
    <col min="11" max="13" width="27.5703125" style="240" customWidth="1"/>
    <col min="14" max="14" width="13.42578125" style="240" customWidth="1"/>
    <col min="15" max="15" width="16.5703125" style="240" customWidth="1"/>
    <col min="16" max="16" width="13.42578125" style="240" customWidth="1"/>
    <col min="17" max="18" width="11.42578125" style="240" customWidth="1"/>
    <col min="19" max="19" width="40" style="240" customWidth="1"/>
    <col min="20" max="20" width="13.28515625" style="240" customWidth="1"/>
    <col min="21" max="26" width="11.42578125" style="240" customWidth="1"/>
    <col min="27" max="27" width="11.42578125" style="275" customWidth="1"/>
    <col min="28" max="28" width="14.140625" style="240" customWidth="1"/>
    <col min="29" max="29" width="26.140625" style="240" customWidth="1"/>
    <col min="30" max="30" width="18.85546875" style="240" customWidth="1"/>
    <col min="31" max="31" width="26.140625" style="240" customWidth="1"/>
    <col min="32" max="32" width="69.140625" style="240" customWidth="1"/>
    <col min="33" max="33" width="57.42578125" style="240" customWidth="1"/>
    <col min="34" max="34" width="95.140625" style="240" customWidth="1"/>
    <col min="35" max="16384" width="11.42578125" style="240"/>
  </cols>
  <sheetData>
    <row r="1" spans="1:90" ht="29.25" customHeight="1" x14ac:dyDescent="0.2">
      <c r="A1" s="344"/>
      <c r="B1" s="345" t="s">
        <v>259</v>
      </c>
      <c r="C1" s="346"/>
      <c r="D1" s="346"/>
      <c r="E1" s="346"/>
      <c r="F1" s="346"/>
      <c r="G1" s="346"/>
      <c r="H1" s="346"/>
      <c r="I1" s="346"/>
      <c r="J1" s="346"/>
      <c r="K1" s="346"/>
      <c r="L1" s="346"/>
      <c r="M1" s="346"/>
      <c r="N1" s="346"/>
      <c r="O1" s="346"/>
      <c r="P1" s="346"/>
      <c r="Q1" s="346"/>
      <c r="R1" s="346"/>
      <c r="S1" s="346"/>
    </row>
    <row r="2" spans="1:90" ht="27" customHeight="1" x14ac:dyDescent="0.2">
      <c r="A2" s="344"/>
      <c r="B2" s="345"/>
      <c r="C2" s="346"/>
      <c r="D2" s="346"/>
      <c r="E2" s="346"/>
      <c r="F2" s="346"/>
      <c r="G2" s="346"/>
      <c r="H2" s="346"/>
      <c r="I2" s="346"/>
      <c r="J2" s="346"/>
      <c r="K2" s="346"/>
      <c r="L2" s="346"/>
      <c r="M2" s="346"/>
      <c r="N2" s="346"/>
      <c r="O2" s="346"/>
      <c r="P2" s="346"/>
      <c r="Q2" s="346"/>
      <c r="R2" s="346"/>
      <c r="S2" s="346"/>
    </row>
    <row r="3" spans="1:90" ht="30" customHeight="1" x14ac:dyDescent="0.2">
      <c r="A3" s="344"/>
      <c r="B3" s="345"/>
      <c r="C3" s="346"/>
      <c r="D3" s="346"/>
      <c r="E3" s="346"/>
      <c r="F3" s="346"/>
      <c r="G3" s="346"/>
      <c r="H3" s="346"/>
      <c r="I3" s="346"/>
      <c r="J3" s="346"/>
      <c r="K3" s="346"/>
      <c r="L3" s="346"/>
      <c r="M3" s="346"/>
      <c r="N3" s="346"/>
      <c r="O3" s="346"/>
      <c r="P3" s="346"/>
      <c r="Q3" s="346"/>
      <c r="R3" s="346"/>
      <c r="S3" s="346"/>
    </row>
    <row r="4" spans="1:90" ht="13.5" customHeight="1" x14ac:dyDescent="0.2">
      <c r="A4" s="241" t="s">
        <v>99</v>
      </c>
      <c r="B4" s="347" t="s">
        <v>100</v>
      </c>
      <c r="C4" s="347"/>
      <c r="D4" s="348"/>
      <c r="E4" s="349"/>
      <c r="F4" s="349"/>
      <c r="G4" s="349"/>
      <c r="H4" s="349"/>
      <c r="I4" s="349"/>
      <c r="J4" s="349"/>
      <c r="K4" s="349"/>
      <c r="L4" s="349"/>
      <c r="M4" s="349"/>
      <c r="N4" s="349"/>
      <c r="O4" s="349"/>
      <c r="P4" s="349"/>
      <c r="Q4" s="349"/>
      <c r="R4" s="349"/>
      <c r="S4" s="349"/>
      <c r="T4" s="332"/>
      <c r="U4" s="332"/>
      <c r="V4" s="332"/>
      <c r="W4" s="332"/>
      <c r="X4" s="332"/>
      <c r="Y4" s="332"/>
      <c r="Z4" s="332"/>
      <c r="AA4" s="333"/>
    </row>
    <row r="5" spans="1:90" ht="13.5" customHeight="1" x14ac:dyDescent="0.2">
      <c r="A5" s="241"/>
      <c r="B5" s="241"/>
      <c r="C5" s="241"/>
      <c r="D5" s="242"/>
      <c r="E5" s="241" t="s">
        <v>99</v>
      </c>
      <c r="F5" s="241"/>
      <c r="G5" s="347" t="s">
        <v>100</v>
      </c>
      <c r="H5" s="347"/>
      <c r="I5" s="347" t="s">
        <v>260</v>
      </c>
      <c r="J5" s="347"/>
      <c r="K5" s="347"/>
      <c r="L5" s="347"/>
      <c r="M5" s="347"/>
      <c r="N5" s="347"/>
      <c r="O5" s="347"/>
      <c r="P5" s="347"/>
      <c r="Q5" s="347"/>
      <c r="R5" s="347"/>
      <c r="S5" s="347"/>
      <c r="T5" s="367" t="s">
        <v>322</v>
      </c>
      <c r="U5" s="330"/>
      <c r="V5" s="329" t="s">
        <v>71</v>
      </c>
      <c r="W5" s="330"/>
      <c r="X5" s="329" t="s">
        <v>72</v>
      </c>
      <c r="Y5" s="330"/>
      <c r="Z5" s="329" t="s">
        <v>73</v>
      </c>
      <c r="AA5" s="330"/>
    </row>
    <row r="6" spans="1:90" s="246" customFormat="1" ht="36" customHeight="1" x14ac:dyDescent="0.3">
      <c r="A6" s="243" t="s">
        <v>261</v>
      </c>
      <c r="B6" s="243" t="s">
        <v>262</v>
      </c>
      <c r="C6" s="243" t="s">
        <v>263</v>
      </c>
      <c r="D6" s="243" t="s">
        <v>264</v>
      </c>
      <c r="E6" s="243" t="s">
        <v>265</v>
      </c>
      <c r="F6" s="243" t="s">
        <v>266</v>
      </c>
      <c r="G6" s="243" t="s">
        <v>0</v>
      </c>
      <c r="H6" s="243" t="s">
        <v>1</v>
      </c>
      <c r="I6" s="243" t="s">
        <v>2</v>
      </c>
      <c r="J6" s="243" t="s">
        <v>3</v>
      </c>
      <c r="K6" s="243" t="s">
        <v>4</v>
      </c>
      <c r="L6" s="243" t="s">
        <v>5</v>
      </c>
      <c r="M6" s="244" t="s">
        <v>6</v>
      </c>
      <c r="N6" s="244" t="s">
        <v>7</v>
      </c>
      <c r="O6" s="243">
        <v>2023</v>
      </c>
      <c r="P6" s="243">
        <v>2024</v>
      </c>
      <c r="Q6" s="243">
        <v>2025</v>
      </c>
      <c r="R6" s="243">
        <v>2026</v>
      </c>
      <c r="S6" s="243" t="s">
        <v>8</v>
      </c>
      <c r="T6" s="43" t="s">
        <v>129</v>
      </c>
      <c r="U6" s="43" t="s">
        <v>130</v>
      </c>
      <c r="V6" s="43" t="s">
        <v>129</v>
      </c>
      <c r="W6" s="43" t="s">
        <v>130</v>
      </c>
      <c r="X6" s="43" t="s">
        <v>129</v>
      </c>
      <c r="Y6" s="43" t="s">
        <v>130</v>
      </c>
      <c r="Z6" s="43" t="s">
        <v>129</v>
      </c>
      <c r="AA6" s="43" t="s">
        <v>130</v>
      </c>
      <c r="AB6" s="39" t="s">
        <v>74</v>
      </c>
      <c r="AC6" s="29" t="s">
        <v>248</v>
      </c>
      <c r="AD6" s="29" t="s">
        <v>247</v>
      </c>
      <c r="AE6" s="158" t="s">
        <v>249</v>
      </c>
      <c r="AF6" s="29" t="s">
        <v>75</v>
      </c>
      <c r="AG6" s="29" t="s">
        <v>228</v>
      </c>
      <c r="AH6" s="29" t="s">
        <v>75</v>
      </c>
      <c r="AI6" s="245"/>
      <c r="AJ6" s="245"/>
      <c r="AK6" s="245"/>
      <c r="AL6" s="245"/>
      <c r="AM6" s="245"/>
      <c r="AN6" s="245"/>
      <c r="AO6" s="245"/>
      <c r="AP6" s="245"/>
      <c r="AQ6" s="245"/>
      <c r="AR6" s="245"/>
      <c r="AS6" s="245"/>
      <c r="AT6" s="245"/>
      <c r="AU6" s="245"/>
      <c r="AV6" s="245"/>
      <c r="AW6" s="245"/>
      <c r="AX6" s="245"/>
      <c r="AY6" s="245"/>
      <c r="AZ6" s="245"/>
      <c r="BA6" s="245"/>
      <c r="BB6" s="245"/>
      <c r="BC6" s="245"/>
      <c r="BD6" s="245"/>
      <c r="BE6" s="245"/>
      <c r="BF6" s="245"/>
      <c r="BG6" s="245"/>
      <c r="BH6" s="245"/>
      <c r="BI6" s="245"/>
      <c r="BJ6" s="245"/>
      <c r="BK6" s="245"/>
      <c r="BL6" s="245"/>
      <c r="BM6" s="245"/>
      <c r="BN6" s="245"/>
      <c r="BO6" s="245"/>
      <c r="BP6" s="245"/>
      <c r="BQ6" s="245"/>
      <c r="BR6" s="245"/>
      <c r="BS6" s="245"/>
      <c r="BT6" s="245"/>
      <c r="BU6" s="245"/>
      <c r="BV6" s="245"/>
      <c r="BW6" s="245"/>
      <c r="BX6" s="245"/>
      <c r="BY6" s="245"/>
      <c r="BZ6" s="245"/>
      <c r="CA6" s="245"/>
      <c r="CB6" s="245"/>
      <c r="CC6" s="245"/>
      <c r="CD6" s="245"/>
      <c r="CE6" s="245"/>
      <c r="CF6" s="245"/>
      <c r="CG6" s="245"/>
      <c r="CH6" s="245"/>
      <c r="CI6" s="245"/>
      <c r="CJ6" s="245"/>
      <c r="CK6" s="245"/>
      <c r="CL6" s="245"/>
    </row>
    <row r="7" spans="1:90" s="245" customFormat="1" ht="70.5" customHeight="1" x14ac:dyDescent="0.3">
      <c r="A7" s="247" t="s">
        <v>267</v>
      </c>
      <c r="B7" s="247" t="s">
        <v>268</v>
      </c>
      <c r="C7" s="247" t="s">
        <v>269</v>
      </c>
      <c r="D7" s="247" t="s">
        <v>270</v>
      </c>
      <c r="E7" s="359" t="s">
        <v>271</v>
      </c>
      <c r="F7" s="359" t="s">
        <v>272</v>
      </c>
      <c r="G7" s="355" t="s">
        <v>273</v>
      </c>
      <c r="H7" s="350" t="s">
        <v>274</v>
      </c>
      <c r="I7" s="364" t="s">
        <v>275</v>
      </c>
      <c r="J7" s="248" t="s">
        <v>276</v>
      </c>
      <c r="K7" s="249" t="s">
        <v>11</v>
      </c>
      <c r="L7" s="249" t="s">
        <v>24</v>
      </c>
      <c r="M7" s="250">
        <v>304</v>
      </c>
      <c r="N7" s="249">
        <f>183*4</f>
        <v>732</v>
      </c>
      <c r="O7" s="249">
        <v>183</v>
      </c>
      <c r="P7" s="249">
        <v>183</v>
      </c>
      <c r="Q7" s="249">
        <v>183</v>
      </c>
      <c r="R7" s="249">
        <v>183</v>
      </c>
      <c r="S7" s="251" t="s">
        <v>26</v>
      </c>
      <c r="T7" s="2">
        <v>0</v>
      </c>
      <c r="U7" s="40"/>
      <c r="V7" s="2">
        <v>12</v>
      </c>
      <c r="W7" s="40"/>
      <c r="X7" s="2">
        <v>2</v>
      </c>
      <c r="Y7" s="40"/>
      <c r="Z7" s="2"/>
      <c r="AA7" s="40">
        <v>183</v>
      </c>
      <c r="AB7" s="2">
        <f>T7+V7+X7+Z7</f>
        <v>14</v>
      </c>
      <c r="AC7" s="30">
        <f t="shared" ref="AC7:AC32" si="0">(T7+V7+X7+Z7)/P7</f>
        <v>7.650273224043716E-2</v>
      </c>
      <c r="AD7" s="30">
        <f>U7+W7+Y7</f>
        <v>0</v>
      </c>
      <c r="AE7" s="30">
        <f t="shared" ref="AE7:AE32" si="1">AD7/P7</f>
        <v>0</v>
      </c>
      <c r="AF7" s="36" t="s">
        <v>91</v>
      </c>
      <c r="AG7" s="36" t="s">
        <v>179</v>
      </c>
      <c r="AH7" s="36" t="s">
        <v>229</v>
      </c>
    </row>
    <row r="8" spans="1:90" s="245" customFormat="1" ht="93" customHeight="1" x14ac:dyDescent="0.3">
      <c r="A8" s="247" t="s">
        <v>267</v>
      </c>
      <c r="B8" s="247" t="s">
        <v>268</v>
      </c>
      <c r="C8" s="247" t="s">
        <v>269</v>
      </c>
      <c r="D8" s="247" t="s">
        <v>270</v>
      </c>
      <c r="E8" s="360"/>
      <c r="F8" s="360"/>
      <c r="G8" s="362"/>
      <c r="H8" s="351"/>
      <c r="I8" s="365"/>
      <c r="J8" s="248" t="s">
        <v>277</v>
      </c>
      <c r="K8" s="249" t="s">
        <v>11</v>
      </c>
      <c r="L8" s="249" t="s">
        <v>24</v>
      </c>
      <c r="M8" s="249">
        <v>28</v>
      </c>
      <c r="N8" s="249">
        <v>40</v>
      </c>
      <c r="O8" s="249">
        <v>10</v>
      </c>
      <c r="P8" s="249">
        <v>10</v>
      </c>
      <c r="Q8" s="249">
        <v>10</v>
      </c>
      <c r="R8" s="249">
        <v>10</v>
      </c>
      <c r="S8" s="251" t="s">
        <v>26</v>
      </c>
      <c r="T8" s="2">
        <v>0</v>
      </c>
      <c r="U8" s="40"/>
      <c r="V8" s="2">
        <v>1</v>
      </c>
      <c r="W8" s="40"/>
      <c r="X8" s="2"/>
      <c r="Y8" s="40"/>
      <c r="Z8" s="2"/>
      <c r="AA8" s="40">
        <v>10</v>
      </c>
      <c r="AB8" s="2">
        <f t="shared" ref="AB8:AB32" si="2">T8+V8+X8+Z8</f>
        <v>1</v>
      </c>
      <c r="AC8" s="30">
        <f t="shared" si="0"/>
        <v>0.1</v>
      </c>
      <c r="AD8" s="30">
        <f t="shared" ref="AD8:AD32" si="3">U8+W8+Y8</f>
        <v>0</v>
      </c>
      <c r="AE8" s="30">
        <f t="shared" si="1"/>
        <v>0</v>
      </c>
      <c r="AF8" s="11" t="s">
        <v>76</v>
      </c>
      <c r="AG8" s="11" t="s">
        <v>180</v>
      </c>
      <c r="AH8" s="11" t="s">
        <v>230</v>
      </c>
    </row>
    <row r="9" spans="1:90" s="245" customFormat="1" ht="93" customHeight="1" x14ac:dyDescent="0.3">
      <c r="A9" s="247" t="s">
        <v>267</v>
      </c>
      <c r="B9" s="247" t="s">
        <v>268</v>
      </c>
      <c r="C9" s="247" t="s">
        <v>269</v>
      </c>
      <c r="D9" s="247" t="s">
        <v>270</v>
      </c>
      <c r="E9" s="360"/>
      <c r="F9" s="360"/>
      <c r="G9" s="362"/>
      <c r="H9" s="351"/>
      <c r="I9" s="365"/>
      <c r="J9" s="248" t="s">
        <v>278</v>
      </c>
      <c r="K9" s="249" t="s">
        <v>11</v>
      </c>
      <c r="L9" s="249" t="s">
        <v>24</v>
      </c>
      <c r="M9" s="249">
        <v>249</v>
      </c>
      <c r="N9" s="249">
        <f>O9+P9+Q9+R9</f>
        <v>400</v>
      </c>
      <c r="O9" s="249">
        <v>100</v>
      </c>
      <c r="P9" s="249">
        <v>100</v>
      </c>
      <c r="Q9" s="249">
        <v>100</v>
      </c>
      <c r="R9" s="249">
        <v>100</v>
      </c>
      <c r="S9" s="251" t="s">
        <v>26</v>
      </c>
      <c r="T9" s="2">
        <v>0</v>
      </c>
      <c r="U9" s="40"/>
      <c r="V9" s="2">
        <v>15</v>
      </c>
      <c r="W9" s="40"/>
      <c r="X9" s="2"/>
      <c r="Y9" s="40"/>
      <c r="Z9" s="2"/>
      <c r="AA9" s="40">
        <v>100</v>
      </c>
      <c r="AB9" s="2">
        <f t="shared" si="2"/>
        <v>15</v>
      </c>
      <c r="AC9" s="30">
        <f t="shared" si="0"/>
        <v>0.15</v>
      </c>
      <c r="AD9" s="30">
        <f t="shared" si="3"/>
        <v>0</v>
      </c>
      <c r="AE9" s="30">
        <f t="shared" si="1"/>
        <v>0</v>
      </c>
      <c r="AF9" s="11" t="s">
        <v>76</v>
      </c>
      <c r="AG9" s="11" t="s">
        <v>181</v>
      </c>
      <c r="AH9" s="11" t="s">
        <v>181</v>
      </c>
    </row>
    <row r="10" spans="1:90" s="245" customFormat="1" ht="93" customHeight="1" x14ac:dyDescent="0.3">
      <c r="A10" s="247" t="s">
        <v>267</v>
      </c>
      <c r="B10" s="247" t="s">
        <v>268</v>
      </c>
      <c r="C10" s="247" t="s">
        <v>269</v>
      </c>
      <c r="D10" s="247" t="s">
        <v>270</v>
      </c>
      <c r="E10" s="360"/>
      <c r="F10" s="360"/>
      <c r="G10" s="362"/>
      <c r="H10" s="351"/>
      <c r="I10" s="365"/>
      <c r="J10" s="248" t="s">
        <v>279</v>
      </c>
      <c r="K10" s="249" t="s">
        <v>11</v>
      </c>
      <c r="L10" s="249" t="s">
        <v>24</v>
      </c>
      <c r="M10" s="249" t="s">
        <v>30</v>
      </c>
      <c r="N10" s="249">
        <f>O10+P10+Q10+R10</f>
        <v>100</v>
      </c>
      <c r="O10" s="249">
        <v>25</v>
      </c>
      <c r="P10" s="249">
        <v>25</v>
      </c>
      <c r="Q10" s="249">
        <v>25</v>
      </c>
      <c r="R10" s="249">
        <v>25</v>
      </c>
      <c r="S10" s="251" t="s">
        <v>26</v>
      </c>
      <c r="T10" s="2">
        <v>0</v>
      </c>
      <c r="U10" s="40"/>
      <c r="V10" s="2">
        <v>3</v>
      </c>
      <c r="W10" s="40"/>
      <c r="X10" s="2"/>
      <c r="Y10" s="40"/>
      <c r="Z10" s="2"/>
      <c r="AA10" s="40">
        <v>25</v>
      </c>
      <c r="AB10" s="2">
        <f t="shared" si="2"/>
        <v>3</v>
      </c>
      <c r="AC10" s="30">
        <f t="shared" si="0"/>
        <v>0.12</v>
      </c>
      <c r="AD10" s="30">
        <f t="shared" si="3"/>
        <v>0</v>
      </c>
      <c r="AE10" s="30">
        <f t="shared" si="1"/>
        <v>0</v>
      </c>
      <c r="AF10" s="11" t="s">
        <v>76</v>
      </c>
      <c r="AG10" s="13" t="s">
        <v>182</v>
      </c>
      <c r="AH10" s="13" t="s">
        <v>231</v>
      </c>
    </row>
    <row r="11" spans="1:90" s="245" customFormat="1" ht="93" customHeight="1" x14ac:dyDescent="0.3">
      <c r="A11" s="247" t="s">
        <v>267</v>
      </c>
      <c r="B11" s="247" t="s">
        <v>268</v>
      </c>
      <c r="C11" s="247" t="s">
        <v>269</v>
      </c>
      <c r="D11" s="247" t="s">
        <v>270</v>
      </c>
      <c r="E11" s="360"/>
      <c r="F11" s="360"/>
      <c r="G11" s="362"/>
      <c r="H11" s="351"/>
      <c r="I11" s="365"/>
      <c r="J11" s="248" t="s">
        <v>280</v>
      </c>
      <c r="K11" s="249" t="s">
        <v>11</v>
      </c>
      <c r="L11" s="249" t="s">
        <v>24</v>
      </c>
      <c r="M11" s="249">
        <v>159</v>
      </c>
      <c r="N11" s="252">
        <f>O11+P11+Q11+R11</f>
        <v>164</v>
      </c>
      <c r="O11" s="252">
        <v>41</v>
      </c>
      <c r="P11" s="252">
        <v>41</v>
      </c>
      <c r="Q11" s="252">
        <v>41</v>
      </c>
      <c r="R11" s="252">
        <v>41</v>
      </c>
      <c r="S11" s="251" t="s">
        <v>26</v>
      </c>
      <c r="T11" s="2">
        <v>0</v>
      </c>
      <c r="U11" s="40"/>
      <c r="V11" s="2">
        <v>0</v>
      </c>
      <c r="W11" s="40">
        <v>21</v>
      </c>
      <c r="X11" s="2"/>
      <c r="Y11" s="40"/>
      <c r="Z11" s="2"/>
      <c r="AA11" s="40">
        <v>20</v>
      </c>
      <c r="AB11" s="2">
        <f t="shared" si="2"/>
        <v>0</v>
      </c>
      <c r="AC11" s="30">
        <f t="shared" si="0"/>
        <v>0</v>
      </c>
      <c r="AD11" s="225">
        <f t="shared" si="3"/>
        <v>21</v>
      </c>
      <c r="AE11" s="30">
        <f t="shared" si="1"/>
        <v>0.51219512195121952</v>
      </c>
      <c r="AF11" s="37" t="s">
        <v>85</v>
      </c>
      <c r="AG11" s="37" t="s">
        <v>210</v>
      </c>
      <c r="AH11" s="37" t="str">
        <f>'Seguimiento Plan Sectorial '!X8</f>
        <v xml:space="preserve">
A corte de 30 de septiembre de 2023, La Unidad Solidaria ha suscrito 5 convenios con el objetivo de fomentar organizaciones de la economía solidaria, popular, comunitaria y social, con un enfoque poblacional que  busca entre otras responder al cumplimiento de esta actividad con un número de organizaciones lideradas por población víctima.   
1. Convenio de asociación 002 con la Asociación de Cooperativas y Empresas Solidarias del Huila (Huila, Tolima, Caquetá y Putumayo):10 organizaciones de Victimas
2. Convenio interadministrativo 001 con la Universidad Distrital Francisco José de Caldas (Meta, Cundinamarca y Bogotá) : 20 organizaciones víctimas
3. Convenio interadministrativo 002 con la Universidad Nacional Abierta y a Distancia - UNAD (Regiones Amazonia, Pacifico, Oriente y Sur Occidente): 15 organizaciones víctimas
REGION 1: Amazonas, Guainía, Guaviare, Vichada, Vaupés  
REGION 2: Urabá, Choco, Tumaco, Guapi, Buenaventura 
REGION 3: Arauca, Boyacá, Casanare 
REGION 4: Cauca, Nariño, Valle del Cauca                                                                                                      
4. CV_Interadministrativo No. 003 Universidad Cooperativa de Colombia, atiende:  REGIÓN CARIBE 8 ( Atlántico, Bolívar, Córdoba, Sucre) 
REGIÓN CARIBE 9 (San Andrés, La Guajira, Cesar y Magdalena)
5.004 Universidad Cooperativa de Colombia (Santander):  9 de organizaciones lideradas víctimas. 
La matriz F10 se encuentran en proceso de revisión, una vez sean validados los beneficiarios se reportaran las organizaciones de victimas . </v>
      </c>
    </row>
    <row r="12" spans="1:90" s="245" customFormat="1" ht="93" customHeight="1" x14ac:dyDescent="0.3">
      <c r="A12" s="247" t="s">
        <v>267</v>
      </c>
      <c r="B12" s="247" t="s">
        <v>268</v>
      </c>
      <c r="C12" s="247" t="s">
        <v>269</v>
      </c>
      <c r="D12" s="247" t="s">
        <v>270</v>
      </c>
      <c r="E12" s="360"/>
      <c r="F12" s="360"/>
      <c r="G12" s="362"/>
      <c r="H12" s="351"/>
      <c r="I12" s="365"/>
      <c r="J12" s="248" t="s">
        <v>281</v>
      </c>
      <c r="K12" s="249" t="s">
        <v>11</v>
      </c>
      <c r="L12" s="249" t="s">
        <v>24</v>
      </c>
      <c r="M12" s="249">
        <v>7</v>
      </c>
      <c r="N12" s="249">
        <v>250</v>
      </c>
      <c r="O12" s="249">
        <v>50</v>
      </c>
      <c r="P12" s="249">
        <v>50</v>
      </c>
      <c r="Q12" s="249">
        <v>50</v>
      </c>
      <c r="R12" s="249">
        <v>50</v>
      </c>
      <c r="S12" s="251" t="s">
        <v>26</v>
      </c>
      <c r="T12" s="2">
        <v>0</v>
      </c>
      <c r="U12" s="40"/>
      <c r="V12" s="2">
        <v>4</v>
      </c>
      <c r="W12" s="40"/>
      <c r="X12" s="2"/>
      <c r="Y12" s="40"/>
      <c r="Z12" s="2"/>
      <c r="AA12" s="40">
        <v>50</v>
      </c>
      <c r="AB12" s="2">
        <f t="shared" si="2"/>
        <v>4</v>
      </c>
      <c r="AC12" s="30">
        <f t="shared" si="0"/>
        <v>0.08</v>
      </c>
      <c r="AD12" s="30">
        <f t="shared" si="3"/>
        <v>0</v>
      </c>
      <c r="AE12" s="30">
        <f t="shared" si="1"/>
        <v>0</v>
      </c>
      <c r="AF12" s="11" t="s">
        <v>77</v>
      </c>
      <c r="AG12" s="7" t="s">
        <v>212</v>
      </c>
      <c r="AH12" s="7" t="s">
        <v>212</v>
      </c>
    </row>
    <row r="13" spans="1:90" s="245" customFormat="1" ht="93" customHeight="1" x14ac:dyDescent="0.3">
      <c r="A13" s="247" t="s">
        <v>267</v>
      </c>
      <c r="B13" s="247" t="s">
        <v>268</v>
      </c>
      <c r="C13" s="247" t="s">
        <v>269</v>
      </c>
      <c r="D13" s="247" t="s">
        <v>270</v>
      </c>
      <c r="E13" s="360"/>
      <c r="F13" s="360"/>
      <c r="G13" s="362"/>
      <c r="H13" s="351"/>
      <c r="I13" s="365"/>
      <c r="J13" s="248" t="s">
        <v>282</v>
      </c>
      <c r="K13" s="249" t="s">
        <v>11</v>
      </c>
      <c r="L13" s="249" t="s">
        <v>24</v>
      </c>
      <c r="M13" s="249">
        <v>10</v>
      </c>
      <c r="N13" s="249">
        <f>O13+P13+Q13+R13</f>
        <v>74</v>
      </c>
      <c r="O13" s="253">
        <v>26</v>
      </c>
      <c r="P13" s="253">
        <v>16</v>
      </c>
      <c r="Q13" s="253">
        <v>16</v>
      </c>
      <c r="R13" s="253">
        <v>16</v>
      </c>
      <c r="S13" s="251" t="s">
        <v>26</v>
      </c>
      <c r="T13" s="2">
        <v>0</v>
      </c>
      <c r="U13" s="40"/>
      <c r="V13" s="2">
        <v>7</v>
      </c>
      <c r="W13" s="40">
        <v>18</v>
      </c>
      <c r="X13" s="2">
        <v>4</v>
      </c>
      <c r="Y13" s="40"/>
      <c r="Z13" s="2"/>
      <c r="AA13" s="40">
        <v>8</v>
      </c>
      <c r="AB13" s="2">
        <f t="shared" si="2"/>
        <v>11</v>
      </c>
      <c r="AC13" s="30">
        <f t="shared" si="0"/>
        <v>0.6875</v>
      </c>
      <c r="AD13" s="225">
        <f t="shared" si="3"/>
        <v>18</v>
      </c>
      <c r="AE13" s="30">
        <v>1</v>
      </c>
      <c r="AF13" s="11" t="s">
        <v>78</v>
      </c>
      <c r="AG13" s="11" t="s">
        <v>206</v>
      </c>
      <c r="AH13" s="165" t="str">
        <f>'Seguimiento Plan Sectorial '!AC10</f>
        <v>Unidad Administrativa Especial de Organizaciones Solidarias</v>
      </c>
    </row>
    <row r="14" spans="1:90" s="245" customFormat="1" ht="93" customHeight="1" x14ac:dyDescent="0.3">
      <c r="A14" s="247" t="s">
        <v>267</v>
      </c>
      <c r="B14" s="247" t="s">
        <v>268</v>
      </c>
      <c r="C14" s="247" t="s">
        <v>269</v>
      </c>
      <c r="D14" s="247" t="s">
        <v>270</v>
      </c>
      <c r="E14" s="360"/>
      <c r="F14" s="360"/>
      <c r="G14" s="362"/>
      <c r="H14" s="352"/>
      <c r="I14" s="365"/>
      <c r="J14" s="248" t="s">
        <v>283</v>
      </c>
      <c r="K14" s="249" t="s">
        <v>11</v>
      </c>
      <c r="L14" s="249" t="s">
        <v>24</v>
      </c>
      <c r="M14" s="249">
        <v>166</v>
      </c>
      <c r="N14" s="249">
        <f>O14+P14+Q14+R14</f>
        <v>296</v>
      </c>
      <c r="O14" s="253">
        <v>104</v>
      </c>
      <c r="P14" s="253">
        <v>64</v>
      </c>
      <c r="Q14" s="253">
        <v>64</v>
      </c>
      <c r="R14" s="253">
        <v>64</v>
      </c>
      <c r="S14" s="251" t="s">
        <v>26</v>
      </c>
      <c r="T14" s="2">
        <v>0</v>
      </c>
      <c r="U14" s="40"/>
      <c r="V14" s="2">
        <v>20</v>
      </c>
      <c r="W14" s="40">
        <v>40</v>
      </c>
      <c r="X14" s="2">
        <v>16</v>
      </c>
      <c r="Y14" s="40"/>
      <c r="Z14" s="2"/>
      <c r="AA14" s="40">
        <v>64</v>
      </c>
      <c r="AB14" s="2">
        <f t="shared" si="2"/>
        <v>36</v>
      </c>
      <c r="AC14" s="30">
        <f t="shared" si="0"/>
        <v>0.5625</v>
      </c>
      <c r="AD14" s="225">
        <f t="shared" si="3"/>
        <v>40</v>
      </c>
      <c r="AE14" s="30">
        <f t="shared" si="1"/>
        <v>0.625</v>
      </c>
      <c r="AF14" s="11" t="s">
        <v>86</v>
      </c>
      <c r="AG14" s="11" t="s">
        <v>203</v>
      </c>
      <c r="AH14" s="165" t="str">
        <f>'Seguimiento Plan Sectorial '!X9</f>
        <v xml:space="preserve">A corte de 30 de septiembre de 2023, la Unidad Solidaria cuenta con 79 gestores territoriales en los 32 departamentos, quienes adelantan la gestión en el fomento de las organizaciones de la economía solidaria, popular, comunitaria y social. En este sentido se han fortalecido 20 organizaciones en municipios PDET por parte de los gestores y16 revisadas y validas por convenios en el departamento de Putumayo para un total de 36 organizaciones fortalecidas en municipios PDET.
 La Unidad Solidaria ha suscrito 5 convenios con el objetivo de fomentar organizaciones de la economía solidaria, popular, comunitaria y social, con un enfoque poblacional. 
La matriz F10 se encuentran en proceso de revisión, una vez sean aprobadas por planeación se presentará el debido reporte. </v>
      </c>
    </row>
    <row r="15" spans="1:90" s="245" customFormat="1" ht="93" customHeight="1" x14ac:dyDescent="0.3">
      <c r="A15" s="247"/>
      <c r="B15" s="247"/>
      <c r="C15" s="247"/>
      <c r="D15" s="247"/>
      <c r="E15" s="360"/>
      <c r="F15" s="360"/>
      <c r="G15" s="362"/>
      <c r="H15" s="254"/>
      <c r="I15" s="366"/>
      <c r="J15" s="248" t="s">
        <v>321</v>
      </c>
      <c r="K15" s="249" t="s">
        <v>11</v>
      </c>
      <c r="L15" s="249" t="s">
        <v>45</v>
      </c>
      <c r="M15" s="249">
        <v>400</v>
      </c>
      <c r="N15" s="249">
        <v>2400</v>
      </c>
      <c r="O15" s="253">
        <v>600</v>
      </c>
      <c r="P15" s="253">
        <v>600</v>
      </c>
      <c r="Q15" s="253">
        <v>600</v>
      </c>
      <c r="R15" s="253">
        <v>600</v>
      </c>
      <c r="S15" s="251" t="s">
        <v>26</v>
      </c>
      <c r="T15" s="2">
        <v>0</v>
      </c>
      <c r="U15" s="40"/>
      <c r="V15" s="2">
        <v>74</v>
      </c>
      <c r="W15" s="40">
        <v>300</v>
      </c>
      <c r="X15" s="2">
        <v>20</v>
      </c>
      <c r="Y15" s="40"/>
      <c r="Z15" s="2"/>
      <c r="AA15" s="40">
        <v>300</v>
      </c>
      <c r="AB15" s="2">
        <f t="shared" si="2"/>
        <v>94</v>
      </c>
      <c r="AC15" s="30">
        <f t="shared" si="0"/>
        <v>0.15666666666666668</v>
      </c>
      <c r="AD15" s="225">
        <f t="shared" si="3"/>
        <v>300</v>
      </c>
      <c r="AE15" s="30">
        <f t="shared" si="1"/>
        <v>0.5</v>
      </c>
      <c r="AF15" s="11"/>
      <c r="AG15" s="11" t="s">
        <v>164</v>
      </c>
      <c r="AH15" s="11" t="str">
        <f>'Seguimiento Plan Sectorial '!X19</f>
        <v xml:space="preserve">A corte de 30 de septiembre de 2023, la Unidad Solidaria cuenta con 79 gestores territoriales en los 32 departamentos, quienes adelanta el fomento de las organizaciones de la economía solidaria, popular, comunitaria y social, por lo que a la fecha ha fomentado (74) organizaciones en el marco de la implementación de la Agenda de Asociatividad Solidaria para la Paz
La Unidad Solidaria ha suscrito 5 convenios con el objetivo de fomentar organizaciones de la economía solidaria, popular, comunitaria y social, con un enfoque poblacional. 
En el Convenio de asociación 002 con la Asociación de Cooperativas y Empresas Solidarias del Huila se Reportan 20 organizaciones fomentadas en el Departamento de Putumayo.
Para un total de 94 organizaciones fomentadas </v>
      </c>
    </row>
    <row r="16" spans="1:90" s="245" customFormat="1" ht="93" customHeight="1" x14ac:dyDescent="0.3">
      <c r="A16" s="247" t="s">
        <v>267</v>
      </c>
      <c r="B16" s="247" t="s">
        <v>268</v>
      </c>
      <c r="C16" s="247" t="s">
        <v>269</v>
      </c>
      <c r="D16" s="247" t="s">
        <v>270</v>
      </c>
      <c r="E16" s="360"/>
      <c r="F16" s="360"/>
      <c r="G16" s="362"/>
      <c r="H16" s="358" t="s">
        <v>284</v>
      </c>
      <c r="I16" s="248" t="s">
        <v>285</v>
      </c>
      <c r="J16" s="248" t="s">
        <v>36</v>
      </c>
      <c r="K16" s="249" t="s">
        <v>11</v>
      </c>
      <c r="L16" s="249" t="s">
        <v>24</v>
      </c>
      <c r="M16" s="249" t="s">
        <v>30</v>
      </c>
      <c r="N16" s="256">
        <v>20</v>
      </c>
      <c r="O16" s="256">
        <v>3</v>
      </c>
      <c r="P16" s="256">
        <v>5</v>
      </c>
      <c r="Q16" s="256">
        <v>5</v>
      </c>
      <c r="R16" s="256">
        <v>7</v>
      </c>
      <c r="S16" s="251" t="s">
        <v>26</v>
      </c>
      <c r="T16" s="2">
        <v>0</v>
      </c>
      <c r="U16" s="40"/>
      <c r="V16" s="2"/>
      <c r="W16" s="40"/>
      <c r="X16" s="2">
        <v>3</v>
      </c>
      <c r="Y16" s="40"/>
      <c r="Z16" s="2"/>
      <c r="AA16" s="40">
        <v>3</v>
      </c>
      <c r="AB16" s="2">
        <f t="shared" si="2"/>
        <v>3</v>
      </c>
      <c r="AC16" s="30">
        <f t="shared" si="0"/>
        <v>0.6</v>
      </c>
      <c r="AD16" s="30">
        <f t="shared" si="3"/>
        <v>0</v>
      </c>
      <c r="AE16" s="30">
        <f t="shared" si="1"/>
        <v>0</v>
      </c>
      <c r="AF16" s="11" t="s">
        <v>79</v>
      </c>
      <c r="AG16" s="11" t="s">
        <v>183</v>
      </c>
      <c r="AH16" s="37" t="str">
        <f>'Seguimiento Plan Sectorial '!X10</f>
        <v xml:space="preserve">En el tercer trimestre, con los territorios solidarios priorizados:Tumaco (Nariño), Buenaventura (Valle del Cauca), Quibdo (Choco), se ha avanzado en lo siguiente: Se suscribio convenio interadministrativo No.02 con la Universidad Nacional Abierta y a Distancia - UNAD, identificando las organizaciones que harán parte de los territorios solidarios generando asi el árbol de problemas y las estrategias que se generen.  </v>
      </c>
    </row>
    <row r="17" spans="1:34" s="245" customFormat="1" ht="93" customHeight="1" x14ac:dyDescent="0.3">
      <c r="A17" s="247" t="s">
        <v>267</v>
      </c>
      <c r="B17" s="247" t="s">
        <v>268</v>
      </c>
      <c r="C17" s="247" t="s">
        <v>269</v>
      </c>
      <c r="D17" s="247" t="s">
        <v>270</v>
      </c>
      <c r="E17" s="360"/>
      <c r="F17" s="360"/>
      <c r="G17" s="362"/>
      <c r="H17" s="358"/>
      <c r="I17" s="363" t="s">
        <v>286</v>
      </c>
      <c r="J17" s="257" t="s">
        <v>287</v>
      </c>
      <c r="K17" s="258" t="s">
        <v>38</v>
      </c>
      <c r="L17" s="249" t="s">
        <v>24</v>
      </c>
      <c r="M17" s="258" t="s">
        <v>30</v>
      </c>
      <c r="N17" s="256">
        <f>O17+P17+Q17+R17</f>
        <v>48</v>
      </c>
      <c r="O17" s="256">
        <v>12</v>
      </c>
      <c r="P17" s="256">
        <v>12</v>
      </c>
      <c r="Q17" s="256">
        <v>12</v>
      </c>
      <c r="R17" s="256">
        <v>12</v>
      </c>
      <c r="S17" s="250" t="s">
        <v>39</v>
      </c>
      <c r="T17" s="2">
        <v>5</v>
      </c>
      <c r="U17" s="40"/>
      <c r="V17" s="2">
        <v>18</v>
      </c>
      <c r="W17" s="40">
        <v>12</v>
      </c>
      <c r="X17" s="2">
        <v>1</v>
      </c>
      <c r="Y17" s="40"/>
      <c r="Z17" s="2"/>
      <c r="AA17" s="40"/>
      <c r="AB17" s="2">
        <f t="shared" si="2"/>
        <v>24</v>
      </c>
      <c r="AC17" s="30">
        <v>1</v>
      </c>
      <c r="AD17" s="225">
        <f t="shared" si="3"/>
        <v>12</v>
      </c>
      <c r="AE17" s="30">
        <f t="shared" si="1"/>
        <v>1</v>
      </c>
      <c r="AF17" s="11" t="s">
        <v>80</v>
      </c>
      <c r="AG17" s="11" t="s">
        <v>211</v>
      </c>
      <c r="AH17" s="11" t="s">
        <v>232</v>
      </c>
    </row>
    <row r="18" spans="1:34" s="245" customFormat="1" ht="93" customHeight="1" x14ac:dyDescent="0.3">
      <c r="A18" s="247" t="s">
        <v>267</v>
      </c>
      <c r="B18" s="247" t="s">
        <v>268</v>
      </c>
      <c r="C18" s="247" t="s">
        <v>269</v>
      </c>
      <c r="D18" s="247" t="s">
        <v>270</v>
      </c>
      <c r="E18" s="360"/>
      <c r="F18" s="360"/>
      <c r="G18" s="362"/>
      <c r="H18" s="358"/>
      <c r="I18" s="363"/>
      <c r="J18" s="257" t="s">
        <v>40</v>
      </c>
      <c r="K18" s="24" t="s">
        <v>11</v>
      </c>
      <c r="L18" s="249" t="s">
        <v>24</v>
      </c>
      <c r="M18" s="258" t="s">
        <v>30</v>
      </c>
      <c r="N18" s="256">
        <v>48</v>
      </c>
      <c r="O18" s="256">
        <v>12</v>
      </c>
      <c r="P18" s="256">
        <v>12</v>
      </c>
      <c r="Q18" s="256">
        <v>12</v>
      </c>
      <c r="R18" s="256">
        <v>12</v>
      </c>
      <c r="S18" s="250" t="s">
        <v>39</v>
      </c>
      <c r="T18" s="2">
        <v>0</v>
      </c>
      <c r="U18" s="40"/>
      <c r="V18" s="2"/>
      <c r="W18" s="40">
        <v>12</v>
      </c>
      <c r="X18" s="2"/>
      <c r="Y18" s="40"/>
      <c r="Z18" s="2"/>
      <c r="AA18" s="40"/>
      <c r="AB18" s="2">
        <f t="shared" si="2"/>
        <v>0</v>
      </c>
      <c r="AC18" s="30">
        <f t="shared" si="0"/>
        <v>0</v>
      </c>
      <c r="AD18" s="225">
        <f t="shared" si="3"/>
        <v>12</v>
      </c>
      <c r="AE18" s="30">
        <f t="shared" si="1"/>
        <v>1</v>
      </c>
      <c r="AF18" s="11" t="s">
        <v>81</v>
      </c>
      <c r="AG18" s="11" t="s">
        <v>184</v>
      </c>
      <c r="AH18" s="11" t="s">
        <v>184</v>
      </c>
    </row>
    <row r="19" spans="1:34" s="245" customFormat="1" ht="93" customHeight="1" x14ac:dyDescent="0.3">
      <c r="A19" s="247" t="s">
        <v>267</v>
      </c>
      <c r="B19" s="247" t="s">
        <v>268</v>
      </c>
      <c r="C19" s="247" t="s">
        <v>269</v>
      </c>
      <c r="D19" s="247" t="s">
        <v>270</v>
      </c>
      <c r="E19" s="360"/>
      <c r="F19" s="360"/>
      <c r="G19" s="362"/>
      <c r="H19" s="358"/>
      <c r="I19" s="363" t="s">
        <v>288</v>
      </c>
      <c r="J19" s="257" t="s">
        <v>41</v>
      </c>
      <c r="K19" s="249" t="s">
        <v>11</v>
      </c>
      <c r="L19" s="249" t="s">
        <v>24</v>
      </c>
      <c r="M19" s="258">
        <v>167</v>
      </c>
      <c r="N19" s="258">
        <v>200</v>
      </c>
      <c r="O19" s="258">
        <v>50</v>
      </c>
      <c r="P19" s="258">
        <v>50</v>
      </c>
      <c r="Q19" s="258">
        <v>50</v>
      </c>
      <c r="R19" s="258">
        <v>50</v>
      </c>
      <c r="S19" s="250" t="s">
        <v>39</v>
      </c>
      <c r="T19" s="2">
        <v>0</v>
      </c>
      <c r="U19" s="40"/>
      <c r="V19" s="2">
        <v>17</v>
      </c>
      <c r="W19" s="40">
        <v>25</v>
      </c>
      <c r="X19" s="2"/>
      <c r="Y19" s="40"/>
      <c r="Z19" s="2"/>
      <c r="AA19" s="40">
        <v>25</v>
      </c>
      <c r="AB19" s="2">
        <f t="shared" si="2"/>
        <v>17</v>
      </c>
      <c r="AC19" s="30">
        <f t="shared" si="0"/>
        <v>0.34</v>
      </c>
      <c r="AD19" s="225">
        <f t="shared" si="3"/>
        <v>25</v>
      </c>
      <c r="AE19" s="30">
        <f t="shared" si="1"/>
        <v>0.5</v>
      </c>
      <c r="AF19" s="11" t="s">
        <v>82</v>
      </c>
      <c r="AG19" s="11" t="s">
        <v>204</v>
      </c>
      <c r="AH19" s="11" t="s">
        <v>204</v>
      </c>
    </row>
    <row r="20" spans="1:34" s="245" customFormat="1" ht="93" customHeight="1" x14ac:dyDescent="0.3">
      <c r="A20" s="247" t="s">
        <v>267</v>
      </c>
      <c r="B20" s="247" t="s">
        <v>268</v>
      </c>
      <c r="C20" s="247" t="s">
        <v>269</v>
      </c>
      <c r="D20" s="247" t="s">
        <v>270</v>
      </c>
      <c r="E20" s="360"/>
      <c r="F20" s="360"/>
      <c r="G20" s="362"/>
      <c r="H20" s="358"/>
      <c r="I20" s="363"/>
      <c r="J20" s="259" t="s">
        <v>289</v>
      </c>
      <c r="K20" s="249" t="s">
        <v>11</v>
      </c>
      <c r="L20" s="249" t="s">
        <v>24</v>
      </c>
      <c r="M20" s="250">
        <v>1029</v>
      </c>
      <c r="N20" s="250">
        <f>O20+P20+Q20+R20</f>
        <v>2000</v>
      </c>
      <c r="O20" s="250">
        <v>500</v>
      </c>
      <c r="P20" s="250">
        <v>500</v>
      </c>
      <c r="Q20" s="250">
        <v>500</v>
      </c>
      <c r="R20" s="250">
        <v>500</v>
      </c>
      <c r="S20" s="250" t="s">
        <v>39</v>
      </c>
      <c r="T20" s="2">
        <v>0</v>
      </c>
      <c r="U20" s="40"/>
      <c r="V20" s="2"/>
      <c r="W20" s="40">
        <v>250</v>
      </c>
      <c r="X20" s="2"/>
      <c r="Y20" s="40"/>
      <c r="Z20" s="2"/>
      <c r="AA20" s="40">
        <v>250</v>
      </c>
      <c r="AB20" s="2">
        <f t="shared" si="2"/>
        <v>0</v>
      </c>
      <c r="AC20" s="30">
        <f t="shared" si="0"/>
        <v>0</v>
      </c>
      <c r="AD20" s="225">
        <f t="shared" si="3"/>
        <v>250</v>
      </c>
      <c r="AE20" s="30">
        <f t="shared" si="1"/>
        <v>0.5</v>
      </c>
      <c r="AF20" s="11" t="s">
        <v>82</v>
      </c>
      <c r="AG20" s="11" t="s">
        <v>205</v>
      </c>
      <c r="AH20" s="11" t="s">
        <v>227</v>
      </c>
    </row>
    <row r="21" spans="1:34" s="245" customFormat="1" ht="93" customHeight="1" x14ac:dyDescent="0.3">
      <c r="A21" s="247" t="s">
        <v>267</v>
      </c>
      <c r="B21" s="247" t="s">
        <v>268</v>
      </c>
      <c r="C21" s="247" t="s">
        <v>269</v>
      </c>
      <c r="D21" s="247" t="s">
        <v>270</v>
      </c>
      <c r="E21" s="360"/>
      <c r="F21" s="360"/>
      <c r="G21" s="362"/>
      <c r="H21" s="350" t="s">
        <v>290</v>
      </c>
      <c r="I21" s="248" t="s">
        <v>291</v>
      </c>
      <c r="J21" s="248" t="s">
        <v>292</v>
      </c>
      <c r="K21" s="258" t="s">
        <v>11</v>
      </c>
      <c r="L21" s="258" t="s">
        <v>45</v>
      </c>
      <c r="M21" s="258" t="s">
        <v>30</v>
      </c>
      <c r="N21" s="256">
        <v>20</v>
      </c>
      <c r="O21" s="256">
        <v>3</v>
      </c>
      <c r="P21" s="256">
        <v>5</v>
      </c>
      <c r="Q21" s="256">
        <v>5</v>
      </c>
      <c r="R21" s="256">
        <v>7</v>
      </c>
      <c r="S21" s="250" t="s">
        <v>39</v>
      </c>
      <c r="T21" s="2">
        <v>0</v>
      </c>
      <c r="U21" s="40"/>
      <c r="V21" s="2"/>
      <c r="W21" s="40"/>
      <c r="X21" s="2"/>
      <c r="Y21" s="40"/>
      <c r="Z21" s="2"/>
      <c r="AA21" s="273">
        <f>O21</f>
        <v>3</v>
      </c>
      <c r="AB21" s="2">
        <f t="shared" si="2"/>
        <v>0</v>
      </c>
      <c r="AC21" s="30">
        <f t="shared" si="0"/>
        <v>0</v>
      </c>
      <c r="AD21" s="30">
        <f t="shared" si="3"/>
        <v>0</v>
      </c>
      <c r="AE21" s="30">
        <f t="shared" si="1"/>
        <v>0</v>
      </c>
      <c r="AF21" s="270"/>
      <c r="AG21" s="270"/>
      <c r="AH21" s="270"/>
    </row>
    <row r="22" spans="1:34" s="245" customFormat="1" ht="93" customHeight="1" x14ac:dyDescent="0.3">
      <c r="A22" s="247"/>
      <c r="B22" s="247"/>
      <c r="C22" s="247"/>
      <c r="D22" s="247"/>
      <c r="E22" s="360"/>
      <c r="F22" s="360"/>
      <c r="G22" s="356"/>
      <c r="H22" s="352"/>
      <c r="I22" s="248" t="s">
        <v>293</v>
      </c>
      <c r="J22" s="248" t="s">
        <v>294</v>
      </c>
      <c r="K22" s="258" t="s">
        <v>17</v>
      </c>
      <c r="L22" s="258" t="s">
        <v>45</v>
      </c>
      <c r="M22" s="258" t="s">
        <v>30</v>
      </c>
      <c r="N22" s="256">
        <v>1</v>
      </c>
      <c r="O22" s="256">
        <v>1</v>
      </c>
      <c r="P22" s="256">
        <v>1</v>
      </c>
      <c r="Q22" s="256">
        <v>1</v>
      </c>
      <c r="R22" s="256">
        <v>1</v>
      </c>
      <c r="S22" s="250" t="s">
        <v>39</v>
      </c>
      <c r="T22" s="270"/>
      <c r="U22" s="271"/>
      <c r="V22" s="270"/>
      <c r="W22" s="271"/>
      <c r="X22" s="270"/>
      <c r="Y22" s="271"/>
      <c r="Z22" s="270"/>
      <c r="AA22" s="40">
        <v>1</v>
      </c>
      <c r="AB22" s="2">
        <f t="shared" si="2"/>
        <v>0</v>
      </c>
      <c r="AC22" s="30">
        <f t="shared" si="0"/>
        <v>0</v>
      </c>
      <c r="AD22" s="30">
        <f t="shared" si="3"/>
        <v>0</v>
      </c>
      <c r="AE22" s="30">
        <f t="shared" si="1"/>
        <v>0</v>
      </c>
      <c r="AF22" s="11" t="s">
        <v>106</v>
      </c>
      <c r="AG22" s="11" t="s">
        <v>209</v>
      </c>
      <c r="AH22" s="11" t="s">
        <v>257</v>
      </c>
    </row>
    <row r="23" spans="1:34" s="245" customFormat="1" ht="93" customHeight="1" x14ac:dyDescent="0.3">
      <c r="A23" s="247" t="s">
        <v>267</v>
      </c>
      <c r="B23" s="247" t="s">
        <v>268</v>
      </c>
      <c r="C23" s="247" t="s">
        <v>269</v>
      </c>
      <c r="D23" s="247" t="s">
        <v>270</v>
      </c>
      <c r="E23" s="360"/>
      <c r="F23" s="360"/>
      <c r="G23" s="355" t="s">
        <v>295</v>
      </c>
      <c r="H23" s="350" t="s">
        <v>296</v>
      </c>
      <c r="I23" s="248" t="s">
        <v>297</v>
      </c>
      <c r="J23" s="248" t="s">
        <v>298</v>
      </c>
      <c r="K23" s="258" t="s">
        <v>11</v>
      </c>
      <c r="L23" s="258" t="s">
        <v>12</v>
      </c>
      <c r="M23" s="258">
        <v>8</v>
      </c>
      <c r="N23" s="258">
        <v>16</v>
      </c>
      <c r="O23" s="258">
        <v>4</v>
      </c>
      <c r="P23" s="258">
        <v>4</v>
      </c>
      <c r="Q23" s="258">
        <v>4</v>
      </c>
      <c r="R23" s="258">
        <v>4</v>
      </c>
      <c r="S23" s="251" t="s">
        <v>13</v>
      </c>
      <c r="T23" s="2">
        <v>0</v>
      </c>
      <c r="U23" s="40"/>
      <c r="V23" s="2">
        <v>1</v>
      </c>
      <c r="W23" s="40">
        <v>4</v>
      </c>
      <c r="X23" s="2"/>
      <c r="Y23" s="40"/>
      <c r="Z23" s="2"/>
      <c r="AA23" s="40"/>
      <c r="AB23" s="2">
        <f t="shared" si="2"/>
        <v>1</v>
      </c>
      <c r="AC23" s="30">
        <f t="shared" si="0"/>
        <v>0.25</v>
      </c>
      <c r="AD23" s="225">
        <f t="shared" si="3"/>
        <v>4</v>
      </c>
      <c r="AE23" s="30">
        <f t="shared" si="1"/>
        <v>1</v>
      </c>
      <c r="AF23" s="11" t="s">
        <v>101</v>
      </c>
      <c r="AG23" s="11" t="s">
        <v>175</v>
      </c>
      <c r="AH23" s="11" t="s">
        <v>246</v>
      </c>
    </row>
    <row r="24" spans="1:34" s="245" customFormat="1" ht="93" customHeight="1" x14ac:dyDescent="0.3">
      <c r="A24" s="247" t="s">
        <v>267</v>
      </c>
      <c r="B24" s="247" t="s">
        <v>268</v>
      </c>
      <c r="C24" s="247" t="s">
        <v>269</v>
      </c>
      <c r="D24" s="247" t="s">
        <v>270</v>
      </c>
      <c r="E24" s="360"/>
      <c r="F24" s="360"/>
      <c r="G24" s="362"/>
      <c r="H24" s="351"/>
      <c r="I24" s="248" t="s">
        <v>299</v>
      </c>
      <c r="J24" s="248" t="s">
        <v>300</v>
      </c>
      <c r="K24" s="258" t="s">
        <v>11</v>
      </c>
      <c r="L24" s="258" t="s">
        <v>12</v>
      </c>
      <c r="M24" s="258">
        <v>50</v>
      </c>
      <c r="N24" s="258">
        <v>400</v>
      </c>
      <c r="O24" s="258">
        <v>50</v>
      </c>
      <c r="P24" s="258">
        <v>125</v>
      </c>
      <c r="Q24" s="258">
        <v>125</v>
      </c>
      <c r="R24" s="258">
        <v>100</v>
      </c>
      <c r="S24" s="251" t="s">
        <v>15</v>
      </c>
      <c r="T24" s="2">
        <v>0</v>
      </c>
      <c r="U24" s="40"/>
      <c r="V24" s="2">
        <v>0</v>
      </c>
      <c r="W24" s="40">
        <v>25</v>
      </c>
      <c r="X24" s="2">
        <v>35</v>
      </c>
      <c r="Y24" s="40">
        <v>25</v>
      </c>
      <c r="Z24" s="2"/>
      <c r="AA24" s="40"/>
      <c r="AB24" s="2">
        <f t="shared" si="2"/>
        <v>35</v>
      </c>
      <c r="AC24" s="30">
        <f t="shared" si="0"/>
        <v>0.28000000000000003</v>
      </c>
      <c r="AD24" s="225">
        <f t="shared" si="3"/>
        <v>50</v>
      </c>
      <c r="AE24" s="30">
        <f t="shared" si="1"/>
        <v>0.4</v>
      </c>
      <c r="AF24" s="11" t="s">
        <v>102</v>
      </c>
      <c r="AG24" s="11" t="s">
        <v>176</v>
      </c>
      <c r="AH24" s="11" t="s">
        <v>250</v>
      </c>
    </row>
    <row r="25" spans="1:34" s="245" customFormat="1" ht="93" customHeight="1" x14ac:dyDescent="0.3">
      <c r="A25" s="247" t="s">
        <v>267</v>
      </c>
      <c r="B25" s="247" t="s">
        <v>268</v>
      </c>
      <c r="C25" s="247" t="s">
        <v>269</v>
      </c>
      <c r="D25" s="247" t="s">
        <v>270</v>
      </c>
      <c r="E25" s="360"/>
      <c r="F25" s="360"/>
      <c r="G25" s="362"/>
      <c r="H25" s="351"/>
      <c r="I25" s="248" t="s">
        <v>301</v>
      </c>
      <c r="J25" s="248" t="s">
        <v>302</v>
      </c>
      <c r="K25" s="258" t="s">
        <v>11</v>
      </c>
      <c r="L25" s="258" t="s">
        <v>12</v>
      </c>
      <c r="M25" s="258">
        <v>1</v>
      </c>
      <c r="N25" s="258">
        <v>52</v>
      </c>
      <c r="O25" s="258">
        <v>13</v>
      </c>
      <c r="P25" s="258">
        <v>13</v>
      </c>
      <c r="Q25" s="258">
        <v>13</v>
      </c>
      <c r="R25" s="258">
        <v>13</v>
      </c>
      <c r="S25" s="251" t="s">
        <v>13</v>
      </c>
      <c r="T25" s="2">
        <v>0</v>
      </c>
      <c r="U25" s="40"/>
      <c r="V25" s="2">
        <v>0</v>
      </c>
      <c r="W25" s="40"/>
      <c r="X25" s="2">
        <v>0</v>
      </c>
      <c r="Y25" s="40"/>
      <c r="Z25" s="2"/>
      <c r="AA25" s="40">
        <v>13</v>
      </c>
      <c r="AB25" s="2">
        <f t="shared" si="2"/>
        <v>0</v>
      </c>
      <c r="AC25" s="30">
        <f t="shared" si="0"/>
        <v>0</v>
      </c>
      <c r="AD25" s="30">
        <f t="shared" si="3"/>
        <v>0</v>
      </c>
      <c r="AE25" s="30">
        <f t="shared" si="1"/>
        <v>0</v>
      </c>
      <c r="AF25" s="35" t="s">
        <v>103</v>
      </c>
      <c r="AG25" s="35" t="s">
        <v>177</v>
      </c>
      <c r="AH25" s="35" t="s">
        <v>255</v>
      </c>
    </row>
    <row r="26" spans="1:34" s="245" customFormat="1" ht="93" customHeight="1" x14ac:dyDescent="0.3">
      <c r="A26" s="247" t="s">
        <v>267</v>
      </c>
      <c r="B26" s="247" t="s">
        <v>268</v>
      </c>
      <c r="C26" s="247" t="s">
        <v>269</v>
      </c>
      <c r="D26" s="247" t="s">
        <v>270</v>
      </c>
      <c r="E26" s="360"/>
      <c r="F26" s="360"/>
      <c r="G26" s="362"/>
      <c r="H26" s="351"/>
      <c r="I26" s="248" t="s">
        <v>303</v>
      </c>
      <c r="J26" s="248" t="s">
        <v>304</v>
      </c>
      <c r="K26" s="258" t="s">
        <v>17</v>
      </c>
      <c r="L26" s="258" t="s">
        <v>12</v>
      </c>
      <c r="M26" s="258">
        <v>1</v>
      </c>
      <c r="N26" s="256">
        <v>1</v>
      </c>
      <c r="O26" s="256"/>
      <c r="P26" s="256">
        <v>1</v>
      </c>
      <c r="Q26" s="256"/>
      <c r="R26" s="256"/>
      <c r="S26" s="251" t="s">
        <v>18</v>
      </c>
      <c r="T26" s="2">
        <v>0</v>
      </c>
      <c r="U26" s="40"/>
      <c r="V26" s="2"/>
      <c r="W26" s="40"/>
      <c r="X26" s="2"/>
      <c r="Y26" s="40"/>
      <c r="Z26" s="2"/>
      <c r="AA26" s="41">
        <v>0.25</v>
      </c>
      <c r="AB26" s="2">
        <f t="shared" si="2"/>
        <v>0</v>
      </c>
      <c r="AC26" s="30">
        <f t="shared" si="0"/>
        <v>0</v>
      </c>
      <c r="AD26" s="30">
        <f t="shared" si="3"/>
        <v>0</v>
      </c>
      <c r="AE26" s="30">
        <f t="shared" si="1"/>
        <v>0</v>
      </c>
      <c r="AF26" s="11" t="s">
        <v>104</v>
      </c>
      <c r="AG26" s="11" t="s">
        <v>207</v>
      </c>
      <c r="AH26" s="11" t="s">
        <v>256</v>
      </c>
    </row>
    <row r="27" spans="1:34" s="245" customFormat="1" ht="93" customHeight="1" x14ac:dyDescent="0.3">
      <c r="A27" s="247"/>
      <c r="B27" s="247"/>
      <c r="C27" s="247"/>
      <c r="D27" s="247"/>
      <c r="E27" s="360"/>
      <c r="F27" s="360"/>
      <c r="G27" s="362"/>
      <c r="H27" s="351"/>
      <c r="I27" s="353" t="s">
        <v>305</v>
      </c>
      <c r="J27" s="248" t="s">
        <v>306</v>
      </c>
      <c r="K27" s="249" t="s">
        <v>11</v>
      </c>
      <c r="L27" s="249" t="s">
        <v>24</v>
      </c>
      <c r="M27" s="260">
        <v>24000</v>
      </c>
      <c r="N27" s="261">
        <v>30000</v>
      </c>
      <c r="O27" s="261">
        <f>N27/4</f>
        <v>7500</v>
      </c>
      <c r="P27" s="261">
        <v>7500</v>
      </c>
      <c r="Q27" s="261">
        <v>7500</v>
      </c>
      <c r="R27" s="261">
        <v>7500</v>
      </c>
      <c r="S27" s="251" t="s">
        <v>25</v>
      </c>
      <c r="T27" s="2">
        <v>0</v>
      </c>
      <c r="U27" s="40"/>
      <c r="V27" s="2">
        <v>5016</v>
      </c>
      <c r="W27" s="40">
        <v>5000</v>
      </c>
      <c r="X27" s="2">
        <f>5793-V27</f>
        <v>777</v>
      </c>
      <c r="Y27" s="40"/>
      <c r="Z27" s="2"/>
      <c r="AA27" s="274">
        <v>2500</v>
      </c>
      <c r="AB27" s="2">
        <f t="shared" si="2"/>
        <v>5793</v>
      </c>
      <c r="AC27" s="30">
        <f t="shared" si="0"/>
        <v>0.77239999999999998</v>
      </c>
      <c r="AD27" s="225">
        <f t="shared" si="3"/>
        <v>5000</v>
      </c>
      <c r="AE27" s="30">
        <f t="shared" si="1"/>
        <v>0.66666666666666663</v>
      </c>
      <c r="AF27" s="11" t="s">
        <v>105</v>
      </c>
      <c r="AG27" s="11" t="s">
        <v>178</v>
      </c>
      <c r="AH27" s="11" t="s">
        <v>253</v>
      </c>
    </row>
    <row r="28" spans="1:34" s="245" customFormat="1" ht="93" customHeight="1" x14ac:dyDescent="0.3">
      <c r="A28" s="247"/>
      <c r="B28" s="247"/>
      <c r="C28" s="247"/>
      <c r="D28" s="247"/>
      <c r="E28" s="360"/>
      <c r="F28" s="360"/>
      <c r="G28" s="356"/>
      <c r="H28" s="352"/>
      <c r="I28" s="354"/>
      <c r="J28" s="248" t="s">
        <v>307</v>
      </c>
      <c r="K28" s="249" t="s">
        <v>11</v>
      </c>
      <c r="L28" s="249" t="s">
        <v>24</v>
      </c>
      <c r="M28" s="260">
        <v>0</v>
      </c>
      <c r="N28" s="262">
        <f>O28+P28+Q28+R28</f>
        <v>10000</v>
      </c>
      <c r="O28" s="262">
        <v>2500</v>
      </c>
      <c r="P28" s="262">
        <v>2500</v>
      </c>
      <c r="Q28" s="262">
        <v>2500</v>
      </c>
      <c r="R28" s="262">
        <v>2500</v>
      </c>
      <c r="S28" s="251" t="s">
        <v>25</v>
      </c>
      <c r="T28" s="25"/>
      <c r="U28" s="271"/>
      <c r="V28" s="270"/>
      <c r="W28" s="271"/>
      <c r="X28" s="250">
        <v>2151</v>
      </c>
      <c r="Y28" s="271"/>
      <c r="Z28" s="270"/>
      <c r="AA28" s="272">
        <v>2500</v>
      </c>
      <c r="AB28" s="2">
        <f t="shared" si="2"/>
        <v>2151</v>
      </c>
      <c r="AC28" s="30">
        <f t="shared" si="0"/>
        <v>0.86040000000000005</v>
      </c>
      <c r="AD28" s="30">
        <f t="shared" si="3"/>
        <v>0</v>
      </c>
      <c r="AE28" s="30">
        <f t="shared" si="1"/>
        <v>0</v>
      </c>
      <c r="AF28" s="270"/>
      <c r="AG28" s="270"/>
      <c r="AH28" s="368" t="s">
        <v>324</v>
      </c>
    </row>
    <row r="29" spans="1:34" s="245" customFormat="1" ht="93" customHeight="1" x14ac:dyDescent="0.3">
      <c r="A29" s="247" t="s">
        <v>267</v>
      </c>
      <c r="B29" s="247" t="s">
        <v>268</v>
      </c>
      <c r="C29" s="247" t="s">
        <v>269</v>
      </c>
      <c r="D29" s="247" t="s">
        <v>270</v>
      </c>
      <c r="E29" s="360"/>
      <c r="F29" s="360"/>
      <c r="G29" s="355" t="s">
        <v>308</v>
      </c>
      <c r="H29" s="350" t="s">
        <v>309</v>
      </c>
      <c r="I29" s="248" t="s">
        <v>310</v>
      </c>
      <c r="J29" s="248" t="s">
        <v>311</v>
      </c>
      <c r="K29" s="258" t="s">
        <v>17</v>
      </c>
      <c r="L29" s="258" t="s">
        <v>12</v>
      </c>
      <c r="M29" s="263"/>
      <c r="N29" s="256">
        <v>32</v>
      </c>
      <c r="O29" s="263"/>
      <c r="P29" s="256">
        <v>10</v>
      </c>
      <c r="Q29" s="256">
        <v>10</v>
      </c>
      <c r="R29" s="256">
        <v>12</v>
      </c>
      <c r="S29" s="251" t="s">
        <v>20</v>
      </c>
      <c r="T29" s="250">
        <v>0</v>
      </c>
      <c r="U29" s="272">
        <v>0</v>
      </c>
      <c r="V29" s="250">
        <v>0</v>
      </c>
      <c r="W29" s="272">
        <v>0</v>
      </c>
      <c r="X29" s="250">
        <v>0</v>
      </c>
      <c r="Y29" s="272">
        <v>0</v>
      </c>
      <c r="Z29" s="2">
        <v>0</v>
      </c>
      <c r="AA29" s="41">
        <v>0</v>
      </c>
      <c r="AB29" s="2">
        <f t="shared" si="2"/>
        <v>0</v>
      </c>
      <c r="AC29" s="30">
        <f t="shared" si="0"/>
        <v>0</v>
      </c>
      <c r="AD29" s="30">
        <f t="shared" si="3"/>
        <v>0</v>
      </c>
      <c r="AE29" s="30">
        <f t="shared" si="1"/>
        <v>0</v>
      </c>
      <c r="AF29" s="270"/>
      <c r="AG29" s="270"/>
      <c r="AH29" s="270"/>
    </row>
    <row r="30" spans="1:34" s="245" customFormat="1" ht="160.5" customHeight="1" x14ac:dyDescent="0.3">
      <c r="A30" s="247"/>
      <c r="B30" s="247"/>
      <c r="C30" s="247"/>
      <c r="D30" s="247"/>
      <c r="E30" s="360"/>
      <c r="F30" s="360"/>
      <c r="G30" s="356"/>
      <c r="H30" s="352"/>
      <c r="I30" s="248" t="s">
        <v>312</v>
      </c>
      <c r="J30" s="248" t="s">
        <v>313</v>
      </c>
      <c r="K30" s="258" t="s">
        <v>11</v>
      </c>
      <c r="L30" s="258" t="s">
        <v>24</v>
      </c>
      <c r="M30" s="263">
        <v>1</v>
      </c>
      <c r="N30" s="263">
        <v>1</v>
      </c>
      <c r="O30" s="263">
        <v>1</v>
      </c>
      <c r="P30" s="263">
        <v>1</v>
      </c>
      <c r="Q30" s="263">
        <v>1</v>
      </c>
      <c r="R30" s="263">
        <v>1</v>
      </c>
      <c r="S30" s="251" t="s">
        <v>314</v>
      </c>
      <c r="T30" s="47">
        <v>0.25</v>
      </c>
      <c r="U30" s="41">
        <v>0.25</v>
      </c>
      <c r="V30" s="47">
        <v>0.25</v>
      </c>
      <c r="W30" s="41">
        <v>0.25</v>
      </c>
      <c r="X30" s="47">
        <v>0.25</v>
      </c>
      <c r="Y30" s="41">
        <v>0.25</v>
      </c>
      <c r="Z30" s="270"/>
      <c r="AA30" s="276">
        <v>0.25</v>
      </c>
      <c r="AB30" s="30">
        <f t="shared" si="2"/>
        <v>0.75</v>
      </c>
      <c r="AC30" s="30">
        <f t="shared" si="0"/>
        <v>0.75</v>
      </c>
      <c r="AD30" s="30">
        <f t="shared" si="3"/>
        <v>0.75</v>
      </c>
      <c r="AE30" s="30">
        <f t="shared" si="1"/>
        <v>0.75</v>
      </c>
      <c r="AF30" s="11" t="s">
        <v>131</v>
      </c>
      <c r="AG30" s="11" t="s">
        <v>198</v>
      </c>
      <c r="AH30" s="11" t="s">
        <v>251</v>
      </c>
    </row>
    <row r="31" spans="1:34" s="245" customFormat="1" ht="93" customHeight="1" x14ac:dyDescent="0.3">
      <c r="A31" s="247" t="s">
        <v>315</v>
      </c>
      <c r="B31" s="247" t="s">
        <v>316</v>
      </c>
      <c r="C31" s="255"/>
      <c r="D31" s="255"/>
      <c r="E31" s="357" t="s">
        <v>317</v>
      </c>
      <c r="F31" s="360"/>
      <c r="G31" s="357" t="s">
        <v>46</v>
      </c>
      <c r="H31" s="358" t="s">
        <v>318</v>
      </c>
      <c r="I31" s="264" t="s">
        <v>319</v>
      </c>
      <c r="J31" s="265" t="s">
        <v>48</v>
      </c>
      <c r="K31" s="249" t="s">
        <v>17</v>
      </c>
      <c r="L31" s="249" t="s">
        <v>24</v>
      </c>
      <c r="M31" s="263">
        <v>1</v>
      </c>
      <c r="N31" s="263">
        <v>1</v>
      </c>
      <c r="O31" s="263">
        <v>0.25</v>
      </c>
      <c r="P31" s="263">
        <v>0.25</v>
      </c>
      <c r="Q31" s="263">
        <v>0.25</v>
      </c>
      <c r="R31" s="263">
        <v>0.25</v>
      </c>
      <c r="S31" s="251" t="s">
        <v>49</v>
      </c>
      <c r="T31" s="45">
        <f>25%/4</f>
        <v>6.25E-2</v>
      </c>
      <c r="U31" s="42"/>
      <c r="V31" s="45">
        <v>6.25E-2</v>
      </c>
      <c r="W31" s="42">
        <v>0.125</v>
      </c>
      <c r="X31" s="45">
        <v>6.25E-2</v>
      </c>
      <c r="Y31" s="42"/>
      <c r="Z31" s="45"/>
      <c r="AA31" s="42">
        <v>0.125</v>
      </c>
      <c r="AB31" s="2">
        <f t="shared" si="2"/>
        <v>0.1875</v>
      </c>
      <c r="AC31" s="30">
        <f t="shared" si="0"/>
        <v>0.75</v>
      </c>
      <c r="AD31" s="30">
        <f t="shared" si="3"/>
        <v>0.125</v>
      </c>
      <c r="AE31" s="30">
        <f t="shared" si="1"/>
        <v>0.5</v>
      </c>
      <c r="AF31" s="31" t="s">
        <v>83</v>
      </c>
      <c r="AG31" s="31" t="s">
        <v>185</v>
      </c>
      <c r="AH31" s="31" t="s">
        <v>233</v>
      </c>
    </row>
    <row r="32" spans="1:34" s="245" customFormat="1" ht="93" customHeight="1" x14ac:dyDescent="0.3">
      <c r="A32" s="247" t="s">
        <v>315</v>
      </c>
      <c r="B32" s="247" t="s">
        <v>316</v>
      </c>
      <c r="C32" s="255"/>
      <c r="D32" s="255"/>
      <c r="E32" s="357"/>
      <c r="F32" s="361"/>
      <c r="G32" s="357"/>
      <c r="H32" s="358"/>
      <c r="I32" s="264" t="s">
        <v>320</v>
      </c>
      <c r="J32" s="248" t="s">
        <v>50</v>
      </c>
      <c r="K32" s="249" t="s">
        <v>11</v>
      </c>
      <c r="L32" s="249" t="s">
        <v>45</v>
      </c>
      <c r="M32" s="263">
        <v>1</v>
      </c>
      <c r="N32" s="263">
        <v>1</v>
      </c>
      <c r="O32" s="263">
        <v>0.25</v>
      </c>
      <c r="P32" s="263">
        <v>0.25</v>
      </c>
      <c r="Q32" s="263">
        <v>0.25</v>
      </c>
      <c r="R32" s="263">
        <v>0.25</v>
      </c>
      <c r="S32" s="250" t="s">
        <v>51</v>
      </c>
      <c r="T32" s="45">
        <f>25%/4</f>
        <v>6.25E-2</v>
      </c>
      <c r="U32" s="42"/>
      <c r="V32" s="45">
        <v>6.25E-2</v>
      </c>
      <c r="W32" s="42">
        <v>0.125</v>
      </c>
      <c r="X32" s="45">
        <v>6.25E-2</v>
      </c>
      <c r="Y32" s="42"/>
      <c r="Z32" s="45"/>
      <c r="AA32" s="42">
        <v>0.125</v>
      </c>
      <c r="AB32" s="2">
        <f t="shared" si="2"/>
        <v>0.1875</v>
      </c>
      <c r="AC32" s="30">
        <f t="shared" si="0"/>
        <v>0.75</v>
      </c>
      <c r="AD32" s="30">
        <f t="shared" si="3"/>
        <v>0.125</v>
      </c>
      <c r="AE32" s="30">
        <f t="shared" si="1"/>
        <v>0.5</v>
      </c>
      <c r="AF32" s="11" t="s">
        <v>84</v>
      </c>
      <c r="AG32" s="11" t="s">
        <v>208</v>
      </c>
      <c r="AH32" s="11" t="s">
        <v>254</v>
      </c>
    </row>
    <row r="33" spans="1:31" ht="13.5" customHeight="1" x14ac:dyDescent="0.2">
      <c r="A33" s="266"/>
      <c r="B33" s="266"/>
      <c r="C33" s="266"/>
      <c r="D33" s="266"/>
      <c r="E33" s="266"/>
      <c r="F33" s="266"/>
      <c r="G33" s="266"/>
      <c r="H33" s="267"/>
      <c r="I33" s="266"/>
      <c r="J33" s="266"/>
      <c r="K33" s="266"/>
      <c r="L33" s="266"/>
      <c r="M33" s="266"/>
      <c r="N33" s="266"/>
      <c r="O33" s="266"/>
      <c r="AC33" s="30">
        <f>AVERAGE(AC10:AC32)</f>
        <v>0.34606376811594203</v>
      </c>
      <c r="AE33" s="30">
        <f>AVERAGE(AE10:AE32)</f>
        <v>0.41103746907034283</v>
      </c>
    </row>
  </sheetData>
  <mergeCells count="28">
    <mergeCell ref="I7:I15"/>
    <mergeCell ref="T4:AA4"/>
    <mergeCell ref="T5:U5"/>
    <mergeCell ref="V5:W5"/>
    <mergeCell ref="X5:Y5"/>
    <mergeCell ref="Z5:AA5"/>
    <mergeCell ref="H23:H28"/>
    <mergeCell ref="I27:I28"/>
    <mergeCell ref="G29:G30"/>
    <mergeCell ref="H29:H30"/>
    <mergeCell ref="E31:E32"/>
    <mergeCell ref="G31:G32"/>
    <mergeCell ref="H31:H32"/>
    <mergeCell ref="E7:E30"/>
    <mergeCell ref="F7:F32"/>
    <mergeCell ref="G7:G22"/>
    <mergeCell ref="H7:H14"/>
    <mergeCell ref="H16:H20"/>
    <mergeCell ref="I17:I18"/>
    <mergeCell ref="I19:I20"/>
    <mergeCell ref="H21:H22"/>
    <mergeCell ref="G23:G28"/>
    <mergeCell ref="A1:A3"/>
    <mergeCell ref="B1:S3"/>
    <mergeCell ref="B4:C4"/>
    <mergeCell ref="D4:S4"/>
    <mergeCell ref="G5:H5"/>
    <mergeCell ref="I5:S5"/>
  </mergeCells>
  <printOptions horizontalCentered="1"/>
  <pageMargins left="0.51181102362204722" right="0.31496062992125984" top="0.74803149606299213" bottom="0.55118110236220474" header="0.31496062992125984" footer="0.31496062992125984"/>
  <pageSetup paperSize="123"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Plan Sectorial 2023 a 2026</vt:lpstr>
      <vt:lpstr>Seguimiento Plan Sectorial </vt:lpstr>
      <vt:lpstr>Plan Estrategico Institucional </vt:lpstr>
      <vt:lpstr>Seguimiento a Plan Estrátegico </vt:lpstr>
      <vt:lpstr>'Plan Estrategico Institucional '!Área_de_impresión</vt:lpstr>
      <vt:lpstr>'Seguimiento a Plan Estrátegico '!Área_de_impresión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Chávez</dc:creator>
  <cp:lastModifiedBy>Marisol Viveros</cp:lastModifiedBy>
  <dcterms:created xsi:type="dcterms:W3CDTF">2023-04-18T19:27:39Z</dcterms:created>
  <dcterms:modified xsi:type="dcterms:W3CDTF">2023-10-24T16:18:18Z</dcterms:modified>
</cp:coreProperties>
</file>