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GESTION 2023\1. Pensamiento y Direccionamiento Estrategico\6. Modelo Integrado de Gestion y Planeación\Informe de Planeación Tactica y Operativa\2023\4 informe\Finales\"/>
    </mc:Choice>
  </mc:AlternateContent>
  <xr:revisionPtr revIDLastSave="0" documentId="13_ncr:1_{4E497091-6DC8-4DE8-B333-F68F2CDCF594}" xr6:coauthVersionLast="47" xr6:coauthVersionMax="47" xr10:uidLastSave="{00000000-0000-0000-0000-000000000000}"/>
  <bookViews>
    <workbookView xWindow="-120" yWindow="-120" windowWidth="29040" windowHeight="15720" firstSheet="1" activeTab="3" xr2:uid="{B926EF17-02E4-4D6B-93FD-907EEAFCCBF1}"/>
  </bookViews>
  <sheets>
    <sheet name="Plan Sectorial 2023 a 2026" sheetId="5" state="hidden" r:id="rId1"/>
    <sheet name="Seguimiento Plan Sectorial " sheetId="4" r:id="rId2"/>
    <sheet name="Plan Estrategico Institucional " sheetId="1" state="hidden" r:id="rId3"/>
    <sheet name="Seguimiento a Plan Estrátegico " sheetId="7" r:id="rId4"/>
    <sheet name="PMI" sheetId="8" r:id="rId5"/>
    <sheet name="DDOSS" sheetId="9" state="hidden" r:id="rId6"/>
  </sheets>
  <externalReferences>
    <externalReference r:id="rId7"/>
    <externalReference r:id="rId8"/>
  </externalReferences>
  <definedNames>
    <definedName name="_xlnm._FilterDatabase" localSheetId="2" hidden="1">'Plan Estrategico Institucional '!$A$6:$CN$30</definedName>
    <definedName name="_xlnm._FilterDatabase" localSheetId="0" hidden="1">'Plan Sectorial 2023 a 2026'!$A$5:$S$19</definedName>
    <definedName name="_xlnm._FilterDatabase" localSheetId="1" hidden="1">'Seguimiento Plan Sectorial '!$A$7:$AG$21</definedName>
    <definedName name="ActualBeyond" localSheetId="5">PeriodInActual*(#REF!&gt;0)</definedName>
    <definedName name="ActualBeyond" localSheetId="3">'Seguimiento a Plan Estrátegico '!PeriodInActual*(#REF!&gt;0)</definedName>
    <definedName name="ActualBeyond">PeriodInActual*(#REF!&gt;0)</definedName>
    <definedName name="_xlnm.Print_Area" localSheetId="5">DDOSS!$A$3:$AM$34</definedName>
    <definedName name="_xlnm.Print_Area" localSheetId="2">'Plan Estrategico Institucional '!$A$1:$N$34</definedName>
    <definedName name="_xlnm.Print_Area" localSheetId="3">'Seguimiento a Plan Estrátegico '!$A$1:$N$33</definedName>
    <definedName name="Colombia" localSheetId="5">#REF!</definedName>
    <definedName name="Colombia" localSheetId="2">#REF!</definedName>
    <definedName name="Colombia" localSheetId="3">#REF!</definedName>
    <definedName name="Colombia">#REF!</definedName>
    <definedName name="Gtics" localSheetId="5">#REF!=MEDIAN(#REF!,#REF!,#REF!+#REF!-1)</definedName>
    <definedName name="Gtics" localSheetId="3">#REF!=MEDIAN(#REF!,#REF!,#REF!+#REF!-1)</definedName>
    <definedName name="Gtics">#REF!=MEDIAN(#REF!,#REF!,#REF!+#REF!-1)</definedName>
    <definedName name="Ordenamiento" localSheetId="5">#REF!</definedName>
    <definedName name="Ordenamiento" localSheetId="2">#REF!</definedName>
    <definedName name="Ordenamiento" localSheetId="3">#REF!</definedName>
    <definedName name="Ordenamiento">#REF!</definedName>
    <definedName name="Pai" localSheetId="5">#REF!</definedName>
    <definedName name="Pai" localSheetId="2">#REF!</definedName>
    <definedName name="Pai" localSheetId="3">#REF!</definedName>
    <definedName name="Pai">#REF!</definedName>
    <definedName name="Paises" localSheetId="5">#REF!</definedName>
    <definedName name="Paises" localSheetId="2">#REF!</definedName>
    <definedName name="Paises" localSheetId="3">#REF!</definedName>
    <definedName name="Paises">#REF!</definedName>
    <definedName name="PercentCompleteBeyond" localSheetId="5">(#REF!=MEDIAN(#REF!,#REF!,#REF!+#REF!)*(#REF!&gt;0))*((#REF!&lt;(INT(#REF!+#REF!*#REF!)))+(#REF!=#REF!))*(#REF!&gt;0)</definedName>
    <definedName name="PercentCompleteBeyond" localSheetId="3">(#REF!=MEDIAN(#REF!,#REF!,#REF!+#REF!)*(#REF!&gt;0))*((#REF!&lt;(INT(#REF!+#REF!*#REF!)))+(#REF!=#REF!))*(#REF!&gt;0)</definedName>
    <definedName name="PercentCompleteBeyond">(#REF!=MEDIAN(#REF!,#REF!,#REF!+#REF!)*(#REF!&gt;0))*((#REF!&lt;(INT(#REF!+#REF!*#REF!)))+(#REF!=#REF!))*(#REF!&gt;0)</definedName>
    <definedName name="period_selected" localSheetId="5">#REF!</definedName>
    <definedName name="period_selected" localSheetId="3">#REF!</definedName>
    <definedName name="period_selected">#REF!</definedName>
    <definedName name="PeriodInActual" localSheetId="5">#REF!=MEDIAN(#REF!,#REF!,#REF!+#REF!-1)</definedName>
    <definedName name="PeriodInActual" localSheetId="3">#REF!=MEDIAN(#REF!,#REF!,#REF!+#REF!-1)</definedName>
    <definedName name="PeriodInActual">#REF!=MEDIAN(#REF!,#REF!,#REF!+#REF!-1)</definedName>
    <definedName name="PeriodInPlan" localSheetId="5">#REF!=MEDIAN(#REF!,#REF!,#REF!+#REF!-1)</definedName>
    <definedName name="PeriodInPlan" localSheetId="3">#REF!=MEDIAN(#REF!,#REF!,#REF!+#REF!-1)</definedName>
    <definedName name="PeriodInPlan">#REF!=MEDIAN(#REF!,#REF!,#REF!+#REF!-1)</definedName>
    <definedName name="Peru" localSheetId="5">#REF!</definedName>
    <definedName name="Peru" localSheetId="2">#REF!</definedName>
    <definedName name="Peru" localSheetId="3">#REF!</definedName>
    <definedName name="Peru">#REF!</definedName>
    <definedName name="Plan" localSheetId="5">PeriodInPlan*(#REF!&gt;0)</definedName>
    <definedName name="Plan" localSheetId="3">'Seguimiento a Plan Estrátegico '!PeriodInPlan*(#REF!&gt;0)</definedName>
    <definedName name="Plan">PeriodInPlan*(#REF!&gt;0)</definedName>
    <definedName name="PorcentajeCompletado" localSheetId="5">PercentCompleteBeyond*PeriodInPlan</definedName>
    <definedName name="PorcentajeCompletado" localSheetId="3">'Seguimiento a Plan Estrátegico '!PercentCompleteBeyond*'Seguimiento a Plan Estrátegico '!PeriodInPlan</definedName>
    <definedName name="PorcentajeCompletado">PercentCompleteBeyond*PeriodInPlan</definedName>
    <definedName name="Real" localSheetId="5">(PeriodInActual*(#REF!&gt;0))*PeriodInPlan</definedName>
    <definedName name="Real" localSheetId="3">('Seguimiento a Plan Estrátegico '!PeriodInActual*(#REF!&gt;0))*'Seguimiento a Plan Estrátegico '!PeriodInPlan</definedName>
    <definedName name="Real">(PeriodInActual*(#REF!&gt;0))*PeriodInPlan</definedName>
    <definedName name="TitleRegion..BO60" localSheetId="5">#REF!</definedName>
    <definedName name="TitleRegion..BO60" localSheetId="3">#REF!</definedName>
    <definedName name="TitleRegion..BO60">#REF!</definedName>
    <definedName name="Trans" localSheetId="5">'[1]Plan estrategico '!#REF!</definedName>
    <definedName name="Trans" localSheetId="3">#REF!</definedName>
    <definedName name="Trans">#REF!</definedName>
    <definedName name="Transformaciones" localSheetId="5">'[2]Estructura de PND'!$B$4:$B$8</definedName>
    <definedName name="Transformaciones" localSheetId="2">#REF!</definedName>
    <definedName name="Transformaciones">'[2]Estructura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4" l="1"/>
  <c r="U10" i="4" s="1"/>
  <c r="T13" i="4"/>
  <c r="U13" i="4" s="1"/>
  <c r="U12" i="4"/>
  <c r="T8" i="4"/>
  <c r="T9" i="4"/>
  <c r="T11" i="4"/>
  <c r="U11" i="4" s="1"/>
  <c r="T14" i="4"/>
  <c r="U15" i="4"/>
  <c r="T16" i="4"/>
  <c r="U16" i="4" s="1"/>
  <c r="T17" i="4"/>
  <c r="T18" i="4"/>
  <c r="T19" i="4"/>
  <c r="U19" i="4" s="1"/>
  <c r="T20" i="4"/>
  <c r="T7" i="4"/>
  <c r="BJ34" i="9"/>
  <c r="AZ34" i="9"/>
  <c r="BH33" i="9"/>
  <c r="BF33" i="9"/>
  <c r="BD33" i="9"/>
  <c r="BB33" i="9"/>
  <c r="AZ33" i="9"/>
  <c r="AX33" i="9"/>
  <c r="AV33" i="9"/>
  <c r="AT33" i="9"/>
  <c r="AR33" i="9"/>
  <c r="AP33" i="9"/>
  <c r="BJ31" i="9"/>
  <c r="BH31" i="9"/>
  <c r="BF31" i="9"/>
  <c r="BD31" i="9"/>
  <c r="BB31" i="9"/>
  <c r="AZ31" i="9"/>
  <c r="AX31" i="9"/>
  <c r="BJ30" i="9"/>
  <c r="BH30" i="9"/>
  <c r="BF30" i="9"/>
  <c r="BD30" i="9"/>
  <c r="BB30" i="9"/>
  <c r="AZ30" i="9"/>
  <c r="AX30" i="9"/>
  <c r="AX15" i="9"/>
  <c r="AN15" i="9"/>
  <c r="BH14" i="9"/>
  <c r="BF14" i="9"/>
  <c r="BD14" i="9"/>
  <c r="BB14" i="9"/>
  <c r="AZ14" i="9"/>
  <c r="AX14" i="9"/>
  <c r="AV14" i="9"/>
  <c r="AT14" i="9"/>
  <c r="AR14" i="9"/>
  <c r="BH12" i="9"/>
  <c r="BF12" i="9"/>
  <c r="BD12" i="9"/>
  <c r="BB12" i="9"/>
  <c r="AZ12" i="9"/>
  <c r="AX12" i="9"/>
  <c r="AV12" i="9"/>
  <c r="AT12" i="9"/>
  <c r="AR12" i="9"/>
  <c r="B20" i="8"/>
  <c r="S7" i="4"/>
  <c r="R13" i="4" l="1"/>
  <c r="AD7" i="7" l="1"/>
  <c r="AB7" i="7"/>
  <c r="AA21" i="7"/>
  <c r="AH16" i="7"/>
  <c r="AH15" i="7"/>
  <c r="AH14" i="7"/>
  <c r="AH11" i="7"/>
  <c r="T32" i="7"/>
  <c r="AC32" i="7" s="1"/>
  <c r="T31" i="7"/>
  <c r="AC31" i="7" s="1"/>
  <c r="AD8" i="7"/>
  <c r="AE8" i="7" s="1"/>
  <c r="AD9" i="7"/>
  <c r="AE9" i="7" s="1"/>
  <c r="AD10" i="7"/>
  <c r="AE10" i="7" s="1"/>
  <c r="AD11" i="7"/>
  <c r="AE11" i="7" s="1"/>
  <c r="AD12" i="7"/>
  <c r="AE12" i="7" s="1"/>
  <c r="AD13" i="7"/>
  <c r="AD14" i="7"/>
  <c r="AE14" i="7" s="1"/>
  <c r="AD15" i="7"/>
  <c r="AE15" i="7" s="1"/>
  <c r="AD16" i="7"/>
  <c r="AE16" i="7" s="1"/>
  <c r="AD17" i="7"/>
  <c r="AE17" i="7" s="1"/>
  <c r="AD18" i="7"/>
  <c r="AE18" i="7" s="1"/>
  <c r="AD19" i="7"/>
  <c r="AE19" i="7" s="1"/>
  <c r="AD20" i="7"/>
  <c r="AE20" i="7" s="1"/>
  <c r="AD21" i="7"/>
  <c r="AE21" i="7" s="1"/>
  <c r="AD22" i="7"/>
  <c r="AE22" i="7" s="1"/>
  <c r="AD23" i="7"/>
  <c r="AE23" i="7" s="1"/>
  <c r="AD24" i="7"/>
  <c r="AE24" i="7" s="1"/>
  <c r="AD25" i="7"/>
  <c r="AE25" i="7" s="1"/>
  <c r="AD26" i="7"/>
  <c r="AE26" i="7" s="1"/>
  <c r="AD27" i="7"/>
  <c r="AE27" i="7" s="1"/>
  <c r="AD28" i="7"/>
  <c r="AE28" i="7" s="1"/>
  <c r="AD29" i="7"/>
  <c r="AE29" i="7" s="1"/>
  <c r="AD30" i="7"/>
  <c r="AE30" i="7" s="1"/>
  <c r="AD31" i="7"/>
  <c r="AE31" i="7" s="1"/>
  <c r="AD32" i="7"/>
  <c r="AE32" i="7" s="1"/>
  <c r="AC8" i="7"/>
  <c r="AC9" i="7"/>
  <c r="AC10" i="7"/>
  <c r="AC11" i="7"/>
  <c r="AC12" i="7"/>
  <c r="AC13" i="7"/>
  <c r="AC14" i="7"/>
  <c r="AC15" i="7"/>
  <c r="AC16" i="7"/>
  <c r="AC18" i="7"/>
  <c r="AC19" i="7"/>
  <c r="AC20" i="7"/>
  <c r="AC21" i="7"/>
  <c r="AC22" i="7"/>
  <c r="AC23" i="7"/>
  <c r="AC24" i="7"/>
  <c r="AC25" i="7"/>
  <c r="AC26" i="7"/>
  <c r="AC28" i="7"/>
  <c r="AC29" i="7"/>
  <c r="AC30" i="7"/>
  <c r="AB8" i="7"/>
  <c r="AB9" i="7"/>
  <c r="AB10" i="7"/>
  <c r="AB11" i="7"/>
  <c r="AB12" i="7"/>
  <c r="AB13" i="7"/>
  <c r="AB14" i="7"/>
  <c r="AB15" i="7"/>
  <c r="AB16" i="7"/>
  <c r="AB17" i="7"/>
  <c r="AB18" i="7"/>
  <c r="AB19" i="7"/>
  <c r="AB20" i="7"/>
  <c r="AB21" i="7"/>
  <c r="AB22" i="7"/>
  <c r="AB23" i="7"/>
  <c r="AB24" i="7"/>
  <c r="AB25" i="7"/>
  <c r="AB26" i="7"/>
  <c r="AB28" i="7"/>
  <c r="AB29" i="7"/>
  <c r="AB30" i="7"/>
  <c r="AB31" i="7"/>
  <c r="AB32" i="7"/>
  <c r="X27" i="7"/>
  <c r="AB27" i="7" s="1"/>
  <c r="AE33" i="7" l="1"/>
  <c r="AC27" i="7"/>
  <c r="AC33" i="7" s="1"/>
  <c r="AH13" i="7"/>
  <c r="AE7" i="7"/>
  <c r="AC7" i="7"/>
  <c r="N28" i="7"/>
  <c r="O27" i="7"/>
  <c r="N20" i="7"/>
  <c r="N17" i="7"/>
  <c r="N14" i="7"/>
  <c r="N13" i="7"/>
  <c r="N11" i="7"/>
  <c r="N10" i="7"/>
  <c r="N9" i="7"/>
  <c r="N7" i="7"/>
  <c r="AD20" i="1" l="1"/>
  <c r="G10" i="5" l="1"/>
  <c r="G7" i="5"/>
  <c r="G6" i="5"/>
  <c r="Z8" i="1"/>
  <c r="Z9" i="1"/>
  <c r="Z10" i="1"/>
  <c r="Z11" i="1"/>
  <c r="Z12" i="1"/>
  <c r="Z13" i="1"/>
  <c r="Z14" i="1"/>
  <c r="Z15" i="1"/>
  <c r="Z16" i="1"/>
  <c r="Z17" i="1"/>
  <c r="Z18" i="1"/>
  <c r="Z19" i="1"/>
  <c r="Z20" i="1"/>
  <c r="Z21" i="1"/>
  <c r="Z22" i="1"/>
  <c r="Z23" i="1"/>
  <c r="Z24" i="1"/>
  <c r="Z25" i="1"/>
  <c r="Z26" i="1"/>
  <c r="Z27" i="1"/>
  <c r="Z28" i="1"/>
  <c r="Z29" i="1"/>
  <c r="Z7" i="1"/>
  <c r="AA7" i="1" s="1"/>
  <c r="T12" i="1"/>
  <c r="AD21" i="1" l="1"/>
  <c r="AD22" i="1"/>
  <c r="AD19" i="1"/>
  <c r="AD17" i="1"/>
  <c r="S20" i="4" l="1"/>
  <c r="X8" i="1" l="1"/>
  <c r="X9" i="1"/>
  <c r="X10" i="1"/>
  <c r="X23" i="1" l="1"/>
  <c r="F14" i="4"/>
  <c r="AA14" i="1"/>
  <c r="AA15" i="1"/>
  <c r="AA23" i="1"/>
  <c r="AA24" i="1"/>
  <c r="AA13" i="1"/>
  <c r="AA8" i="1"/>
  <c r="AA9" i="1"/>
  <c r="AA10" i="1"/>
  <c r="AA11" i="1"/>
  <c r="AA16" i="1"/>
  <c r="AA17" i="1"/>
  <c r="AA18" i="1"/>
  <c r="AA19" i="1"/>
  <c r="AA20" i="1"/>
  <c r="AA21" i="1"/>
  <c r="AA22" i="1"/>
  <c r="AA25" i="1"/>
  <c r="AA26" i="1"/>
  <c r="AA27" i="1"/>
  <c r="AA28" i="1"/>
  <c r="AA29" i="1"/>
  <c r="O15" i="4"/>
  <c r="O19" i="4"/>
  <c r="F8" i="4"/>
  <c r="U8" i="4" s="1"/>
  <c r="F9" i="4"/>
  <c r="U9" i="4" s="1"/>
  <c r="F17" i="4"/>
  <c r="F18" i="4"/>
  <c r="F20" i="4"/>
  <c r="F7" i="4"/>
  <c r="X11" i="1"/>
  <c r="X12" i="1"/>
  <c r="X13" i="1"/>
  <c r="X14" i="1"/>
  <c r="U18" i="4" l="1"/>
  <c r="R18" i="4"/>
  <c r="U17" i="4"/>
  <c r="U7" i="4"/>
  <c r="U14" i="4"/>
  <c r="R12" i="4"/>
  <c r="L12" i="4"/>
  <c r="R10" i="4"/>
  <c r="R9" i="4"/>
  <c r="R11" i="4"/>
  <c r="L11" i="4"/>
  <c r="R8" i="4"/>
  <c r="L8" i="4"/>
  <c r="R7" i="4"/>
  <c r="L7" i="4"/>
  <c r="L10" i="4"/>
  <c r="L9" i="4"/>
  <c r="U20" i="4"/>
  <c r="X21" i="1"/>
  <c r="Y21" i="1"/>
  <c r="X22" i="1"/>
  <c r="P28" i="1"/>
  <c r="P29" i="1"/>
  <c r="L14" i="4" l="1"/>
  <c r="L15" i="4"/>
  <c r="L16" i="4"/>
  <c r="L17" i="4"/>
  <c r="L18" i="4"/>
  <c r="L19" i="4"/>
  <c r="L20" i="4"/>
  <c r="Y8" i="1" l="1"/>
  <c r="Y9" i="1"/>
  <c r="Y10" i="1"/>
  <c r="Y11" i="1"/>
  <c r="Y13" i="1"/>
  <c r="Y14" i="1"/>
  <c r="Y15" i="1"/>
  <c r="Y16" i="1"/>
  <c r="Y17" i="1"/>
  <c r="Y18" i="1"/>
  <c r="Y19" i="1"/>
  <c r="Y20" i="1"/>
  <c r="Y22" i="1"/>
  <c r="Y25" i="1"/>
  <c r="Y26" i="1"/>
  <c r="Y27" i="1"/>
  <c r="Y7" i="1"/>
  <c r="Y29" i="1" l="1"/>
  <c r="Y28" i="1"/>
  <c r="X15" i="1" l="1"/>
  <c r="X16" i="1"/>
  <c r="X17" i="1"/>
  <c r="X18" i="1"/>
  <c r="X19" i="1"/>
  <c r="X20" i="1"/>
  <c r="X24" i="1"/>
  <c r="X25" i="1"/>
  <c r="X26" i="1"/>
  <c r="X27" i="1"/>
  <c r="X28" i="1"/>
  <c r="X29" i="1"/>
  <c r="X7" i="1"/>
  <c r="J26" i="1" l="1"/>
  <c r="J23" i="1"/>
  <c r="J20" i="1"/>
  <c r="J19" i="1"/>
  <c r="J17" i="1"/>
  <c r="J16" i="1"/>
  <c r="J15" i="1"/>
  <c r="J13" i="1"/>
  <c r="K12" i="1"/>
  <c r="AA12" i="1" s="1"/>
  <c r="AA30" i="1" s="1"/>
  <c r="Y12" i="1" l="1"/>
  <c r="Y30" i="1" s="1"/>
  <c r="O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Chávez</author>
  </authors>
  <commentList>
    <comment ref="K9" authorId="0" shapeId="0" xr:uid="{D135F77B-6AEA-4487-8083-93CCC27BE73F}">
      <text>
        <r>
          <rPr>
            <b/>
            <sz val="9"/>
            <color indexed="81"/>
            <rFont val="Tahoma"/>
            <family val="2"/>
          </rPr>
          <t>Jorge Chávez:</t>
        </r>
        <r>
          <rPr>
            <sz val="9"/>
            <color indexed="81"/>
            <rFont val="Tahoma"/>
            <family val="2"/>
          </rPr>
          <t xml:space="preserve">
no encuentro estas 13 investigaciones en el plan de accion de educacion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tc={9B55B9C9-D6A9-440A-B50D-27BB3FEC8DF5}</author>
    <author>Marisol Viveros</author>
  </authors>
  <commentList>
    <comment ref="AY28" authorId="0" shapeId="0" xr:uid="{9B55B9C9-D6A9-440A-B50D-27BB3FEC8DF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 menciona organizaciones vinculadas , sin embargo se reporta es participación de 486 , agradecemos la recomendación </t>
      </text>
    </comment>
    <comment ref="AY32" authorId="1" shapeId="0" xr:uid="{3F9791B7-6105-4D6E-AF95-E19582081B3F}">
      <text>
        <r>
          <rPr>
            <b/>
            <sz val="9"/>
            <color indexed="81"/>
            <rFont val="Tahoma"/>
            <family val="2"/>
          </rPr>
          <t>Marisol Viveros:</t>
        </r>
        <r>
          <rPr>
            <sz val="9"/>
            <color indexed="81"/>
            <rFont val="Tahoma"/>
            <family val="2"/>
          </rPr>
          <t xml:space="preserve">
No. de estrategias gubernamentales articulados
La meta eran 5 con corte a junio. Favor reprotar de acuerdo a la actividad y al indicador </t>
        </r>
      </text>
    </comment>
    <comment ref="BA32" authorId="1" shapeId="0" xr:uid="{3B611E1C-DD33-4D07-ADDE-C86707777BAC}">
      <text>
        <r>
          <rPr>
            <b/>
            <sz val="9"/>
            <color indexed="81"/>
            <rFont val="Tahoma"/>
            <family val="2"/>
          </rPr>
          <t>Marisol Viveros:</t>
        </r>
        <r>
          <rPr>
            <sz val="9"/>
            <color indexed="81"/>
            <rFont val="Tahoma"/>
            <family val="2"/>
          </rPr>
          <t xml:space="preserve">
No. de estrategias gubernamentales articulados
La meta eran 5 con corte a junio. Favor reprotar de acuerdo a la actividad y al indicador </t>
        </r>
      </text>
    </comment>
  </commentList>
</comments>
</file>

<file path=xl/sharedStrings.xml><?xml version="1.0" encoding="utf-8"?>
<sst xmlns="http://schemas.openxmlformats.org/spreadsheetml/2006/main" count="1582" uniqueCount="736">
  <si>
    <t>Objetivo Misional</t>
  </si>
  <si>
    <t xml:space="preserve">Estrategias </t>
  </si>
  <si>
    <t>Acciones</t>
  </si>
  <si>
    <t>Indicadores</t>
  </si>
  <si>
    <t xml:space="preserve">Tipo de Indicador </t>
  </si>
  <si>
    <t xml:space="preserve">Periodicidad </t>
  </si>
  <si>
    <t xml:space="preserve">Línea Base </t>
  </si>
  <si>
    <t>Metas Cuatrienio</t>
  </si>
  <si>
    <t>Área Responsable</t>
  </si>
  <si>
    <t>1.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</si>
  <si>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t>No  de programas institucionales adoptados y publicados</t>
  </si>
  <si>
    <t xml:space="preserve">Producto </t>
  </si>
  <si>
    <t>Anual</t>
  </si>
  <si>
    <t>Grupo de Educación
Dirección de Planeación e Investigación</t>
  </si>
  <si>
    <t>N° de instituciones educativas implementando la educación solidaria</t>
  </si>
  <si>
    <t>Grupo de Educación
Dirección de Planeación e Investigación Dirección de Desarrollo</t>
  </si>
  <si>
    <t xml:space="preserve">N° de estudios e investigaciones  en economía popular, social y solidaria realizadas y publicadas </t>
  </si>
  <si>
    <t xml:space="preserve">Gestión </t>
  </si>
  <si>
    <t>Grupo de Educación
Dirección de Desarrollo</t>
  </si>
  <si>
    <t>N° de estrategias  de comunicaciones  con medios alternativos y comunitarios desarrollada</t>
  </si>
  <si>
    <t xml:space="preserve">Grupo de Educación
Grupo de Comunicaciones
Dirección de Desarrollo de las Organizaciones Solidarias 
</t>
  </si>
  <si>
    <t>3.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mejores servicios.</t>
  </si>
  <si>
    <r>
      <rPr>
        <b/>
        <sz val="11"/>
        <rFont val="Arial Narrow"/>
        <family val="2"/>
      </rPr>
      <t xml:space="preserve">3. 1 Asociatividad Solidaria Para la Paz </t>
    </r>
    <r>
      <rPr>
        <sz val="11"/>
        <rFont val="Arial Narrow"/>
        <family val="2"/>
      </rPr>
      <t>Fomento (promoción, creación, fortalecimiento, integración y protección)  de la asociatividad popular, social y solidaria</t>
    </r>
  </si>
  <si>
    <t xml:space="preserve">N° de personas sensibilizadas y capacitadas  en cultura solidaria </t>
  </si>
  <si>
    <t xml:space="preserve">Trimestral </t>
  </si>
  <si>
    <t>Dirección de Desarrollo de las Organizaciones Solidarias 
Grupo de Educación</t>
  </si>
  <si>
    <t xml:space="preserve">Dirección de Desarrollo de las Organizaciones Solidarias </t>
  </si>
  <si>
    <t xml:space="preserve">No de organizaciones lideradas por comunidades indígenas por vigencia </t>
  </si>
  <si>
    <t xml:space="preserve">No de organizaciones lideradas por comunidades NARP por vigencia </t>
  </si>
  <si>
    <t xml:space="preserve">No de organizaciones lideradas por jóvenes por vigencia  </t>
  </si>
  <si>
    <t>N/A</t>
  </si>
  <si>
    <t xml:space="preserve">No de organizaciones lideradas por población víctima por vigencia </t>
  </si>
  <si>
    <t xml:space="preserve">No de organizaciones lideradas por población en proceso de reincorporación por vigencia </t>
  </si>
  <si>
    <t>N° de organizaciones solidarias creadas en municipios Pdet</t>
  </si>
  <si>
    <t>N° de organizaciones solidarias Fortalecidas  en municipios Pdet</t>
  </si>
  <si>
    <r>
      <rPr>
        <b/>
        <sz val="11"/>
        <rFont val="Arial Narrow"/>
        <family val="2"/>
      </rPr>
      <t>3.2  Territorialización</t>
    </r>
    <r>
      <rPr>
        <sz val="11"/>
        <rFont val="Arial Narrow"/>
        <family val="2"/>
      </rPr>
      <t xml:space="preserve"> de la Economía Solidaria, Popular y Comunitaria </t>
    </r>
  </si>
  <si>
    <t xml:space="preserve">No. territorios asociativos solidarios promovidos </t>
  </si>
  <si>
    <t xml:space="preserve">N° de Mesas territoriales implementadas </t>
  </si>
  <si>
    <t>Resultado</t>
  </si>
  <si>
    <t xml:space="preserve">Dirección de Desarrollo </t>
  </si>
  <si>
    <t xml:space="preserve">No. de Agendas Territoriales de Asociatividad Solidaria para la Paz implementadas </t>
  </si>
  <si>
    <t xml:space="preserve">N° de Municipios implementado las estrategias de  Compras Públicas y Mercados Campesinos </t>
  </si>
  <si>
    <t xml:space="preserve">N° de Organizaciones Solidarias vinculadas a las Estrategias de Compras Publicas y Mercados campesinos </t>
  </si>
  <si>
    <r>
      <rPr>
        <b/>
        <sz val="11"/>
        <rFont val="Arial Narrow"/>
        <family val="2"/>
      </rPr>
      <t>3,3  Articulación Intersectorial</t>
    </r>
    <r>
      <rPr>
        <sz val="11"/>
        <rFont val="Arial Narrow"/>
        <family val="2"/>
      </rPr>
      <t xml:space="preserve">
Articulación Público - Popular social - solidaria </t>
    </r>
  </si>
  <si>
    <t xml:space="preserve">No. de Redes Públicas de apoyo al sector solidario, popular y comunitario implementadas en región </t>
  </si>
  <si>
    <t xml:space="preserve">Semestral </t>
  </si>
  <si>
    <t>4. Fortalecer la articulación institucional para recuperar la confianza de la ciudadanía y para fortalecer la acción integral del Estado.</t>
  </si>
  <si>
    <r>
      <t xml:space="preserve">4.1 </t>
    </r>
    <r>
      <rPr>
        <b/>
        <sz val="11"/>
        <rFont val="Arial Narrow"/>
        <family val="2"/>
      </rPr>
      <t>Integralidad</t>
    </r>
    <r>
      <rPr>
        <sz val="11"/>
        <rFont val="Arial Narrow"/>
        <family val="2"/>
      </rPr>
      <t xml:space="preserve">  de los sistemas de gestión para el desarrollo institucional </t>
    </r>
  </si>
  <si>
    <t xml:space="preserve">Porcentaje de Implementación del MIGP </t>
  </si>
  <si>
    <t xml:space="preserve">Subdirección Nacional 
Dirección de Investigación y Planeación
Todos los grupos y Jefes de Oficina </t>
  </si>
  <si>
    <t>Porcentaje de documento de análisis y propuestas gestionadas.</t>
  </si>
  <si>
    <t>Oficina Asesora Jurídica</t>
  </si>
  <si>
    <t>INDICADORES</t>
  </si>
  <si>
    <t>TIPO DE INDICADOR</t>
  </si>
  <si>
    <t>Frecuencia  Medición</t>
  </si>
  <si>
    <t>META 2023</t>
  </si>
  <si>
    <t>Número de organizaciones solidarias conformadas por población víctima, vinculadas a procesos de fomento, durante la vigencia.</t>
  </si>
  <si>
    <t>Organizaciones solidarias fortalecidas en capacidades productivas y administrativas en municipios PDET</t>
  </si>
  <si>
    <t>Territorios asociativos solidarios fomentados</t>
  </si>
  <si>
    <t>Municipios con estrategia de promoción de procesos organizativos a través de la asociatividad solidaria implementada en municipios PDET</t>
  </si>
  <si>
    <t>Organizaciones solidarias fortalecidas en capacidades productivas y administrativas</t>
  </si>
  <si>
    <t>Municipios con estrategia de promoción de procesos organizativos a través de la asociatividad solidaria implementada</t>
  </si>
  <si>
    <t>Porcentaje de organizaciones solidarias de mujeres creadas apoyadas y financiadas</t>
  </si>
  <si>
    <t>Porcentaje de organizaciones solidarias de mujeres fortalecidas en capacidades productivas y administrativas</t>
  </si>
  <si>
    <t>Organizaciones solidarias creadas, apoyadas, y financiadas en municipios PDET</t>
  </si>
  <si>
    <t>Porcentaje de organizaciones solidarias de mujeres creadas, apoyadas, financiadas o fortalecidas que provean información y logística, administren los centros de acopio y promocionen los productos del campo</t>
  </si>
  <si>
    <t>Porcentaje de organizaciones solidarias creadas, apoyadas, financiadas o fortalecidas que provean información y logística, administren los centros de acopio y promocionen los productos del campo</t>
  </si>
  <si>
    <t>Organizaciones solidarias creadas, apoyadas, y financiadas</t>
  </si>
  <si>
    <t>Indice de desempeño institucional Solidarias</t>
  </si>
  <si>
    <t>Gestión</t>
  </si>
  <si>
    <t>1er trimestre</t>
  </si>
  <si>
    <t>2do trimestre</t>
  </si>
  <si>
    <t>3er trimestre</t>
  </si>
  <si>
    <t>4to trimestre</t>
  </si>
  <si>
    <t>Acumulado</t>
  </si>
  <si>
    <t>Avance cualitativo 1er trimestre</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</si>
  <si>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</si>
  <si>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</si>
  <si>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</si>
  <si>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t xml:space="preserve">Con el fin promover territorios solidarios se realizan las Asambleas regionales en (Región Sur 1, eje cafetero, Amazonía, Pacífico, Nororiente), desde las que se construiran las Agendas comunes territoriales. </t>
  </si>
  <si>
    <t xml:space="preserve">Se realizan las Asambleas regionales en (Región Sur 1, eje cafetero, Amazonía, Pacífico, Nororiente), desde las que se construiran las Agendas comunes territoriales. </t>
  </si>
  <si>
    <t>Con el fin implementar las Agendas Territoriales de Asociatividad Solidaria para la Paz, se realizan las Asambleas regionales en (Región Sur 1, eje cafetero, Amazonía, Pacífico, Nororiente)</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</si>
  <si>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</si>
  <si>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Se evidencia el avance del 25% de la implementacion anual del MIPG</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</si>
  <si>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</si>
  <si>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</si>
  <si>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</si>
  <si>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“Territorios asociativos solidarios fomentados”.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</si>
  <si>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</si>
  <si>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Fortalecimiento territorial de las organizaciones.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</si>
  <si>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</si>
  <si>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</si>
  <si>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</si>
  <si>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</si>
  <si>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financiadas o fortalecidas que provean información y logística, administren los centros de acopio y promocionen los productos del campo”.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</si>
  <si>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creadas, apoyadas, financiadas o fortalecidas que provean información y logística, administren los centros de acopio y promocionen los productos del campo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</si>
  <si>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</si>
  <si>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De acuerdo con la Circular externa No. 100-003 del 2023, el aplicativo FURAG dará apertura en junio de 2023 y la publicación de resultados se dará en el mes de agosto de 2023 según programación. </t>
  </si>
  <si>
    <t xml:space="preserve">  PLAN ESTRATÉGICO 2023-2026
Con la Economía Solidaria, Popular y Comunitaria el cambio es desde los territorios</t>
  </si>
  <si>
    <t>VERSIÓN 11</t>
  </si>
  <si>
    <t>CÓDIGO-FO-PDE-01</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</si>
  <si>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</si>
  <si>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Con el fin de implementar el programa formar en asociatividad solidaria la desde la Unidad Solidaria apoya el proceso contractual de los convenios que en el marco del proyecto de inversión ejecutará la acción de misionalidad de la entidad.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</si>
  <si>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</si>
  <si>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 xml:space="preserve">Se inicio de revisión documental sobre insumos para el diseño del Plan Decenal en su componente de Educación,  se construirán las Agendas comunes territoriales de los resultados de las asambleas territoriales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</si>
  <si>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</si>
  <si>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</si>
  <si>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 xml:space="preserve">Avances </t>
  </si>
  <si>
    <t xml:space="preserve">Plan Nacional de Desarrollo </t>
  </si>
  <si>
    <t xml:space="preserve">Objetivo Sectorial </t>
  </si>
  <si>
    <t>1. Promover el trabajo decente a través de la formulación y fortalecimiento de políticas y estrategias orientadas a la generación  de ingresos y de empleo productivo</t>
  </si>
  <si>
    <r>
      <rPr>
        <b/>
        <sz val="11"/>
        <rFont val="Arial Narrow"/>
        <family val="2"/>
      </rPr>
      <t>1. Cultura</t>
    </r>
    <r>
      <rPr>
        <sz val="11"/>
        <rFont val="Arial Narrow"/>
        <family val="2"/>
      </rPr>
      <t xml:space="preserve"> de la economía popular, social y solidaria para la vida </t>
    </r>
  </si>
  <si>
    <t>1,1 Revisar, actualizar y diseñar  programas institucionales que desarrollen las acciones de fomento de la economía popular, social y solidaria</t>
  </si>
  <si>
    <t xml:space="preserve"> 1.2 Articular las competencias emprendedoras solidarias en el sistema de educación formal en los niveles de básica y media con el ministerio de educación, secretaria de educación  e instituciones educativas </t>
  </si>
  <si>
    <t>1,3 Desarrollar procesos de estudios, investigaciones o sistematización de experiencias en torno a la economía popular, social y solidaria</t>
  </si>
  <si>
    <t xml:space="preserve"> 1.4 Desarrollar procesos participativos de educación solidaria con actores de la economía popular, social y solidaria (Mesa de Educación Popular, Social y Solidaria y otros espacios)</t>
  </si>
  <si>
    <t>2.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</si>
  <si>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2. Educomunicaciones</t>
    </r>
    <r>
      <rPr>
        <sz val="11"/>
        <rFont val="Arial Narrow"/>
        <family val="2"/>
      </rPr>
      <t xml:space="preserve"> para el posicionamiento del modelo asociativo solidario</t>
    </r>
  </si>
  <si>
    <t xml:space="preserve"> 2,1 Desarrollar  una estrategia de comunicaciones con medios alternativos y comunitarios para la promoción de la cultura solidaria, empleando diferentes medios de telecomunicación </t>
  </si>
  <si>
    <t>3,1.1   Promover el modelo de economía popular, social y solidaria,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</si>
  <si>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 xml:space="preserve">3,1. 2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t>
  </si>
  <si>
    <t>3..2.1 Promover Territorios Asociativos Solidarios  que  contribuyan al desarrollo social, cultural, político, economico,ambiental y organizacional en los territorios.</t>
  </si>
  <si>
    <t>3.2.2 Desarrollar las Mesas territoriales de economía popular, social y solidaria que promuevan  acuerdos territoriales de asociatividad solidaria para la Paz.</t>
  </si>
  <si>
    <t>3.2.3 Articular la estrategia de Compras públicas locales y mercados campesinos como parte del modelo de gestión institucional nacional y territorial.</t>
  </si>
  <si>
    <t>3.3.1 Fomentar la Red Pública de apoyo al sector solidario, popular y comunitario articulando las iniciativas e instrumentos de política de los gobiernos locales, departamentales y nacionales.</t>
  </si>
  <si>
    <t>4. Mejorar la gestión institucional del sector trabajo, con una eficiente gestión orientada a resultados</t>
  </si>
  <si>
    <t xml:space="preserve">4.1.1 Implementar las dimensiones y políticas que conforman el MIPG para lograr una  mayor apropiación y cumplimiento adecuado de las funciones, garantizando  la satisfacción y participación ciudadana </t>
  </si>
  <si>
    <t xml:space="preserve">4..1..2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</si>
  <si>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Plan Nacional de Desarrollo 2022-2026 “Colombia Potencia Mundial de la Vida ” 
Transformación  / Implicación: 2. Seguridad humana y justicia social
Habilitadores: C. Expansión d ecapacidades: más y mejores oportunidades de la población para lograr sus proyectos de vida 
Catalizador: 7. Reconocimiento e impulso a la Economía Popular y Comunitaria(EP)
Componente:  g. Asociatividadsolidariaparalapaz
</t>
  </si>
  <si>
    <t>EJECUTADO</t>
  </si>
  <si>
    <t>ESPERADO</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</si>
  <si>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</si>
  <si>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Esperado</t>
  </si>
  <si>
    <t>AVANCE SEGUNDO TRIMESTRE</t>
  </si>
  <si>
    <t>OBJETIVOS ESTRATEGICOS</t>
  </si>
  <si>
    <t>INICIATIVAS ESTRATEGICAS</t>
  </si>
  <si>
    <t>AVANCE PRIMER TRIMESTRE</t>
  </si>
  <si>
    <t>AVANCE SEGUNDO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</si>
  <si>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</si>
  <si>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</si>
  <si>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</si>
  <si>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</si>
  <si>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</si>
  <si>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</si>
  <si>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</si>
  <si>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</si>
  <si>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_</t>
  </si>
  <si>
    <t>Creación de empleo</t>
  </si>
  <si>
    <t>Seguridad Humana y Justicia Social</t>
  </si>
  <si>
    <t>Producto</t>
  </si>
  <si>
    <t>Paz Total e Integral</t>
  </si>
  <si>
    <t>Semestral</t>
  </si>
  <si>
    <t>Reparación efectiva e integral a las víctimas</t>
  </si>
  <si>
    <t>Segundo nivel</t>
  </si>
  <si>
    <t>Unidad Administrativa Especial de Organizaciones Solidarias</t>
  </si>
  <si>
    <t>Direccion de Desarrollo de las Organizaciones Solidarias</t>
  </si>
  <si>
    <t xml:space="preserve">John Jairo Rojas </t>
  </si>
  <si>
    <t>jhon.rojas@unidadsolidaria.gov.co</t>
  </si>
  <si>
    <t xml:space="preserve">
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</si>
  <si>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Gloria Patricia Medina Tarazona</t>
  </si>
  <si>
    <t>gloria.medina@unidadsolidaria.gov.co</t>
  </si>
  <si>
    <t>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</si>
  <si>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</si>
  <si>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4.1 Evaluar de manera independiente la gestión estratégica e institucional, en aras de establecer el cumplimiento de las metas de gobierno y de gestión</t>
  </si>
  <si>
    <t xml:space="preserve">De acuerdo con la Circular externa No. 100-003 del 2023, el aplicativo FURAG dio apertura en junio de 2023 y la publicación de resultados se dará en el mes de agosto de 2023 según programación. </t>
  </si>
  <si>
    <t>Pacto por una gestión pública efectiva</t>
  </si>
  <si>
    <t xml:space="preserve">Direccion de Investigacion y Planeacion </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</si>
  <si>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</si>
  <si>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</si>
  <si>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</si>
  <si>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</si>
  <si>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</si>
  <si>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</si>
  <si>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</si>
  <si>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</si>
  <si>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</si>
  <si>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</si>
  <si>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Se evidencia el avance del 50% de la implementacion anual del MIPG</t>
  </si>
  <si>
    <t>A corte de 30 de junio de 2023, la Unidad Solidaria ha suscrito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20</t>
  </si>
  <si>
    <t xml:space="preserve">A corte de 30 de junio de 2023, la Unidad Solidaria cuenta con 92 gestores territoriales en los 32 departamentos, quienes adelantan  el fomento de las organizaciones de la economía solidaria, popular, comunitaria y social en los municipios  PDET,  reportando  20 organizaciones fortalecidas en estos municipios.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fomentadas  en capacidades productivas y administrativas en municipios PDET, durante la vigencia de la siguiente manera: 
1. Convenio de asociación 002: 20 Organizaciones 
 2. Convenio interadministrativo 001:  20 Organizaciones 
3. Convenio interadministrativo 002:  60 Organizaciones 
</t>
  </si>
  <si>
    <t xml:space="preserve">A corte de 30 de junio de 2023, la Unidad Solidaria cuenta con 92 gestores territoriales  quienes se encuentran adelantando  procesos de fomento en  23 municipios Pdet :
-Antioquia: Apartadó, Carepa, Necoclí, Yondó, Vigía del Fuerte 
-Bolívar: El Carmen de Bolívar, María la Baja
-Cauca: Santander de Quilichao
-Guaviare: San José del Guaviare, El retorno 
-Nariño: San Andrés de Tumaco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</si>
  <si>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</si>
  <si>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t>
  </si>
  <si>
    <t xml:space="preserve">A corte de 30 de junio de 2023, la Unidad Solidaria cuenta con 92 gestores territoriales en los 32 departamentos, quienes adelantan la gestión en el fomento de las organizaciones de la economía solidaria, popular, comunitaria y social, reportando un avance de 8 organizaciones  creadas, de las cuales seis (6) son lideradas por mujeres, lo que representa a la fecha un 75% del total de las organizaciones creadas.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20%  de las organizaciones solidarias creadas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</si>
  <si>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ha fortalecido 32 organizaciones de las cuales (6) son lideradas por mujeres, que corresponde al 18.75% parcial del total de las organizaciones.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28%  de las organizaciones solidarias  fortalecidas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</si>
  <si>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el fomento de las organizaciones de la economía solidaria, popular, comunitaria y social, en los municipios priorizados PDET,  reportando 7  organizaciones creadas
A corte de 30 de junio de 2023, la Unidad Solidaria ha suscrito  tres (3) convenios con el objetivo de fomentar organizaciones de la economía solidaria, popular, comunitaria y social en los cuales se crearan organizaciones en municipios PDET .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</si>
  <si>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</si>
  <si>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junio de 2023, la Unidad Solidaria solicitó a la Agencia de Desarrollo Rural - ADR, que remita las organizaciones solidarias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 </t>
  </si>
  <si>
    <t>A corte de 30 de junio de 2023, la Unidad Solidaria cuenta con 92 gestores territoriales en los 32 departamentos, quienes adelantan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</si>
  <si>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30 de junio de 2023, la Unidad Solidaria cuenta con 92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junio de 2023, la Unidad Solidaria suscribió tres (3) convenios, con el claro objetivo de fortalecer organizaciones solidarias en diferentes las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</si>
  <si>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</si>
  <si>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Avance Ejecutado</t>
  </si>
  <si>
    <t xml:space="preserve">N° de  documentos de propuesta Plan Nacional Decenal de Educación Solidaria desarrollados </t>
  </si>
  <si>
    <t>% Esperado</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</si>
  <si>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</si>
  <si>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</si>
  <si>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</si>
  <si>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</si>
  <si>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</si>
  <si>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</si>
  <si>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</si>
  <si>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</si>
  <si>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</si>
  <si>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</si>
  <si>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Seguimiento compromisos Unidad Soldiaria en el Plan  Estrategico Sectorial  2023</t>
  </si>
  <si>
    <t>AVANCE TERCER TRIMESTRE</t>
  </si>
  <si>
    <t>AVANCE CUARTO TRIMESTRE</t>
  </si>
  <si>
    <t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t>
  </si>
  <si>
    <t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t>
  </si>
  <si>
    <t xml:space="preserve">A corte de 30 de septiembre de 2023, la Unidad Solidaria cuenta con 79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víctimas     
Por medio del  Convenio de asociación 002 con la Asociación de Cooperativas y Empresas Solidarias del Huila se fomentaron organizacion en los siguientes 4 municipios en el departamento de Putumayo :
-Puerto Guzmán
-Mocoa
-Puerto Asís
-Villa Garzón
Para un Total de 33 municipios con estrategia
Se esta realizando la revision de las Matrices F10 para la validacion de los Municipios  con Estrategia                                                                                                         </t>
  </si>
  <si>
    <t xml:space="preserve">A corte de 30 de septiembre de 2023, la Unidad Solidaria cuenta con 79 gestores territoriales en los 32 departamentos, quienes adelantan la gestión en el fomento de las organizaciones de la economía solidaria, popular, comunitaria y social, por lo que a la fecha ha fortalecido 32 organizaciones de las cuales (6) son lideradas por mujere
Por medio del  Convenio de asociación 002 con la Asociación de Cooperativas y Empresas Solidarias del Huila se fortalecieron 16  organizaciones de las cuales  2 son  de mujeres en el departamento de Putumayo :
Lo que representa a la fecha que 8 de 48 organizaciones, es decir un 16,6% del total de las organizaciones fortalecidas son de mujeres. </t>
  </si>
  <si>
    <t xml:space="preserve">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Por medio del  Convenio de asociación 002 con la Asociación de Cooperativas y Empresas Solidarias del Huila se crearon 4 organizaciones de las cuales  ninguna es de mujeres en el departamento de Putumayo :
Lo que representa a la fecha que  6 de 12 organizacioes, es decir un 50% del total de las organizaciones creadas son de mujeres. 
</t>
  </si>
  <si>
    <t>A corte de 30 de septiembre de 2023, la Unidad Solidaria cuenta con 79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16 organizaciones fortalecidas en el Departamento de Putumayo.
Para un total  de 48 organizaciones fortalecidas en municipios rurales o PDET</t>
  </si>
  <si>
    <t>A corte de 30 de septiembre, la Unidad Solidaria cuenta con 79 gestores territoriales en los 32 departamentos, quienes adelantan  el fomento de las organizaciones de la economía solidaria, popular, comunitaria y social, en los municipios priorizados PDET,  reportando 7  organizaciones creadas.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4  organizaciones creadas  en el Departamento de Putumayo.
Para un total de 11 organizaciones creadas en municipios rurales y PDET</t>
  </si>
  <si>
    <t xml:space="preserve">A corte de 30 de  septiembre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remitida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</si>
  <si>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t>
  </si>
  <si>
    <t>A corte de 30 de septiembre de 2023, la Unidad Solidaria cuenta con 79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septiembre de 2023, la Unidad Solidaria suscribió cinco (5) convenios, con el claro objetivo de fortalecer organizaciones solidarias en diferentes las diferentes regiones:
En el Convenio de asociación 002 con la Asociación de Cooperativas y Empresas Solidarias del Huila se Reportan 4 organizaciones creadas en el Departamento de Putumayo.
Para un total de 12 organizaciones creadas en municipios rurales y PDET</t>
  </si>
  <si>
    <t xml:space="preserve">De acuerdo con la Circular externa No. 100-003 del 2023, el aplicativo FURAG dio apertura en junio de 2023 y se realizo el cague en la plataforma y los resultados no tienen fecha de publicacion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</si>
  <si>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</si>
  <si>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Avance cualitativo 2do trimestre</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</si>
  <si>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</si>
  <si>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</si>
  <si>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</si>
  <si>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</si>
  <si>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Se evidencia el avance del 75% de la implementacion anual del MIPG</t>
  </si>
  <si>
    <t>PLAN ESTRATÉGICO SECTORIAL  
2023-2026</t>
  </si>
  <si>
    <t xml:space="preserve">LINEA DE BASE </t>
  </si>
  <si>
    <t>META CUATRIENIO</t>
  </si>
  <si>
    <t>META 2024</t>
  </si>
  <si>
    <t>META 2025</t>
  </si>
  <si>
    <t>META 2026</t>
  </si>
  <si>
    <t>Implementar estrategias orientadas a la generación  de ingresos y de empleo productivo</t>
  </si>
  <si>
    <t>jhon.rojas@uaeos.gov.co</t>
  </si>
  <si>
    <t>Evaluar de manera independiente la gestión estratégica e institucional, en aras de establecer el cumplimiento de las metas de gobierno y de gestión</t>
  </si>
  <si>
    <t xml:space="preserve">Gloria Patricia medina </t>
  </si>
  <si>
    <t>gmedina@uaeos.gov.co</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</si>
  <si>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</si>
  <si>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Esperado acumulado </t>
  </si>
  <si>
    <t>% Cumplimiento acumulado</t>
  </si>
  <si>
    <t>% Esperado acumulado</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</si>
  <si>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</si>
  <si>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</si>
  <si>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 xml:space="preserve">N° de organizaciones lideradas por mujeres  fomentadas por vigencia </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</si>
  <si>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</si>
  <si>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</si>
  <si>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</si>
  <si>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</si>
  <si>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</si>
  <si>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r>
      <t>A corte de 30 de septiembre de 2023, la Unidad Solidaria cuenta con 79 gestores territoriales en los 32 departamentos, quienes adelantan la gestión en el fomento de las organizaciones de la economía solidaria, popular, comunitaria y social. En este sentido</t>
    </r>
    <r>
      <rPr>
        <sz val="7.2"/>
        <color rgb="FFFF0000"/>
        <rFont val="Arial Narrow"/>
        <family val="2"/>
      </rPr>
      <t xml:space="preserve"> </t>
    </r>
    <r>
      <rPr>
        <sz val="11"/>
        <color theme="1"/>
        <rFont val="Arial Narrow"/>
        <family val="2"/>
      </rPr>
      <t>se han fortalecido 2</t>
    </r>
    <r>
      <rPr>
        <sz val="12"/>
        <rFont val="Arial Narrow"/>
        <family val="2"/>
      </rPr>
      <t xml:space="preserve">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t>
    </r>
  </si>
  <si>
    <r>
      <t xml:space="preserve">Plan Estratégico Institucional  2023-2026
</t>
    </r>
    <r>
      <rPr>
        <b/>
        <sz val="14"/>
        <rFont val="Arial Narrow"/>
        <family val="2"/>
      </rPr>
      <t>Con la Economía Solidaria, Popular,  Comunitaria el cambio es desde los territorios</t>
    </r>
  </si>
  <si>
    <t>FECHA EDICIÓN 03/04/2023</t>
  </si>
  <si>
    <t>Transformación  PND  ( propuesta )</t>
  </si>
  <si>
    <t>Habilitadores</t>
  </si>
  <si>
    <t xml:space="preserve">Catalizador </t>
  </si>
  <si>
    <t>Componente  PND</t>
  </si>
  <si>
    <t>Objetivo Sectorial</t>
  </si>
  <si>
    <t xml:space="preserve">Objetivo General </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</si>
  <si>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</si>
  <si>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</si>
  <si>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</si>
  <si>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</si>
  <si>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</si>
  <si>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</si>
  <si>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</si>
  <si>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</si>
  <si>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</si>
  <si>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</si>
  <si>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No de organizaciones de  comunidades indígenas fomentadas por vigencia ​</t>
  </si>
  <si>
    <t>No de organizaciones de  comunidades NARP fomentadas por vigencia ​</t>
  </si>
  <si>
    <t>No de organizaciones de  jóvenes  fomentadas por vigencia  ​</t>
  </si>
  <si>
    <t>No de organizaciones de por población en condición de víctima  fomentadas  por vigencia ​</t>
  </si>
  <si>
    <t>No de organizaciones de  población en proceso de reincorporación  fomentadas por vigencia  ​</t>
  </si>
  <si>
    <t>No de organizaciones solidarias creadas en municipios Pdte.​</t>
  </si>
  <si>
    <t>No de organizaciones solidarias fortalecidas  en municipios Pdte.​</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</si>
  <si>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</si>
  <si>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</si>
  <si>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1.2.2 Desarrollar las Mesas territoriales de economía popular, social y solidaria que promuevan  acuerdos territoriales de asociatividad solidaria para la Paz.</t>
  </si>
  <si>
    <t xml:space="preserve">No de Mesas territoriales implementadas </t>
  </si>
  <si>
    <t>1.2.3 Articular la estrategia de Compras públicas locales y mercados campesinos como parte del modelo de gestión institucional nacional y territorial.</t>
  </si>
  <si>
    <t xml:space="preserve">No de Organizaciones Solidarias vinculadas a las Estrategias de Compras Publicas y Mercados campesinos </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</si>
  <si>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</si>
  <si>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</si>
  <si>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</si>
  <si>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</si>
  <si>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</si>
  <si>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</si>
  <si>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</si>
  <si>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</si>
  <si>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</si>
  <si>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</si>
  <si>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</si>
  <si>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2.3 Desarrollar procesos de estudios, investigaciones o sistematización de experiencias en torno a la economía  solidaria, popular, comunitaria y social​</t>
  </si>
  <si>
    <t>No de estudios e investigaciones  en economía popular, social y solidaria realizadas y/o publicadas ​</t>
  </si>
  <si>
    <t>2.4 Formular el Plan decenal para la economía social. solidaria y popular a través de  procesos participativos ​</t>
  </si>
  <si>
    <t>No de  documentos de propuesta Plan decenal para la economía social. solidaria y popular elaborados​</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</si>
  <si>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</si>
  <si>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</si>
  <si>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No de Organizaciones participantes de proceso de promoción ​</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</si>
  <si>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</si>
  <si>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</si>
  <si>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</si>
  <si>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</si>
  <si>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</si>
  <si>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</si>
  <si>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</si>
  <si>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</si>
  <si>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</si>
  <si>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</si>
  <si>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</si>
  <si>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</si>
  <si>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</si>
  <si>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N° Organizaciones solidarias fomentadas</t>
  </si>
  <si>
    <t xml:space="preserve">1 trimestre </t>
  </si>
  <si>
    <t>A corte de 30 de septiembre de 2023, la Unidad Solidaria cuenta con 79 gestores territoriales  quienes se encuentran adelantando  procesos de fomento en 11 municipios Pdet :
-Antioquia: Apartadó, Carepa, Necoclí, Yondó, Vigía del Fuerte 
-Bolívar: El Carmen de Bolívar, María la Baja
-Cauca: Santander de Quilichao
-Guaviare: San José del Guaviare, El retorno 
-Nariño: San Andrés de Tumaco
Por medio del  Convenio de asociación 002 con la Asociación de Cooperativas y Empresas Solidarias del Huila se fomentaron organizacion en los siguientes 4 municipios PDET en el departamento de Putumayo:
-Puerto Guzmán
-Mocoa
-Puerto Asís
-Villa Garzón
Para un Total de 15 municipios PDET
Se esta realizando la revision de las Matrices F10 para la validacion de los Municipios PDET con Estrategia</t>
  </si>
  <si>
    <t>Durante la realización de las 23 asambleas territoriales se atendieron 5.016 personas, 2.630 mujeres y 2.386 hombres y 2.151 organizaciones de las 10 regiones de trabajo de la Agenda de Asociatividad Solidaria para la paz.</t>
  </si>
  <si>
    <t>Avance cualitativo 3er trimestre</t>
  </si>
  <si>
    <t>Avance cualitativo 4er trimestre</t>
  </si>
  <si>
    <t xml:space="preserve">A corte de 31 de diciembre, La Unidad Solidaria a través de la ejecución de los 5 convenios suscritos en la vigencia,implementó la Agenda de Asociatividad Solidaria para la Paz y su Programa de Asociatividad Solidaria en las regiones, vinculando al proceso de fomento 74 organizaciones conformadas por Población Víctima; de las cuales, 6 organizaciones fueron creadas y 68 organizaciones fueron fortalecidas; beneficiando a 732 personas identificados con RUV. </t>
  </si>
  <si>
    <t>Con corte al 31 de diciembre del 2023, respecto a las organizaciones solidarias de mujeres creadas, apoyadas, financiadas o fortalecidas que provean información y logística, administren los centros de acopio y promocionen los productos del campo, la Agencia de Renovación del Territorio referencio a la Asociación de Mujeres Líderes Agropecuarias -ASMULIAGRO en vigencia 2021. Por motivos de seguridad no se había podido atender en vigencias anteriores. En la presente vigencia se priorizo la organización de ASMULIAGR0, ubicada en el Municipio PDET de Morales Cauca.
En la presente se reporta el fortalecimiento de la Organización, en donde se han venido adelantando las siguientes actividades: Caracterización y formación a través de diplomados del Sistema de Educación Asociativa y Solidaria SEAS, Formulación de proyectos, y Emprendimientos solidarios. Adicionalmente, se invitó a las 19 mujeres beneficiarias directas a los cursos de Liderazgo y Asociatividad Solidaria.</t>
  </si>
  <si>
    <t>Con corte al 31 de diciembre del 2023, respecto a las organizaciones solidarias de mujeres creadas, apoyadas, financiadas o fortalecidas que provean información y logística, administren los centros de acopio y promocionen los productos del campo, la Agencia de Renovación del Territorio referencio a la Asociación de Mujeres Líderes Agropecuarias -ASMULIAGRO en vigencia 2021. Por motivos de seguridad no se había podido atender en vigencias anteriores. En la presente vigencia se priorizo la organización de ASMULIAGR0, ubicada en el Municipio PDET de Morales Cauca.
En la presente se reporta el fortalecimiento de la Organización, en donde se han venido adelantando las siguientes actividades: Caracterización y formación a través de diplomados del Sistema de Educación Asociativa y Solidaria SEAS, Formulación de proyectos, y Emprendimientos solidarios. Adicionalmente, se invitó a las 19 mujeres beneficiarias directas a los cursos de Liderazgo y Asociatividad Solidaria, correspondientes al módulo formativo.</t>
  </si>
  <si>
    <t xml:space="preserve">A corte de 31 de diciembre, La Unidad Solidaria, implementó la Agenda de Asociatividad Solidaria para la Paz y el Programa de Asociatividad Solidaria, a través de la gestión territorial y la ejecución de los 5 convenios suscritos durante la vigencia; con el objetivo de fomentar organizaciones de la economía solidaria, popular, comunitaria y social, con un enfoque poblacional. El trabajo adelantando por los aliados en las regiones, durante la identificación y diagnóstivo territorial, permitió el fomento de 895 organizaciones de economía solidaria, popular, social y comunitaria. Este trabajo en territorio, abarcó 295 organizaciones más de las 600 incialmente propuesta en la meta de la unidad para en 2023, logrando fomentar 895 organizaciones. </t>
  </si>
  <si>
    <r>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t>
    </r>
    <r>
      <rPr>
        <sz val="12"/>
        <color rgb="FFFF0000"/>
        <rFont val="Arial Narrow"/>
        <family val="2"/>
      </rPr>
      <t>.</t>
    </r>
    <r>
      <rPr>
        <sz val="12"/>
        <color theme="1"/>
        <rFont val="Arial Narrow"/>
        <family val="2"/>
      </rPr>
      <t xml:space="preserve">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r>
  </si>
  <si>
    <t>419 P</t>
  </si>
  <si>
    <t>73P</t>
  </si>
  <si>
    <t>A G14</t>
  </si>
  <si>
    <t>AG15</t>
  </si>
  <si>
    <t xml:space="preserve">Planfes </t>
  </si>
  <si>
    <t>TRIMESTRE</t>
  </si>
  <si>
    <t xml:space="preserve">Para el tercer trimestre de la vigencia, se reportan 42 municipios con estrategias de procesos organizativos a través de la asociatividad solidaria implementada, fomentando 80 organizaciones, de las cuales, 7 organizaciones están en proceso de creación y 73 organizaciones en proceso de fortalecimiento, que permiten beneficiar directamente a 1.372 personas e indirectamente 4.533 personas, de las cuales 801 son mujeres 417 personas pertenecen a un grupo étnico (218 indígenas, 199 son NARP), dando continuidad al proceso de fomento de las organizaciones solidarias. 
A corte de 30 de septiembre de 2023, se reportan un total de 54 municipios con estrategias de promoción de procesos organizativos a través de la asociatividad solidaria implementada, fomentando 120 organizaciones que permiten beneficiar directamente a 3.286 personas e indirectamente 9.542 personas, de las cuales 1.858 son mujeres 1.083 personas pertenecen a un grupo étnico (286 indígenas, 797 son NARP). </t>
  </si>
  <si>
    <t>Con corte a 30 de marzo de 2023, la Unidad Administrativa Especial de Organizaciones Solidarias, está
desarrollando La Agenda de Asociatividad Solidaria para la Paz.</t>
  </si>
  <si>
    <t xml:space="preserve">Al corte de este periodo, en dos (2) Municipios se crearon 8 organizaciones y en 17 Municipios se fortalecieron 32 organizaciones. 
Al corte del 30 de junio del 2023, se reportan 17 municipios con estrategia de promoción de procesos organizativos a través de la asociatividad solidaria implementada, fomentando 40 organizaciones que permiten. beneficiar directamente a 1.996 personas. De las personas beneficiadas directamente 919 son mujeres, 497 personas pertenecen a un grupo étnico (59 Indígenas, 435 son NARP y 3 Rom.
</t>
  </si>
  <si>
    <t xml:space="preserve">Cualitativo </t>
  </si>
  <si>
    <t xml:space="preserve">Cuantitativo </t>
  </si>
  <si>
    <t xml:space="preserve">INDICADOR </t>
  </si>
  <si>
    <t>Municipios con estrategia de promoción de procesos organizativos a través
de la asociatividad solidaria implementada en municipios PDET</t>
  </si>
  <si>
    <t xml:space="preserve">Para este 3er trimestre se reportan 14 Municipios PDET con estrategia de promoción de procesos organizativos a través de la asociativida solidaria implementada, fomentando 42 organizaciones, 5 están en proceso de creación y 37 en proceso de fortalecimiento, beneficiando directamente a 856 personas e indirectamente a 2.652 personas, de las cuales 487
son mujeres y 194 pertenecen a un Grupo Étnico (48 Indígenas, 146 son NARP)Al corte del 30 de septiembre del 2023, se reportan 20 municipios PDET con estrategia de promoción de procesos organizativos a través de la asociatividad solidaria implementada fomentando 69 organizaciones solidarias, beneficiando directamente a 2.035 personas e indirectamente a 5.563 personas, de las cuales 1.179son mujeres y 813 pertenecen a un Grupo Étnico (115 Indígenas, 698 son NARP).
</t>
  </si>
  <si>
    <t>Al corte del 30 de junio del 2023, se reportan 11 municipios PDET con estrategia de promoción de procesos organizativos a través de la asociatividad solidaria implementada fomentando 27 organizaciones, beneficiando directamente a 1.232 personas e indirectamente a 3.260 personas, de las cuales 640 son mujeres y 450 pertenecen a un Grupo Étnico (58 Indígenas, 389 son NARP y 3 Rom). Al corte de este periodo, en el municipio PDET de San Andrés de Tumaco se crearon 7 organizaciones y en 11 Municipios PDET se fortalecieron 20 28/02/2024 4:35 p.m.
Página 1 de 12 organizaciones.</t>
  </si>
  <si>
    <t>Con corte a 30 de marzo de 2023, la Unidad Administrativa Especial de Organizaciones Solidarias, está
desarrollando La Agenda de Asociatividad Solidaria para la Paz</t>
  </si>
  <si>
    <t>Con corte a 30 de marzo de 2023, la Unidad Administrativa Especial de Organizaciones Solidarias, está desarrollando La Agenda de Asociatividad Solidaria para la Paz.</t>
  </si>
  <si>
    <t>Para este 3er trimestre se reportan 7 Organizaciones solidarias creadas, apoyadas, y financiadas en 6 municipios, beneficiando directamente a 142 e indirectamente a 327 personas de las cuales 71 son mujeres y 78 pertenecen a un Grupo Étnico (30 indígenas, 48
NARP).
Al corte de 30 de septiembre de 2023, se reportan 15 Organizaciones solidarias creadas, apoyadas, y
financiadas, beneficiando directamente a 296 personas e indirectamente 1,015 personas, de las cuales 205 son
mujeres y 192 pertenecen a un Grupo Étnico (30 indígenas, 162 NARP).</t>
  </si>
  <si>
    <t>Al corte del 30 de junio del 2023, se reportan 8 procesos de creación de organizaciones solidarias, en los municipios de San Andrés de Tumaco (Nariño) y Galeras (Sucre), beneficiando directamente a 152 personas, de las cuales 138 son mujeres y 132 pertenecen a NARP.</t>
  </si>
  <si>
    <t>Con corte a 30 de marzo de 2023, la Unidad Administrativa Especial de Organizaciones Solidarias, está desarrollando La Agenda de Asociatividad Solidaria para la Paz</t>
  </si>
  <si>
    <t>Organizaciones solidarias creadas, apoyadas, y financiadas en municipios</t>
  </si>
  <si>
    <t>Para este 3er trimestre se reportan 5 Organizaciones solidarias creadas, apoyadas, y financiadas en 4 municipios PDET, beneficiando directamente a 122 e indirectamente a 247 personas de las cuales 52 son mujeres y 58 pertenecen a un Grupo Étnico (10 indígenas, 48 NARP).
Al corte de 30 de septiembre de 2023, se reportan 12 Organizaciones solidarias creadas, apoyadas, y financiadas
en 4 municipios PDET, beneficiando directamente a 256 personas e indirectamente 902 personas, de las cuales
178 son mujeres y 172 pertenecen a un Grupo Étnico (10 indígenas, 162 NARP)</t>
  </si>
  <si>
    <t>Al corte del 30 de junio del 2023, se reportan 7 procesos de creación de organizaciones solidarias, en el municipio PDET de San Andrés de Tumaco (Nariño), beneficiando directamente a 132 personas, de las cuales
129 son mujeres y 132 pertenecen a NARP.</t>
  </si>
  <si>
    <t>74P</t>
  </si>
  <si>
    <t>Organizaciones solidarias fortalecidas en capacidades productivas y
administrativas</t>
  </si>
  <si>
    <t>Para este 3er trimestre se reportan 73 Organizaciones solidarias fortalecidas en capacidades productivas y administrativas en 38 municipios, beneficiando directamente a 1.230 e indirectamente a 4.206 personas, de las cuales 730 son mujeres y 339 pertenecen a un Grupo Étnico (188 indígenas, 151 NARP)Al corte de 30 de septiembre de 2023, se reportan en total 105 Organizaciones solidarias fortalecidas en capacidades productivas y administrativas, beneficiando directamente a 2.990 personas e indirectamente 8.527 personas, de las cuales 1.653 son mujeres y 891 pertenecen a un Grupo Étnico (256 indígenas, 635 NARP)</t>
  </si>
  <si>
    <t>Al corte del 30 de junio del 2023, se reportan 32 organizaciones solidarias fortalecidas en capacidades
productivas y administrativas en 17 municipios, beneficiando directamente a 1844 personas, de las cuales 781 son mujeres y 365 pertenecen a un grupo étnico (59 Indígenas y 303 son NARP y 3 Rom)</t>
  </si>
  <si>
    <t>Organizaciones solidarias fortalecidas en capacidades productivas y
administrativas en municipios PDET</t>
  </si>
  <si>
    <t>Para este 3er trimestre se reportan se reportan 37 Organizaciones solidarias fortalecidas en capacidades productivas y administrativas en 12 municipios PDET, beneficiando directamente a 734 e indirectamente a 2.405 personas, de las cuales 435 son mujeres y 136 pertenecen a un Grupo Étnico (38 indígenas, 98 NARP)
Al corte de 30 de septiembre de 2023, se reportan en total 57 Organizaciones solidarias fortalecidas en capacidades productivas y administrativas en 18 municipios PDET, beneficiando directamente a 1.779 personas e indirectamente 4.661 personas, de las cuales 1.001 son mujeres y 641 pertenecen a un Grupo Étnico (105 indígenas, 536 NARP)</t>
  </si>
  <si>
    <t>Al corte del 30 de junio del 2023, se reportan 20 Organizaciones solidarias fortalecidas en capacidades productivas y administrativas en 11 municipios PDET, beneficiando directamente a 1.100 personas, de las cuales 511 son mujeres y 318 pertenecen a un grupo étnico (58 Indígenas y 257 son NARP y 3 Rom)</t>
  </si>
  <si>
    <t>Porcentaje de organizaciones solidarias de mujeres creadas apoyadas y
financiadas</t>
  </si>
  <si>
    <t>Al corte de 30 de septiembre de 2023, se reportan un total de 15 organizaciones solidarias creadas, de las cuales 9 organizaciones son lideradas por mujeres, lo que representa un avance del 60% de organizaciones creadas lideradas por mujeres, en capacidades productivas, apoyadas y financiadas beneficiando directamente a 170 personas, e indirectamente 781 personas de las cuales a 161 son mujeres y 150 pertenecen a un grupo étnico (20 Indígenas y 130 son NARP).</t>
  </si>
  <si>
    <t xml:space="preserve">Al corte del 30 de junio del 2023, se reportan 6 organizaciones de mujeres creadas en el Municipio de San Andrés de Tumaco (Nariño), de un total de 8 a nivel nacional, lo que representa un avance del 75% de organizaciones de mujeres creadas en capacidades productivas y administrativas, beneficiando directamente a 112 mujeres y que pertenecen al grupo NARP. </t>
  </si>
  <si>
    <t>Porcentaje de organizaciones solidarias de mujeres fortalecidas en
capacidades productivas y administrativas</t>
  </si>
  <si>
    <t>Para este 3er trimestre, se reportan un total de 73 organizaciones solidarias fortalecidas, de las cuales 20 organizaciones son lideradas por mujeres, lo que representa un avance del 27.40% de organizaciones creadas lideradas por mujeres, beneficiando directamente a 313 personas, e indirectamente 1.306 personas de las cuales a 315 son mujeres y 149 pertenecen a un grupo étnico (66 Indígenas y 83 son NARP).
Al corte de 30 de septiembre de 2023, se reportan un total de 105 organizaciones solidarias fortalecidas, de las cuales 29 organizaciones son lideradas por mujeres, lo que representa un avance del 28% de organizaciones creadas lideradas por mujeres, en capacidades productivas, apoyadas y financiadas beneficiando directamente a 519 personas, e indirectamente 1948 personas de las cuales 530 son mujeres y 329 pertenecen a un grupo étnico (66 Indígenas y 263 son NARP)</t>
  </si>
  <si>
    <t>Al corte del 30 de junio del 2023, se reportan 6 organizaciones de mujeres fortalecidas, de un total de 32 a nivel nacional, lo que representa un avance del 19% de organizaciones de mujeres fortalecidas en capacidades productivas y administrativas, beneficiando directamente a 127 personas, de las cuales 125 son mujeres y 66 pertenecen a un grupo étnico (65 NARP, 1 indígena).</t>
  </si>
  <si>
    <t xml:space="preserve">a 31 de diciembre </t>
  </si>
  <si>
    <r>
      <t>A corte de 31 de diciembre de 2023, se reportan un total de 214 municipios con estrategias de promoción de procesos organizativos a través de la asociatividad solidaria implementada, fomentando 595 organizaciones, de las cuales 52 en procesos de creación y 543 en proceso de fortalecimiento,  que permitieron beneficiar directamente a 9.009 personas e indirectamente 58.489 personas, de las cuales 4.980 son mujeres 3.102</t>
    </r>
    <r>
      <rPr>
        <sz val="11"/>
        <color rgb="FFFF0000"/>
        <rFont val="Calibri"/>
        <family val="2"/>
      </rPr>
      <t xml:space="preserve"> </t>
    </r>
    <r>
      <rPr>
        <sz val="11"/>
        <rFont val="Calibri"/>
        <family val="2"/>
      </rPr>
      <t>personas pertenecen a un grupo étnico (853 indígenas, 2.249 son NARP).</t>
    </r>
  </si>
  <si>
    <t xml:space="preserve">Al corte del 31 de diciembre del 2023, se reportan 57 municipios PDET con estrategia de promoción de procesos organizativos a través de la asociatividad solidaria implementada fomentando 287 organizaciones solidarias, de las cuales 25 son en proceso de creación y 262 en proceso de fortalecimiento, beneficiando directamente a 4.528 personas e indirectamente a 19.437 personas, de las cuales 2.566 son mujeres y 1.732 pertenecen a un Grupo Étnico (267 Indígenas, 1.465 son NARP). </t>
  </si>
  <si>
    <t xml:space="preserve">A 31 de diciembre </t>
  </si>
  <si>
    <t xml:space="preserve">Para el cuarto trimestre de la vigencia, se reportan 186 municipios con estrategias de procesos organizativos a través de la asociatividad solidaria implementada, fomentando 475 organizaciones, de las cuales, 36 organizaciones están en proceso de creación y 439 organizaciones en proceso de fortalecimiento, que permiten beneficiar directamente a 5.672 personas e indirectamente 48.632 personas, de las cuales 3.148 son mujeres y 2.020 personas pertenecen a un grupo étnico (566 indígenas, 1.454 son NARP), dando continuidad al proceso de fomento de las organizaciones solidarias. </t>
  </si>
  <si>
    <t xml:space="preserve">
Para el cuarto trimestre de la vigencia, se reportan 45 municipios con estrategias de procesos organizativos a través de la asociatividad solidaria implementada, fomentando 218 organizaciones, de las cuales, 13 organizaciones están en proceso de creación y 205 organizaciones en proceso de fortalecimiento, que permiten beneficiar directamente a 2.474 personas e indirectamente 13.939 personas, de las cuales 1.389 son mujeres y 921 personas pertenecen a un grupo étnico (152 indígenas, 769 son NARP), dando continuidad al proceso de fomento de las organizaciones solidarias (ver soporte adjunto A419_12_31_2023_01 sombreado en color naranja).</t>
  </si>
  <si>
    <t>Para el cuarto trimestre de la vigencia, se reportan 25 municipios con estrategias de procesos organizativos a través de la asociatividad solidaria implementada, fomentando 36 organizaciones, en proceso de creación, que permiten beneficiar directamente a 336 personas e indirectamente 1.480 personas, de las cuales 167 son mujeres y 163 personas pertenecen a un grupo étnico (83 indígenas, 80 son NARP), dando continuidad al proceso de fomento de las organizaciones solidarias ((ver soporte adjunto A419_12_31_2023_01 sombreado en color naranja).</t>
  </si>
  <si>
    <t xml:space="preserve">Al corte de 31 de diciembre de 2023, se reportan 52 Organizaciones solidarias creadas, apoyadas, y financiadas, en 32 municipios, beneficiando directamente a 637 personas e indirectamente 2.495 personas, de las cuales 375 son mujeres y 355 pertenecen a un Grupo Étnico (113 indígenas, 242 NARP). 
</t>
  </si>
  <si>
    <t xml:space="preserve">Al corte de 31 de diciembre de 2023, se reportan 25 Organizaciones solidarias creadas, apoyadas, y financiadas en 11 municipios PDET, beneficiando directamente a 379 personas e indirectamente 1.316 personas, de las cuales 239 son mujeres y 248 pertenecen a un Grupo Étnico (35 indígenas, 213 NARP). 
</t>
  </si>
  <si>
    <t>Para el cuarto trimestre de la vigencia, se reportan 8 municipios PDET con estrategias de procesos organizativos a través de la asociatividad solidaria implementada, fomentando 13 organizaciones, de las cuales, están en proceso de creación, que permiten beneficiar directamente a 123 personas e indirectamente 414 personas, de las cuales 58 son mujeres y 76 personas pertenecen a un grupo étnico (25 indígenas, 51 son NARP), dando continuidad al proceso de fomento de las organizaciones solidarias ((ver soporte adjunto A419_12_31_2023_01 sombreado en color naranja).</t>
  </si>
  <si>
    <t xml:space="preserve">Al corte de 31 de diciembre de 2023, se reportan en total 543 Organizaciones solidarias fortalecidas en capacidades productivas y administrativas, en 206 municipios, beneficiando directamente a 8.372 personas e indirectamente 55.994 personas, de las cuales 4.605 son mujeres y 2.747 pertenecen a un Grupo Étnico (740 indígenas, 2.007 NARP). 
</t>
  </si>
  <si>
    <t xml:space="preserve">Para el cuarto trimestre de la vigencia, se reportan 178 municipios con estrategias de procesos organizativos a través de la asociatividad solidaria implementada, fomentando 439 organizaciones, en proceso de fortalecimiento, que permiten beneficiar directamente a 5.336 personas e indirectamente 47.152 personas, de las cuales 2.981 son mujeres y 1.857 personas pertenecen a un grupo étnico (483 indígenas, 1.374 son NARP), dando continuidad al proceso de fomento de las organizaciones solidarias ((ver soporte adjunto A419_12_31_2023_01 sombreado en color naranja).. 
</t>
  </si>
  <si>
    <r>
      <t>Al corte de 31 de diciembre de 2023, se reportan en total 262 Organizaciones solidarias fortalecidas en capacidades productivas y administrativas en 55 municipios PDET, beneficiando directamente a 4.149</t>
    </r>
    <r>
      <rPr>
        <sz val="11"/>
        <color rgb="FFFF0000"/>
        <rFont val="Calibri"/>
        <family val="2"/>
      </rPr>
      <t xml:space="preserve"> </t>
    </r>
    <r>
      <rPr>
        <sz val="11"/>
        <rFont val="Calibri"/>
        <family val="2"/>
      </rPr>
      <t>personas e indirectamente 18.121 personas, de las cuales 2.327 son mujeres y 1.485 pertenecen a un Grupo Étnico (232 indígenas, 1.252 NARP).</t>
    </r>
  </si>
  <si>
    <t>Para el cuarto trimestre de la vigencia, se reportan 43 municipios con estrategias de procesos organizativos a través de la asociatividad solidaria implementada, fomentando 205 organizaciones, en proceso de fortalecimiento, que permiten beneficiar directamente a 2.351 personas e indirectamente 13.525 personas, de las cuales 1.331 son mujeres y 845 personas pertenecen a un grupo étnico (127 indígenas, 718 son NARP), dando continuidad al proceso de fomento de las organizaciones solidarias ((ver soporte adjunto A419_12_31_2023_01 sombreado en color naranja).</t>
  </si>
  <si>
    <t>Al corte de 31 de diciembre de 2023, se reportan un total de 52 organizaciones solidarias creadas, de las cuales 15 organizaciones son lideradas por mujeres, lo que representa un avance del 28.84% de organizaciones creadas lideradas por mujeres, en capacidades productivas, apoyadas y financiadas beneficiando directamente a 214 personas, e indirectamente 938 personas de las cuales a 210 son mujeres y 174 pertenecen a un grupo étnico (36 Indígenas y 138 son NARP)</t>
  </si>
  <si>
    <t>Para el cuarto trimestre de la vigencia, se reportan 36 organizaciones con estrategias de procesos organizativos a través de la asociatividad solidaria implementada en proceso de creación, de las cuales 7 organizaciones son lideradas por mujeres, que permiten beneficiar directamente a 52 personas e indirectamente 207 personas, de las cuales 52 son mujeres y 33 personas pertenecen a un grupo étnico (16 indígenas, 17 son NARP), dando continuidad al proceso de fomento de las organizaciones solidarias (ver soporte adjunto A419_12_31_2023_01 sombreado en color naranja).</t>
  </si>
  <si>
    <t>Al corte de 31 de diciembre de 2023, se reportan un total de 543 organizaciones solidarias fortalecidas, de las cuales 133 organizaciones son lideradas por mujeres, lo que representa un avance del 24.49% de organizaciones creadas lideradas por mujeres, en capacidades productivas, apoyadas y financiadas beneficiando directamente a 1.610 personas, e indirectamente 9.402 personas de las cuales 1.586 son mujeres y 783 pertenecen a un grupo étnico (137 Indígenas y 646 son NARP).</t>
  </si>
  <si>
    <t>Para el cuarto trimestre de la vigencia, se reportan 439 organizaciones en proceso de fortalecimiento, 106 organizaciones son lideradas por mujeres, en proceso de fortalecimiento, que permiten beneficiar directamente a 1.122 personas e indirectamente 7.609 personas, de las cuales 1.105 son mujeres y 468 personas pertenecen a un grupo étnico (75 indígenas, 393 son NARP), dando continuidad al proceso de fomento de las organizaciones solidarias (ver soporte adjunto A419_12_31_2023_01 sombreado en color naranja).</t>
  </si>
  <si>
    <t>Para el cuarto trimestre de la vigencia, se reportan 186 municipios con estrategias de procesos organizativos a través de la asociatividad solidaria implementada, fomentando 475 organizaciones, de las cuales, 36 organizaciones están en proceso de creación y 439 organizaciones en proceso de fortalecimiento, que permiten beneficiar directamente a 5.672 personas e indirectamente 48.632 personas, de las cuales 3.148 son mujeres y 2.020 personas pertenecen a un grupo étnico (566 indígenas, 1.454 son NARP), dando continuidad al proceso de fomento de las organizaciones solidarias ((ver soporte adjunto A419_12_31_2023_01 sombreado en color naranja).
A corte de 31 de diciembre de 2023, se reportan un total de 214 municipios con estrategias de promoción de procesos organizativos a través de la asociatividad solidaria implementada, fomentando 595 organizaciones, de las cuales 52 en procesos de creación y 543 en proceso de fortalecimiento,  que permitieron beneficiar directamente a 9.009 personas e indirectamente 58.489 personas, de las cuales 4.980 son mujeres 3.102 personas pertenecen a un grupo étnico (853 indígenas, 2.249 son NARP).</t>
  </si>
  <si>
    <t xml:space="preserve">Para el cuarto trimestre de la vigencia, se reportan 45 municipios con estrategias de procesos organizativos a través de la asociatividad solidaria implementada, fomentando 218 organizaciones, de las cuales, 13 organizaciones están en proceso de creación y 205 organizaciones en proceso de fortalecimiento, que permiten beneficiar directamente a 2.474 personas e indirectamente 13.939 personas, de las cuales 1.389 son mujeres y 921 personas pertenecen a un grupo étnico (152 indígenas, 769 son NARP), dando continuidad al proceso de fomento de las organizaciones solidarias (ver soporte adjunto A419_12_31_2023_01 sombreado en color naranja).
Al corte del 31 de diciembre del 2023, se reportan 57 municipios PDET con estrategia de promoción de procesos organizativos a través de la asociatividad solidaria implementada fomentando 287 organizaciones solidarias, de las cuales 25 son en proceso de creación y 262 en proceso de fortalecimiento, beneficiando directamente a 4.528 personas e indirectamente a 19.437 personas, de las cuales 2.566 son mujeres y 1.732 pertenecen a un Grupo Étnico (267 Indígenas, 1.465 son NARP). </t>
  </si>
  <si>
    <t xml:space="preserve">Para el cuarto trimestre de la vigencia, se reportan 25 municipios con estrategias de procesos organizativos a través de la asociatividad solidaria implementada, fomentando 36 organizaciones, en proceso de creación, que permiten beneficiar directamente a 336 personas e indirectamente 1.480 personas, de las cuales 167 son mujeres y 163 personas pertenecen a un grupo étnico (83 indígenas, 80 son NARP), dando continuidad al proceso de fomento de las organizaciones solidarias ((ver soporte adjunto A419_12_31_2023_01 sombreado en color naranja).
Al corte de 31 de diciembre de 2023, se reportan 52 Organizaciones solidarias creadas, apoyadas, y financiadas, en 32 municipios, beneficiando directamente a 637 personas e indirectamente 2.495 personas, de las cuales 375 son mujeres y 355 pertenecen a un Grupo Étnico (113 indígenas, 242 NARP). </t>
  </si>
  <si>
    <t xml:space="preserve">Para el cuarto trimestre de la vigencia, se reportan 8 municipios PDET con estrategias de procesos organizativos a través de la asociatividad solidaria implementada, fomentando 13 organizaciones, de las cuales, están en proceso de creación, que permiten beneficiar directamente a 123 personas e indirectamente 414 personas, de las cuales 58 son mujeres y 76 personas pertenecen a un grupo étnico (25 indígenas, 51 son NARP), dando continuidad al proceso de fomento de las organizaciones solidarias ((ver soporte adjunto A419_12_31_2023_01 sombreado en color naranja).
Al corte de 31 de diciembre de 2023, se reportan 25 Organizaciones solidarias creadas, apoyadas, y financiadas en 11 municipios PDET, beneficiando directamente a 379 personas e indirectamente 1.316 personas, de las cuales 239 son mujeres y 248 pertenecen a un Grupo Étnico (35 indígenas, 213 NARP). </t>
  </si>
  <si>
    <t xml:space="preserve">Para el cuarto trimestre de la vigencia, se reportan 178 municipios con estrategias de procesos organizativos a través de la asociatividad solidaria implementada, fomentando 439 organizaciones, en proceso de fortalecimiento, que permiten beneficiar directamente a 5.336 personas e indirectamente 47.152 personas, de las cuales 2.981 son mujeres y 1.857 personas pertenecen a un grupo étnico (483 indígenas, 1.374 son NARP), dando continuidad al proceso de fomento de las organizaciones solidarias ((ver soporte adjunto A419_12_31_2023_01 sombreado en color naranja).
Al corte de 31 de diciembre de 2023, se reportan en total 543 Organizaciones solidarias fortalecidas en capacidades productivas y administrativas, en 206 municipios, beneficiando directamente a 8.372 personas e indirectamente 55.994 personas, de las cuales 4.605 son mujeres y 2.747 pertenecen a un Grupo Étnico (740 indígenas, 2.007 NARP). 
</t>
  </si>
  <si>
    <t xml:space="preserve">Para el cuarto trimestre de la vigencia, se reportan 43 municipios con estrategias de procesos organizativos a través de la asociatividad solidaria implementada, fomentando 205 organizaciones, en proceso de fortalecimiento, que permiten beneficiar directamente a 2.351 personas e indirectamente 13.525 personas, de las cuales 1.331 son mujeres y 845 personas pertenecen a un grupo étnico (127 indígenas, 718 son NARP), dando continuidad al proceso de fomento de las organizaciones solidarias ((ver soporte adjunto A419_12_31_2023_01 sombreado en color naranja).
Al corte de 31 de diciembre de 2023, se reportan en total 262 Organizaciones solidarias fortalecidas en capacidades productivas y administrativas en 55 municipios PDET, beneficiando directamente a 4.149 personas e indirectamente 18.121 personas, de las cuales 2.327 son mujeres y 1.485 pertenecen a un Grupo Étnico (232 indígenas, 1.252 NARP). </t>
  </si>
  <si>
    <t>%</t>
  </si>
  <si>
    <t xml:space="preserve"> PLAN DE ACCIÓN 2023 DIRECCIÓN DE DESARROLLO</t>
  </si>
  <si>
    <t>CRONOGRAMA 2023</t>
  </si>
  <si>
    <t>AVANCE</t>
  </si>
  <si>
    <t xml:space="preserve">CÓDIGO-FO-PDE-02                                                             VERSIÓN 11                                         FECHA EDICIÓN: 12/04/2023      </t>
  </si>
  <si>
    <t>PLAN ESTRATEGICO</t>
  </si>
  <si>
    <r>
      <t xml:space="preserve">PROCESO DEL SISTEMA DE GESTIÓN -SIGOS-
</t>
    </r>
    <r>
      <rPr>
        <sz val="11"/>
        <color indexed="8"/>
        <rFont val="Arial Narrow"/>
        <family val="2"/>
      </rPr>
      <t>(Especifique el proceso del SIGOS al que pertenece la actividad general)</t>
    </r>
  </si>
  <si>
    <r>
      <t xml:space="preserve">ACTIVIDADES GENERALES
 </t>
    </r>
    <r>
      <rPr>
        <sz val="11"/>
        <color indexed="8"/>
        <rFont val="Arial Narrow"/>
        <family val="2"/>
      </rPr>
      <t>(Qué se va a hacer para implementar la estrategia en la zona y para cumplir con la meta del plan estratégico. Máximo dos actividades generales)</t>
    </r>
  </si>
  <si>
    <r>
      <t xml:space="preserve">VALOR PORCENTUAL DE LA ACTIVIDAD GENERAL 
</t>
    </r>
    <r>
      <rPr>
        <sz val="11"/>
        <color indexed="8"/>
        <rFont val="Arial Narrow"/>
        <family val="2"/>
      </rPr>
      <t>(Especifique la ponderación para cada una de las actividades generales, que en total deben sumar 100%)</t>
    </r>
  </si>
  <si>
    <r>
      <t xml:space="preserve">FUENTE DE RECURSOS    </t>
    </r>
    <r>
      <rPr>
        <sz val="11"/>
        <color indexed="8"/>
        <rFont val="Arial Narrow"/>
        <family val="2"/>
      </rPr>
      <t>(Especifique el proyecto de inversión o la fuente de recursos (funcionamiento) con la cual se va a financiar la actividad)</t>
    </r>
  </si>
  <si>
    <r>
      <t xml:space="preserve">ACCIÓN
</t>
    </r>
    <r>
      <rPr>
        <sz val="11"/>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</si>
  <si>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</si>
  <si>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color indexed="8"/>
        <rFont val="Arial Narrow"/>
        <family val="2"/>
      </rPr>
      <t>(Defina el indicador para cada meta. Estos indicadores serán de cumplimiento, es decir, la relación de variables se hará sobre la meta programada)</t>
    </r>
  </si>
  <si>
    <r>
      <t xml:space="preserve">PONDERACIÓN ACCCION
</t>
    </r>
    <r>
      <rPr>
        <sz val="11"/>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</si>
  <si>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color indexed="8"/>
        <rFont val="Arial Narrow"/>
        <family val="2"/>
      </rPr>
      <t xml:space="preserve">(Asigne el o los responsable(s) que realizaran la actividad) </t>
    </r>
  </si>
  <si>
    <r>
      <t xml:space="preserve">Fecha de Inicio
</t>
    </r>
    <r>
      <rPr>
        <sz val="11"/>
        <color indexed="8"/>
        <rFont val="Arial Narrow"/>
        <family val="2"/>
      </rPr>
      <t>(Especifique la fecha que dará inicio en cada una de las actividades programadas)</t>
    </r>
  </si>
  <si>
    <r>
      <t xml:space="preserve">Fecha Final
</t>
    </r>
    <r>
      <rPr>
        <sz val="11"/>
        <color indexed="8"/>
        <rFont val="Arial Narrow"/>
        <family val="2"/>
      </rPr>
      <t xml:space="preserve">(Especifique la fecha que dará por finalizada cada una de las actividades programadas) </t>
    </r>
  </si>
  <si>
    <r>
      <t xml:space="preserve">DÓNDE 
</t>
    </r>
    <r>
      <rPr>
        <sz val="11"/>
        <color indexed="8"/>
        <rFont val="Arial Narrow"/>
        <family val="2"/>
      </rPr>
      <t>(Defina los departamentos en donde implementará las actividades específicas, Departamentos y Municipios)</t>
    </r>
  </si>
  <si>
    <t>ACTIVIDAD Nº</t>
  </si>
  <si>
    <t>ENERO</t>
  </si>
  <si>
    <t>FEBRERO</t>
  </si>
  <si>
    <t>MARZO</t>
  </si>
  <si>
    <t>ABRIL</t>
  </si>
  <si>
    <t>MAYO</t>
  </si>
  <si>
    <t>JUNIO</t>
  </si>
  <si>
    <t>JULIO</t>
  </si>
  <si>
    <t>AGOSTO</t>
  </si>
  <si>
    <t>SEPTIEMBRE</t>
  </si>
  <si>
    <t>OCTUBRE</t>
  </si>
  <si>
    <t>NOVIEMBRE</t>
  </si>
  <si>
    <t>DICIEMBRE</t>
  </si>
  <si>
    <t xml:space="preserve">MES ENERO </t>
  </si>
  <si>
    <t xml:space="preserve">MES FEBRERO </t>
  </si>
  <si>
    <t>MES MARZO</t>
  </si>
  <si>
    <t>MES ABRIL</t>
  </si>
  <si>
    <t xml:space="preserve">MES MAYO </t>
  </si>
  <si>
    <t>MES JUNIO</t>
  </si>
  <si>
    <t>MES JULIO</t>
  </si>
  <si>
    <t>MES AGOSTO</t>
  </si>
  <si>
    <t>MES SEPTIEMBRE</t>
  </si>
  <si>
    <t>Octubre</t>
  </si>
  <si>
    <t>Noviembre</t>
  </si>
  <si>
    <t>Diciembre</t>
  </si>
  <si>
    <t>OBJETIVO MISIONAL</t>
  </si>
  <si>
    <t>ESTRATEGIA</t>
  </si>
  <si>
    <t xml:space="preserve">Indicador acumulado </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</si>
  <si>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</si>
  <si>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 xml:space="preserve">1. Cultura de la economía popular, social y solidaria para la vida </t>
  </si>
  <si>
    <t>Gestión de la educación solidaria</t>
  </si>
  <si>
    <t>1, Diseñar lineamientos, programas o estrategias que faciliten la gestión de la educación en las organizaciones de la economía popular, social y solidaria</t>
  </si>
  <si>
    <t>Inversión 
Funcionamiento
Gestión</t>
  </si>
  <si>
    <t>1,1 Contribuir con insumos técnicos para la definición, actualización o diseño  de  los procesos participativos de educación solidaria con actores de la economía popular, social y solidaria (Mesa de Educación Popular, Social y Solidaria y otros espacios)</t>
  </si>
  <si>
    <t>100%</t>
  </si>
  <si>
    <t>Porcentaje de avance del plan de trabajo para adelantar los procesos de educación solidaria</t>
  </si>
  <si>
    <t xml:space="preserve">Dirección Técnica de Desarrollo </t>
  </si>
  <si>
    <t>Nacional</t>
  </si>
  <si>
    <t>1.1</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</si>
  <si>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el día 11 de enero se lleva a cabo la mesa nacional de economía solidaria en la que se propone el impulso al modelo educativo incluyente y solidario.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</si>
  <si>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el día 11 de enero se lleva a cabo la mesa nacional de economía solidaria en la que se propone el impulso al modelo educativo incluyente y solidario. En el mes de febrero se trabajó en la metodologia y preparación de las Asambleas regionales de economia solidaria, popular y comunitaria que inician en el mes de marzo y que tienen como objetivo  de crear conjuntamente con las organizaciones y entidades la agenda territorial, estas asambleas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</si>
  <si>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durante el mes de marzo se llevaron a cabo las Asambleas regionales en (Región Sur 1, eje cafetero, Amazonía, Pacífico, Nororiente). El 28 de febrero se realiza capacitación a los funcionarios y profesionales de la Unidad y gobiernos locales, conforme la última norma tributaria y las obligaciones que imponen los entes tributarios a las ESAL en Colombia.    </t>
  </si>
  <si>
    <t>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durante el mes de  abril se llevaron a cabo las Asambleas regionales en (Región Amazonia, oriente, suroccidente, Caribe 1 Y 2, Pacífico, Sur ).   También desde la DDOs se elabora de cuadro de mando solidario, un modelo de gestión que ayuda a las organizaciones a clasificar su visión y a comunicar su estrategia.</t>
  </si>
  <si>
    <t>Grupo de Atención a Poblaciones: 
Durante el mes de mayo se participo en en la tercera y cuarta sesion de  la Mesa interistitucional de Economia Popular y se conto con la asistencia de (1) servidora pública y (1) contratista</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</si>
  <si>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realizó avance del documento que contiene lineamientos y propuesta de estrategia de atención a las formas asociativas de población firmante de paz. De igual manera desde la DDOS se participa en las mesas de trabajo del Grupo de Educación con el fin de brindar aportes al Sistema de Educación de Asociatividad Solidaria SEAS.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</si>
  <si>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la participación en las mesas de trabajo del Grupo de Educación con el fin de brindar aportes y conocer los avances del Sistema de Educación de Asociatividad Solidaria SEAS. De igual manera se reporta que como resultado de mesa de trabajo de articulación interinstitucional con la Unidad de víctimas, se pretende adelantar con los convenios suscritos a la fecha capacitación sobre tranerencia de metodología en abordaje a población víctima en los territorios.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</si>
  <si>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en el mes de agosto se adelantaron las siguientes actividades : 
1. Revisión del proyecto decreto del Consejo de Economía Popular y participación en mesa de trabajo en el 26 de agosto.          
2. Participación en revisión del proyecto decreto del programa jóvenes en paz, proyección del manual operativo e indicadores el del 1 al 30 de agosto.
3. Reunión de apoyo para la formulación de ficha técnica de jóvenes en paz 31 de agosto.                                  4. Participación del equipo de profesionales y contratistas, al igual que los alidos estrategicos en la  Jornada Pedagógica Estrategias y metodologías para la Asociatividad los dias 10 y 11 de agosto, convocada por la direccion nacional donde el grupo de educacion socializo el SEAS y el paso para ser apliocados en el marco de la ejecucion de los convenios, esta aplicacion sera insumo para la actualizacion y el diseño de procesos participativos.En el marco del convenio asociativo No 04 con la universidad cooperativaa de colombia y la unidad solidaria para el departamento de Santander el aliado presento una propuesta de integracion del SEAS con las actividades de fomento en el marco del diseño curricular de un diplomado, esta estructura se considera un insumo  técnicos para la definición, actualización o diseño  de  los procesos participativos de educación.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</si>
  <si>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que, en el mes de septiembre las siguientes actividades:                        
1. Formulacicón y ajustes del manual operativo para el programa de Jovenes en Paz, con el componente asociativo.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</si>
  <si>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el desarrollo de las las siguientes actividades en el mes de octubre: 
* Participación en Mesas territoriales adelantadas en el marco de la ejecución del convenio 003 suscrito con la Universidad Cooperativa de Colombia: En estos espacios se apoyó el desarrollo y la aplicación de la metodológica diseñada para las Mesas Territoriales de acuerdo a la región; garantizando el correcto desarrollo de la actividad y la correcta recolección de la información de las organizaciones participantes en los territorios. Las Mesas Territoriales tienen como objetivo el inicio del diplomado para el fortalecimiento de las organizaciones intervenidas durante la presente vigencia. 
*Desde la ejecución de los convenios se reporta el desarrollo de los diplomados en las regiones de la sigueinte manera: 
•  UCC Caribe y Norte de Santander: 
En el mes de octubre se dio inició al diplomado en Gestión de Territorios Asociativos solidarios y se realizaron dos módulos, en el mes de noviembre se desarrollarán los módulos 3, 4 y 5.
•  Universidad distrital: 
Presentación de fechas para la para la realización del diplomado SEAS, se iniciará el 3 y 4 de octubre de manera paralela en Bogotá, Cundinamarca (Pacho-Zipaquirá-Fusagasugá) y Meta (Puerto lleras-Mesetas- Villavicencio)
•  Asocooph 
En el mes de octubre se culminó el proceso de los 4 diplomados de asociatividad solidaria, la clausura se realizará el día 11 de noviembre. En Tolima se certificarán 38 personas de 28 organizaciones. En Huila se certificarán 38 personas de 33 organizaciones. En Caquetá se certificarán 25 personas de 20 organizaciones.  En Putumayo se certificarán 31 personas de 22 organizaciones. En total 132 personas certificadas de 103 organizaciones. Se ha informado y delegado a los gestores territoriales a la clausura y tiene la información el equipo de educación.
•  UNAD
El 19 de octubre se inició el proceso del diplomado de asociatividad solidaria para las regiones de Pacífico, Oriente y Suroccidente se inició de manera virtual sincrónico, debido a las particularidades de Amazonas, en esta región se iniciará de manera presencial el 8 de noviembre según la información reportada.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</si>
  <si>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el desarrollo de las las siguientes actividades en el mes de noviembre: 
* Participación en Mesas territoriales adelantadas en el marco de la ejecución del convenio 003 suscrito con la Universidad Cooperativa de Colombia: En estos espacios se apoyó el desarrollo y la aplicación de la metodológica diseñada para las Mesas Territoriales de acuerdo a la región; garantizando el correcto desarrollo de la actividad y la correcta recolección de la información de las organizaciones participantes en los territorios. 
*Desde la ejecución de los convenios se reporta el desarrollo de los diplomados en las regiones de la sigueinte manera: 
•  UCC Caribe y Norte de Santander: 
Diplomado en Gestión de Territorios Asociativos solidarios y se realizaron dos módulos
•  Universidad distrital: 
Diplomado SEAS
•  Asocooph 
4 diplomados de asociatividad solidaria, clausura se realizará el día 11 de noviembre, 132 personas certificadas de 103 organizaciones. 
•  UNAD
Diplomado de asociatividad solidaria para las regiones de Pacífico, Oriente y Suroccidente se inició de manera virtual sincrónico, debido a las particularidades de Amazonas.
</t>
  </si>
  <si>
    <t xml:space="preserve">Con el fin de contribuir con insumos técnicos para la definición, actualización o diseño  de  los procesos participativos de educación solidaria con actores de la economía popular, social y solidaria (Mesa de Educación Popular, Social y Solidaria y otros espacios), desde la DDOS se reporta el desarrollo de las las siguientes actividades al mes de diciembre: 
* Desarrollo de 23 Asmableas Regionales de Economía Solidaria, Popular, Social y Comunitaria y dos (2) Asambleas Nacionales, las cuales permitieron definir 23 agendas comunes territoriales, en las que se identificaron las principales necesidades de las comunidades y organizaciones participantes, posibles soluciones y actores con los cuales se articularía esfuerzos técnicos y económicos para atender de manera integral a la comunidad.  
* Participación en Mesas territoriales adelantadas en el marco de la ejecución de los convenios suscritos durante esta vigencia.  En estos espacios la DDOS apoyó el desarrollo y la aplicación de la metodológica diseñada por los aliados para las "Mesas Territoriales" de acuerdo a la región; garantizando el correcto desarrollo de la actividad y la correcta recolección de la información de las organizaciones participantes en los territorios. 
*Desde la ejecución de los convenios se reporta la realización de los diplomados en las regiones de la siguiente manera: 
•  UCC Caribe: Se desarrolló un Diplomado en Gestión de organizaciones solidarias con enfoque de territorios asociativos solidarios fundamentado en el Sistema de Educación Asociativa Solidaria (SEAS) y el Programa de Asociatividad Solidaria (PASO), integrando saberes de la academia y saberes propios con el fin de propender por la sostenibilidad y autonomía de las organizaciones sociales, populares y comunitarias.  
*Norte de Santander: Diplomado en Gestión de Territorios Asociativos solidarios 
•  Universidad distrital: 
Diplomado SEAS
•  Asocooph 
4 diplomados de asociatividad solidaria, clausura se realizará el día 11 de noviembre, 132 personas certificadas de 103 organizaciones. 
•  UNAD
Diplomado de asociatividad solidaria para las regiones de Pacífico, Oriente y Suroccidente se inició de manera virtual sincrónico, debido a las particularidades de Amazonas.
Con el desarrollo de las Asambleas Regionales de Economía Solidaria, Popular, Social y Comunitaria, se logró recolectar información sobre las necesidades de la comunidad, posibles soluciones y actores, lo que permitió articular acciones y establecer planes de trabajo en beneficio de la comunidad en el territorio nacional, enmarcadas en las Agendas Comunes territoriales en el marco de la implementación de la Agenda de Asociatividad Solidaria para la Paz. </t>
  </si>
  <si>
    <t xml:space="preserve">1.2 Implementar el programa formar en asociatividad solidaria </t>
  </si>
  <si>
    <t>50</t>
  </si>
  <si>
    <t>1.2</t>
  </si>
  <si>
    <t xml:space="preserve">Esta actividad se dará inicio en el mes de marzo. </t>
  </si>
  <si>
    <t xml:space="preserve">Con el fin de implementar el programa formar en asociatividad solidaria la desde la DDOS apoya el proceso contractual de los convenios que en el marco del proyecto de inversión eejcutará la acciones de misionalidad  de la entidad. </t>
  </si>
  <si>
    <t>Durante el mes de mayo se realizo :  una capacitación a los estudiantes de último semestre de gestión social del Instituto Superior de Educación Rural ISER El día 05 de mayo del 2023, donde se conto con la asistencia de (14) estudiantes</t>
  </si>
  <si>
    <t xml:space="preserve">Con el fin de  implementar el programa formar en asociatividad solidaria la DDOS reporta que se han suscrito 3 convenios a la a corte del 30 de junio . 
Desde el  Convenio de asociación 002 con la Asociación de Cooperativas y Empresas Solidarias del Huila ASOCOOPH se reporta :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</si>
  <si>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 xml:space="preserve">Con el fin de  implementar el programa formar en asociatividad solidaria la DDOS reporta que se han suscrito 3 convenios a la a corte del 30 de julio . 
Desde el  Convenio de asociación 002 con la Asociación de Cooperativas y Empresas Solidarias del Huila ASOCOOPH se reporta que ha desarrollado el diseño del documento de Fomento de la educación solidaria en las instituciones educativas,  durante el mes de julio de se ha avanza en el proceso de selección de las instituciones educativas de los cuatro departamentos a intervenir (Putumayo, Caquetá, Tolima y Huila). De igual manera, la DDOS participa en la presentación de los avances del SEAS (Sistema de Educación solidaria) el cual eprmitira avanzar en el cumplimiento de esta actividad. Una vez la DDOS cuente con los reportes de los convenios suscritos a la fecha, se hará el respectivo reporte. El 17 de julio de 2023, en el COLEGIO CARLOS PEREZ ESCALANTE, con los grados 8 y 9, se realizó Desarrollo del programa de nominado la "la asociatividad a las aulas" que busca fomentar a temprana edad, el conocimiento de la economía social solidaria, popular y comunitaria, al igual que el emprendimiento y la creación de empresa asociativa y en donde los profesores de emprendimiento, ven este proceso la oportunidad de ver en los estudiantes una cultura empresarial  </t>
  </si>
  <si>
    <t>Con el fin de  implementar el programa formar en asociatividad solidaria la DDOS reporta que se han suscrito 3 convenios a la a corte del 30 de agosto. En el marco del convenio asociativo No 04 con la universidad cooperativaa de colombia y la unidad solidaria para el departamento de Santander el aliado en su propuesta original de contrato presenta como estrategia metodologica ejecutar el proceso de asociatividad solidaria en los colegios por medio de Post-cats. Esta propuesta sera evaluada por la mesa técnica del convenio en relacion.</t>
  </si>
  <si>
    <t>35/50</t>
  </si>
  <si>
    <r>
      <t xml:space="preserve">Con el fin de  implementar el programa formar en asociatividad solidaria la DDOS reporta que se han suscrito 4 convenios a corte del 30 de septiembre. Con la ejecución de los mismos se dará cumplimiento a la meta propuesta del N° de instituciones educativas implementando la educación solidaria.  
De acuerdo a lo anterior, se reporta: 
Desde el convenio Interadministrativo 02 suscrito entre la Unidad Solidaria y la Universidad Nacional Abierta y a Distancia,  se cuenta con la identificación de las veintisiete (27) instituciones Educativas seleccionadas: 
</t>
    </r>
    <r>
      <rPr>
        <b/>
        <sz val="11"/>
        <rFont val="Arial Narrow"/>
        <family val="2"/>
      </rPr>
      <t xml:space="preserve">Municipio </t>
    </r>
    <r>
      <rPr>
        <sz val="11"/>
        <rFont val="Arial Narrow"/>
        <family val="2"/>
      </rPr>
      <t xml:space="preserve">
Leticia
1.	IE INEM JOSE EUTASIO RIVERA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Se realizó un proceso de acercamiento y contacto los rectores de las de la Instituciones Educativas para garantizar el fortalecimiento en temas de Económica Solidaria 16 IE Oficiales, ocho 8 Públicas y tres (3)  privadas. 
En el marco del convenio 004 con la UCC Santander, se realizó la selección de las siguientes instituciones educativas para la implementación de la educación solidaria en el departamento de Santander.
Bucaramanga 2 Instituciones. 
28.	Instituto Técnico Superior Dámaso Zapata
29.	Institución Educativa INEM Custodio García Rovira)
Florida Blanca 1 institución 
30.	Colegio Técnico Industrial José Elías Puyana
Girón 1 institución 
31.	Institución Educativa Juan Cristóbal Martínez
Piedecuesta 1 institución 
32.	Escuela Normal Superior de Piedecuesta
Cimitarra 1 institución 
33.	Colegio Nuestra Señora de la Candelaria
Zapatoca 1 institución 
34.	Instituto Técnico Santo Tomás de Zapatoca
Charalá 1 institución 
35.	Escuela Normal Superior de Charalá</t>
    </r>
  </si>
  <si>
    <t xml:space="preserve">Con el fin de  implementar el programa formar en asociatividad solidaria la DDOS reporta que, se han suscrito 5 convenios a corte del 31 de octubre. 
De acuerdo a lo anterior, en el mes de septiembre  se reportó la identificación de 35  instituciones Educativas seleccionadas donde se implementará el programa formar en asociatividad solidaria. 
Con la ejecución de los convenios se dará cumplimiento a la meta propuesta del N° de instituciones educativas implementando la educación solidaria y su reporte se hará en el mes de diciembre. </t>
  </si>
  <si>
    <t xml:space="preserve">Con el fin de  implementar el programa formar en asociatividad solidaria la DDOS reporta que, se han suscrito 5 convenios a corte del 30 de noviembre. 
De acuerdo a lo anterior, en el mes de septiembre  se reportó la identificación de 35  instituciones Educativas seleccionadas donde se implementará el programa formar en asociatividad solidaria. 
Con la ejecución de los convenios se dará cumplimiento a la meta propuesta del N° de instituciones educativas implementando la educación solidaria y su reporte se hará en el mes de diciembre. </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</si>
  <si>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</si>
  <si>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1.3 Contribuir con insumos técnicos para el diseño del Plan Nacional Decenal de la Economía Popular, Social y Solidaria con actores públicos, privados, populares sociales y solidarios desde un enfoque territorial</t>
  </si>
  <si>
    <t>Porcentaje de avance del diseño de Plan Nacional Decenal de la Economía Popular, Social y Solidaria</t>
  </si>
  <si>
    <t>1.3</t>
  </si>
  <si>
    <t xml:space="preserve">Con el fin de contribuir con  contribuir con insumos técnicos para el diseño del Plan Nacional Decenal de la Economía Popular, Social y Solidaria con actores públicos, privados, populares sociales y solidarios desde un enfoque territorial, en la mesa nacional de economía solidaria se estableció el acuerdo de avanzar en la contrucción del mismo. Adicional a ello, se lleva a cabo reunión con Confeccop Nacional para avanzar en articulación interinstitucional mediante porceso dialógico en el tema, se propone el diseño de lineamientos de educación para la solidaridad con enfoque territorial. </t>
  </si>
  <si>
    <t xml:space="preserve">Con el fin de contribuir con  contribuir con insumos técnicos para el diseño del Plan Nacional Decenal de la Economía Popular, Social y Solidaria con actores públicos, privados, populares sociales y solidarios desde un enfoque territorial, en la mesa nacional de economía solidaria realiozada en enero se estableció el acuerdo de avanzar en la contrucción del mismo. En el mes de febrero se trabajó en la revisión de la propuestas presetnada por Cincop en la que “ponen a disposición del Gobierno nacional una agenda territorial para la gestión, fomento, fortalecimiento, integración y desarrollo de las organizaciones sociales, solidarias y populares, con enfoque territorial” y se trabajó en la metodologia y preparación de las Asambleas regionales de economia solidaria, popular y comunitaria que inician en el mes de marzo y que tienen como objetivo  de crear conjuntamente con las organizaciones y entidades la agenda territorial. </t>
  </si>
  <si>
    <t xml:space="preserve">Con el fin de contribuir con  contribuir con insumos técnicos para el diseño del Plan Nacional Decenal de la Economía Popular, Social y Solidaria con actores públicos, privados, populares sociales y solidarios desde un enfoque territorial, se realizan las Asambleas regionales en (Región Sur 1, eje cafetero, Amazonía, Pacífico, Nororiente), desde las que se construiran las Agendas comunes territoriales. </t>
  </si>
  <si>
    <t xml:space="preserve">Con el fin de contribuir con  contribuir con insumos técnicos para el diseño del Plan Nacional Decenal de la Economía Popular, Social y Solidaria con actores públicos, privados, populares sociales y solidarios desde un enfoque territorial, se realizan las Asambleas regionales en ((Región Amazonia, oriente, suroccidente, Caribe 1 Y 2, Pacífico, Sur ).  ), desde las que se construiran las Agendas comunes territoriales. </t>
  </si>
  <si>
    <t xml:space="preserve">Con el fin de contribuir con  contribuir con insumos técnicos para el diseño del Plan Nacional Decenal de la Economía Popular, Social y Solidaria con actores públicos, privados, populares sociales y solidarios desde un enfoque territorial, se realizan las Asambleas regionales en (Región eje cafetero - Medellin, Pacifico- Quibdo, Centro- Bogotá, Guaviare,Vicada, Guainía, Vaupés, Amazonas  ), desde las que se construiran las Agendas comunes territoriales. </t>
  </si>
  <si>
    <t>A corte del 30 de julio se han desarrollando a través del convenio región SurColombiana, mesas de Asociatividad  y tallleres de asociatividad los cuales generaron insumos para la construcción del Plan decenal .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</si>
  <si>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A corte del 30 de agosto se ha desarrollando en el marco de la ejecución del convenio 04 de 2023 se adelantará una investigación sobre el estado del arte de la asociatividad solidaria en el departamento de Santander, como insumo técnico para el diseño del Plan Nacional Decenal de la Economía Popular, Social y Solidaria. En reunión de comité técnico del 2 de agosto se aprobaron las hojas de   vida del equipo de profesionales del aliado donde se incluye el equipo investigador. Asi mismo, el 5 de agosto en comité técnico se aprobó el cronograma de actividades donde se determiniaron tiempos para el desarrollo de la Investigación.  El cooperante presento copmo avance el documento Desarrollo de la Agenda de Asociatividad Solidaria para la Paz Convenio de impacto territorial para el dia 31 de agosto.</t>
  </si>
  <si>
    <t xml:space="preserve">Con el fin de contribuir con insumos técnicos para el diseño del Plan Nacional Decenal de la Economía Popular, Social y Solidaria con actores públicos, privados, populares sociales y solidarios desde un enfoque territorial, a corte del 30 de septiembre se reporta: </t>
  </si>
  <si>
    <t xml:space="preserve">Con el fin de contribuir con insumos técnicos para el diseño del Plan Nacional Decenal de la Economía Popular, Social y Solidaria con actores públicos, privados, populares sociales y solidarios desde un enfoque territorial;  y teniendo en cuenta que el Plan Decenal de encuentra en proceso de construcción por parte del Grupo de Educación,  desde la DDOS se reprota que, se avanza en el desarrollo e implementación de Sistema de Educación SEAS a traves de la ejecución de los 5 convenios suscritos a la fecha. 
Asi mismo, se avanza en el desarrollo de los Diplomados:  Gestión de Territorios Asociativos solidarios, Diplomado SEAS y Diplomado de Asociatividad Solidaria. </t>
  </si>
  <si>
    <t xml:space="preserve">Con el fin de contribuir con insumos técnicos para el diseño del Plan Nacional Decenal de la Economía Popular, Social y Solidaria con actores públicos, privados, populares sociales y solidarios desde un enfoque territorial;  y teniendo en cuenta que el Plan Decenal de encuentra en proceso de construcción por parte del Grupo de Educación de la Dirección de Planeación;  desde la DDOS se reprota que, se avanza en la implementación de Sistema de Educación SEAS a traves de la ejecución de los 5 convenios suscritos a la fecha. 
Asi mismo, se avanza en el desarrollo de los Diplomados:  Gestión de Territorios Asociativos solidarios, Diplomado SEAS y Diplomado de Asociatividad Solidaria. </t>
  </si>
  <si>
    <t xml:space="preserve">Desde la DDOS se reporta al mes de diciembre el desarrollo de 23 Asmableas Regionales de Economía Solidaria, Popular, Social y Comunitaria y dos (2) Asambleas Nacionales, las cuales permitieron definir 23 agendas comunes territoriales, en las que se identificaron las principales necesidades de las comunidades y organizaciones participantes, posibles soluciones y actores con los cuales se articularía esfuerzos técnicos y económicos para atender de manera integral a la comunidad. Estos espcios son una fuente importante de recolección de información para el diseño del Plan Nacional Decenal. Asi mismo, la DDOS aportó al diseño a través del Sistema de Educación - SEAS y el Programa de Asociatividad Solidaria para la Paz - PASO, siendo estos implementados en las regiones a través de la gestión territorial y la ejecución de los convenios suscritos durante la vigenica. Lo anterior, cuentan como insumos técnicos, contribuyendo al diseño del Plan Nacional Decenal de la Economía Popular, Social y Solidaria con actores públicos, privados, populares sociales y solidarios desde un enfoque territorial. Es importante aclarar que, el Plan Decenal de encuentra en proceso de construcción por parte del Grupo de Educación de la Dirección de Planeación. </t>
  </si>
  <si>
    <t>Asociatividad Solidaria Para la Paz Fomento (promoción, creación, fortalecimeinto, integración y protección)  de la asociatividad popular, social y solidaria</t>
  </si>
  <si>
    <t xml:space="preserve">Fomento de las organizaciones solidarias </t>
  </si>
  <si>
    <t>2, Promover el modelo de economía popular, social y solidaria, en las poblaciones priorizadas  para el cambio, desde una asociatividad  con trabajo decente para  mujeres, jóvenes, poblaciones diversas, víctimas del conflicto armado, población con discapacidad, población en proceso de reincorporación y comunidades étnicas.</t>
  </si>
  <si>
    <t>Inversión 
Funcionamiento</t>
  </si>
  <si>
    <t>2.1 Adelantar jornadas de promoción que posicionen el modelo de economía popular, social y solidaria en los territorios</t>
  </si>
  <si>
    <t>7500</t>
  </si>
  <si>
    <t>2.1</t>
  </si>
  <si>
    <t>5000</t>
  </si>
  <si>
    <t xml:space="preserve">Esta actividad se dará inicio en el mes de febrero.  </t>
  </si>
  <si>
    <t xml:space="preserve">Se realizo una reunión de con Alta Consejería para la juventud, SENA, UAEOS para la socializacion de la Agenda de Asociatividad solidaria, el fia 1 de febrero del 2023
Se llevo a cabo reunión con Ecomun, para su plan de acompañamiento. Reunión con Partido comunes, </t>
  </si>
  <si>
    <t>Con el fin de adelantar jornadas de promoción que posicionen el modelo de economía popular, social y solidaria en los territorios la DDOS reporta: 1. Se realizan las Asambleas regionales en (Región Sur 1, eje cafetero, Amazonía, Pacífico, Nororiente), desde las que se construiran las Agendas comunes territoriales. 2. Jornada de Sensibilización Inírida comunidad indígena de Altamira 10 personas 25 de marzo de 2023</t>
  </si>
  <si>
    <t xml:space="preserve">Con el fin de adelantar jornadas de promoción que posicionen el modelo de economía popular, social y solidaria en los territorios la DDOS reporta: 1. Se realizan las Asambleas regionales en (Región Amazonia, oriente, suroccidente, Caribe 1 Y 2, Pacífico, Sur ).  desde las que se construiran las Agendas comunes territoriales. </t>
  </si>
  <si>
    <t>Con el fin de adelantar jornadas de promoción que posicionen el modelo de economía popular, social y solidaria en los territorios la DDOS reporta: 
Grupo Mujeres y Género
1. Apoyo logistico y metodologico en  Asambleas regionales en  Vichada , Vaupés, Apartadó, Barrancabermeja y Popayan. 
2. Capacitación régimen tributario organizaciones Guainía 27 asistentes articulación Cootregua, DIAN, Unidad Solidaria ( Gestora Guainía) 
3 Curso Básico de Economia Solidaria ARL positiva 35 personas  certificadas 
Grupo de Fomento Asociativo
1. Conferencia a 30 organizaciones en "fortalecimiento comercial como pilar en la sostenibilidad de la economía solidaria", el 3 de mayo.
2. Asamblea Regional de Economía Solidaria, Popular, Comunitaria y Social en Urabá el 12 de mayo.
3. Asamblea Regional de Economía Solidaria, Popular, Comunitaria y Social en Quibdó el 26 de mayo. 
El Grupo de Atención a Poblaciones:
1. Mesa de Trabajo con Ministerio del Interior, Grupo de asuntos campesinos para la presentacion de la Agenda de Asociatividad Solidaria para la Paz, total asistentes (3) servidores públicos de Min interior. el dia 13 de Mayo 2023. 
2.Reunión con Agencia de cooperación Italiana para el desarrollo, presentación agenda de Asociatividad Solidaria para la Paz ,(2) asistentes, el dia 24 de mayo. 
3. Presentación Agenda Asociatividad Solidaria Para la Paz Organizaciones Culturales, total de asistentes (5) representantes de organizaciones culturales el dia 29 de mayo.
4.Presentación Agenda Asociatividad Solidaria para la Paz con la cooperativa COOMULDEMM, el dia 14 de mayo del 2023                                                                                              Taller Territorial de Asociatividad Solidaria para la paz Asociacion de mujeres paneleras de Falan Tolima ASOMUJEMFAL (29)
Taller Territorial de Asociatividad Solidaria cooperativa multiactiva Agropecuaria Encanto manantial “Coopamaro” del municipio de Rovira Tolima (20)                                                                                             
taller de economía solidaria y  una sensibilización de la agenda  de Asociatividad Solidaria para la paz Gobernadores indigenas y presidentes juntas de accion comunal (45)</t>
  </si>
  <si>
    <r>
      <t>Con el fin de adelantar jornadas de promoción que posicionen el modelo de economía popular, social y solidaria en los territorios se llevaron a cabo las siguientes actividades: 
Desde la firma del convenio 01 y hasta la fecha se realizaron 23 asambleas presenciales a nivel nacional y un taller virtual de estrategias y metodologías para la asociatividad solidaria para la paz y se atendieron</t>
    </r>
    <r>
      <rPr>
        <b/>
        <sz val="11"/>
        <rFont val="Arial Narrow"/>
        <family val="2"/>
      </rPr>
      <t xml:space="preserve"> 5.167</t>
    </r>
    <r>
      <rPr>
        <sz val="11"/>
        <rFont val="Arial Narrow"/>
        <family val="2"/>
      </rPr>
      <t xml:space="preserve"> personas, 151 en el taller virtual y</t>
    </r>
    <r>
      <rPr>
        <b/>
        <sz val="11"/>
        <rFont val="Arial Narrow"/>
        <family val="2"/>
      </rPr>
      <t xml:space="preserve"> 5.016</t>
    </r>
    <r>
      <rPr>
        <sz val="11"/>
        <rFont val="Arial Narrow"/>
        <family val="2"/>
      </rPr>
      <t xml:space="preserve"> en las asambleas regionales de economía popular, social y solidaria. Cada Asamblea conto con espacio de promoción denominado Marco conceptual de la economía popular, social y solidaria. 
</t>
    </r>
  </si>
  <si>
    <r>
      <t>Con el fin de adelantar jornadas de promoción que posicionen el modelo de economía popular, social y solidaria en los territorios se llevaron a cabo las siguientes actividades a corte de 31 de julio de 2023, desde la firma del convenio 01  realizaron 23 asambleas presenciales a nivel nacional y un taller virtual de estrategias y metodologías para la asociatividad solidaria para la paz y se atendieron</t>
    </r>
    <r>
      <rPr>
        <b/>
        <sz val="11"/>
        <rFont val="Arial Narrow"/>
        <family val="2"/>
      </rPr>
      <t xml:space="preserve"> 5.167</t>
    </r>
    <r>
      <rPr>
        <sz val="11"/>
        <rFont val="Arial Narrow"/>
        <family val="2"/>
      </rPr>
      <t xml:space="preserve"> personas; 151 en el taller virtual y</t>
    </r>
    <r>
      <rPr>
        <b/>
        <sz val="11"/>
        <rFont val="Arial Narrow"/>
        <family val="2"/>
      </rPr>
      <t xml:space="preserve"> 5.016</t>
    </r>
    <r>
      <rPr>
        <sz val="11"/>
        <rFont val="Arial Narrow"/>
        <family val="2"/>
      </rPr>
      <t xml:space="preserve"> en las asambleas regionales de economía popular, social y solidaria. Cada Asamblea conto con espacio de promoción denominado Marco conceptual de la economía popular, social y solidaria. 
En el mes de julio se llevó a cabo el encuentro sectorial con jovenes en Buenaventura los dias  5 Y 6 de julio del 2023 y se conto con la pariticipacion de 80 lideres de organizaciones juveniles.     
Asamblea Nacional de Economia Solidaria, Popular, Social y Comunitaria con la participación de 3787 personas en la Ciudad de Neiva.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t>
    </r>
  </si>
  <si>
    <t xml:space="preserve">Con el fin de adelantar jornadas de promoción que posicionen el modelo de economía popular, social y solidaria en los territorios se llevaron a cabo las siguientes actividades a corte de 30 de agosto de 2023:  
1. Presentación de oferta institucional y articulación con Cámara de Comercio de Valledupar para jóvenes el día 12 de agosto, con un total de 60 jóvenes.                                                                                           
                                                                                                                                                                                                                   </t>
  </si>
  <si>
    <t xml:space="preserve">Con el fin de adelantar jornadas de promoción que posicionen el modelo de economía popular, social y solidaria en los territorios,  se llevaron a cabo las siguientes actividades a corte de 30 de septiembre de 2023:                                                                                                                                                                                                                                                       1. Presentación de sensibilización en asociatividad para asociaciones de silleteros de Antioquia, Jericó en la región del eje cafetero. se contó con la asistencia de 16 artesanos.                                                  
2.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3.Sensibilización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6. Taller de asociatividad solidaria con 18 mujeres víctimas del conflicto en Palmar de Varela                                                
8. Acompañamiento para la conformación de la cooperativa de funcionarios de la Presidencia de la República                                   
 9. Socialización agenda de asociatividad a grupo de 12 Personas pertenecientes a las GOTIS (Grupo organizado de trabajadores informales) durante la mesa departamental de fortalecimiento de las GOTIS en la Gobernación de Bolívar.                                                                                           </t>
  </si>
  <si>
    <t xml:space="preserve">Con el fin de adelantar jornadas de promoción que posicionen el modelo de economía popular, social y solidaria en los territorios,  se llevaron a cabo las siguientes actividades a corte de 31 de octubre de 2023:  
1. Sensibilización de potencial de la economía popular, con la escuela de dirigentes popular el 7 de octubre.  
2. Participacion foro de economía popular y comunitaria  el dia 5 de octubre
3. Sensibilización Agenda Común Territorial Filadelfia JAC, el día 18 octubre de 2023    
4. Curso Básico de Economía Solidaria (Alcaldía Jamundí), Durante los días 9 y 10 octubre de 2023                                                                               </t>
  </si>
  <si>
    <t xml:space="preserve">A corte de 30 de noviembre de 2023, la DDOS, desde la ejecución de los convenios se reporta el desarrollo de los diplomados y el proceso de fomento en las regiones adelantando jornadas de promoción posicionando el modelo de economía popular, social y solidaria en los territorios y en el marco de la ejecución de los convenios se adelantanron los diplomados de Gestión de Territorios Asociativos solidarios con UCC Caribe y Norte de Santander, Universidad distrital, región centro - Diplomado SEAS, Asocooph - 4 diplomados de asociatividad solidaria, clausura se realizará el día 11 de noviembre y la UNAD - Diplomado de asociatividad solidaria para las regiones de Pacífico, Oriente y Suroccidente. La matriz F10 se encuentra en proceso de revisión y validación, una vez se cuente con la información consildada se hará el respectivo reporte. 
Así mismo desde la DDOS, se reporta: 
23 y 24 de noviembre 2023: Se adelantó CBES, en el municipio de San Rafael Antioquia para para la  creación de una cooperativa , en donde participaron 28 personas 
                                                                               </t>
  </si>
  <si>
    <t>Con el fin de adelantar jornadas de promoción que posicionen el modelo de economía popular, social y solidaria en los territorios,  se llevaron a cabo las siguientes actividades a corte  a corte de 31 de diciembre de 2023: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</si>
  <si>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 xml:space="preserve">3,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t>
  </si>
  <si>
    <t xml:space="preserve"> 3,1  Desarrollar el Programa de Asociatividad Solidaria para la Paz, mediante la ejecución de proyectos integrales de asociatividad solidaria con grupos y organizaciones asociativas, como parte estructural del Planfes.</t>
  </si>
  <si>
    <t xml:space="preserve">Estas actividades dan inicio en el mes de marzo con la ejecución de los proyectos territoriales, para la atención socioempresarial de las organizaciones y su reporte cuantitativo será en el mes de mayo. </t>
  </si>
  <si>
    <t xml:space="preserve">Con el fin de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desde la DDOS se reporta el acompañamiento técnico al proceso contractual de los convenios y que dentro del proyecto de inversion se ejecutarna acciones en cumplimiento de la metas estipuladas. Su primer reporte cuantitaivo se será en el mes de mayo.  </t>
  </si>
  <si>
    <t xml:space="preserve">Convenio Interadministrativo 02 UNAD 40 organizaciones de mujeres </t>
  </si>
  <si>
    <t>12</t>
  </si>
  <si>
    <t xml:space="preserve">Con el fin de desarrollar el Programa de Asociatividad Solidaria para la Paz a corte de 30 de junio de 2023, la Unidad Solidaria cuenta con 92 gestores territoriales en los 32 departamentos, quienes adelantan la gestión en el fomento de las organizaciones de la economía solidaria, popular, comunitaria y social liderada por mujeres, por lo que a la fecha ha creado 6 organizaciones lideradas por mujeres y se han fortalecido 6 organizaciones para un total de 12 organizaciones fomentadas.  
A través de los convenios suscritos a la fecha corte de 30 de junio de 2023, la Unidad Solidaria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Asocooph: 
Porcentaje de organizaciones solidarias de mujeres creadas apoyadas y financiadas: al menos el 20% deberá corresponder organizaciones Mujeres.
2. Convenio interadministrativo 001 Distrital: 
Porcentaje de organizaciones solidarias de mujeres creadas apoyadas y financiadas:
3. Convenio interadministrativo 002 Universidad Nacional Abierta y a Distancia -UNAD : al menos el 20% deberá corresponder organizaciones Mujeres.
</t>
  </si>
  <si>
    <t xml:space="preserve">A corte de 30 de julio de 2023, la Unidad Solidaria cuenta con 92 gestores territoriales en los 32 departamentos, quienes adelantan la gestión en el fomento de las organizaciones de la economía solidaria, popular, comunitaria y social, por lo que a la fecha se reporta la creación de 6 organizaciones de mujeres y se han fortalecido 6 organizaciones lideradas por mujeres para un total de 12 organizaciones fomentadas  
También se reporta la suscripción de cuatro (4)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los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002 Universidad Nacional Abierta y a Distancia -UNAD : al menos el 20% deberá corresponder organizaciones Mujeres.                                                                                                                       Una vez se cuente con la información de ejecución de los convenios, se hará el respectivo reporte. </t>
  </si>
  <si>
    <t xml:space="preserve">Con el fin de adelantar jornadas de promoción que posicionen el modelo de economía popular, social y solidaria en los territorios se llevaron a cabo las siguientes actividades a corte de 30 de agosto de 2023:  1.	Presentación de oferta institucional y principios básicos de asociatividad, con Ministerio del trabajo el día 23 de agosto del 2023, con un total de 100 asistentes, la región del eje cafetero.                                                       
2.	Presentación de oferta institucional y articulación con Cámara de Comercio de Valledupar para jóvenes el día 12 de agosto, con un total de 60 jóvenes.                                                                                           
3.	Presentación de oferta institucional para sector portuario en Buenaventura el día 17 de agosto.                                                        
4.	Mesa de dialogo de conflicto portuario en Buenaventura el día 30 de agosto.                                                                                                 
5.	Participación en la mesa de consejo territorial de paz de Buenaventura, con la asistencia de 23 personas el día 28 de agosto del 2023                                                                                                                 
6.	Participación en la jornada de diálogos fronterizos en Tumaco el día 26 de agosto.                                                                                      
7.	Mesa de trabajo con alcaldía de Norcasia- Caldas, secretaria de agricultura y secretaria de gobierno: para dar a conocer la entidad con las instituciones del Oriente de Caldas.                                          
8.	Jornada de "Fortale+BC16imiento de la economía solidaria, una apuesta por el cambio” el dia 16 de agosto del 2023, en Nariño.                                                                                                                            </t>
  </si>
  <si>
    <r>
      <t>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6 organizaciones lideradas por mujeres y  fortalecido 6,  para un total de 12 organizaciones fomentadas.  
A corte de 30 de septiembre de 2023, La Unidad Solidaria ha suscrito 5 convenios con el objetivo de fomentar organizaciones de la economía solidaria, popular, comunitaria y social, con un enfoque poblacional que  busca entre otras responder con un porcentaje de  organizaciones solidarias de mujeres creadas o fortalecidas asi: 
1.CV_A 002 Asocoop</t>
    </r>
    <r>
      <rPr>
        <sz val="11"/>
        <color rgb="FFFF0000"/>
        <rFont val="Arial Narrow"/>
        <family val="2"/>
      </rPr>
      <t xml:space="preserve"> </t>
    </r>
    <r>
      <rPr>
        <sz val="11"/>
        <rFont val="Arial Narrow"/>
        <family val="2"/>
      </rPr>
      <t xml:space="preserve">20% para  un total de 16 organizaciones mujeres
2. CV_I 001 U. Distrital 20% para un total de 24 organizaciones mujeres
3. CV_I  002 UNAD 20% para un total de 40 organizaciones mujeres                                                                                                                      
4. CV_I 003 UCC 28% para un total de 61 organizaciones  mujeres
5.CV_A 004 UCC </t>
    </r>
    <r>
      <rPr>
        <sz val="11"/>
        <color rgb="FFFF0000"/>
        <rFont val="Arial Narrow"/>
        <family val="2"/>
      </rPr>
      <t xml:space="preserve"> </t>
    </r>
    <r>
      <rPr>
        <sz val="11"/>
        <rFont val="Arial Narrow"/>
        <family val="2"/>
      </rPr>
      <t xml:space="preserve">20% con un total de 10 de organizaciones lideradas mujeres 
A través de la labor de los gestores territoriales se reporta: La articulación con la Red de Mujeres ROSMUC en el marco del comité técnico para el décimo encuentro de la Ruralidad de la Mujer Cordobesa.  
La matriz F10 se encuentran en proceso de revisión, una vez sean aprobadas por planeación se presentará el debido reporte. </t>
    </r>
  </si>
  <si>
    <r>
      <t>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6 organizaciones lideradas por mujeres y  fortalecido 6,  para un total de 12 organizaciones fomentadas.  
A corte de  31 de octubre de 2023, La Unidad Solidaria ha suscrito 5 convenios con el objetivo de fomentar organizaciones de la economía solidaria, popular, comunitaria y social, con un enfoque poblacional que  busca entre otras responder con un porcentaje de  organizaciones solidarias de mujeres creadas o fortalecidas asi: 
1.CV_A 002 Asocoop</t>
    </r>
    <r>
      <rPr>
        <sz val="11"/>
        <color rgb="FFFF0000"/>
        <rFont val="Arial Narrow"/>
        <family val="2"/>
      </rPr>
      <t xml:space="preserve"> </t>
    </r>
    <r>
      <rPr>
        <sz val="11"/>
        <rFont val="Arial Narrow"/>
        <family val="2"/>
      </rPr>
      <t xml:space="preserve">20% para  un total de 16 organizaciones mujeres
2. CV_I 001 U. Distrital 20% para un total de 24 organizaciones mujeres
3. CV_I  002 UNAD 20% para un total de 40 organizaciones mujeres                                                                  
4. CV_I 003 UCC 28% para un total de 61 organizaciones  mujeres
5.CV_A 004 UCC </t>
    </r>
    <r>
      <rPr>
        <sz val="11"/>
        <color rgb="FFFF0000"/>
        <rFont val="Arial Narrow"/>
        <family val="2"/>
      </rPr>
      <t xml:space="preserve"> </t>
    </r>
    <r>
      <rPr>
        <sz val="11"/>
        <rFont val="Arial Narrow"/>
        <family val="2"/>
      </rPr>
      <t>20% con un total de 10 de organizaciones lideradas mujeres 
De acuerdo  los resultados arrojados por la matriz F10, se reportan 47 organizaciones   lideradas por mujeres  fomentadas.</t>
    </r>
  </si>
  <si>
    <r>
      <t>Con el fin de desarrollar el Programa de Asociatividad Solidaria para la Paz a corte de 30 de noviembre de 2023, se reporta que, a través de la ejecución de los 5 convenios suscrito a la fecha, con el objetivo de fomentar organizaciones de la economía solidaria, popular, comunitaria y social, con un enfoque poblacional se busca entre otras responder con un porcentaje de  organizaciones solidarias de mujeres creadas o fortalecidas asi: 
1.CV_A 002 Asocoop</t>
    </r>
    <r>
      <rPr>
        <sz val="11"/>
        <color rgb="FFFF0000"/>
        <rFont val="Arial Narrow"/>
        <family val="2"/>
      </rPr>
      <t xml:space="preserve"> </t>
    </r>
    <r>
      <rPr>
        <sz val="11"/>
        <rFont val="Arial Narrow"/>
        <family val="2"/>
      </rPr>
      <t xml:space="preserve">20% para  un total de 16 organizaciones mujeres
2. CV_I 001 U. Distrital 20% para un total de 24 organizaciones mujeres
3. CV_I  002 UNAD 20% para un total de 40 organizaciones mujeres                                                                  
4. CV_I 003 UCC 28% para un total de 61 organizaciones  mujeres
5.CV_A 004 UCC </t>
    </r>
    <r>
      <rPr>
        <sz val="11"/>
        <color rgb="FFFF0000"/>
        <rFont val="Arial Narrow"/>
        <family val="2"/>
      </rPr>
      <t xml:space="preserve"> </t>
    </r>
    <r>
      <rPr>
        <sz val="11"/>
        <rFont val="Arial Narrow"/>
        <family val="2"/>
      </rPr>
      <t>20% con un total de 10 de organizaciones lideradas mujeres 
De acuerdo  los resultados arrojados por la matriz F10, se reportan 47 organizaciones   lideradas por mujeres  fomentadas.</t>
    </r>
  </si>
  <si>
    <t xml:space="preserve">Con el fin de desarrollar el Programa de Asociatividad Solidaria para la Paz a corte de 31 de diciembre de 2023, la DDOS reporta que, a través de la ejecución de los 5 convenios suscritos durante la vigencia, cuyo objetivo es  fomentar organizaciones de la economía solidaria, popular, comunitaria y social, con un enfoque poblacional, se reportan 209 organizaciones lideradas por mujeres, de las cuales, 78 organizaciones fueron fomentadas en 28 municipios PDET, de la siguiente manera: (9 organizaciones creadas, 3 municipios PDET Buenaventura, Maria la Baja y San Andrés de Tumaco) y 69 fortalecidas en 28 municipios PDET).
Este reporte es de acuerdo a los resultados de la Matriz F10 consolidad definitiva. </t>
  </si>
  <si>
    <t xml:space="preserve"> 
Durante el mes de mayo se realizaron las siguientes acciones en atención a púeblo pijao: 1.Tres mesas de trabajo para asistencia técnica y conformación del primer convite del pueblo pijao, donde se solicita a la Unidad, participar en la planeación del evento programado para los días 7,8,9 de agosto, con el cual se busca integrar a la comunidad en la agenda común territorial para el pueblo pijao
2. Primera mesa de trabajo para la Conformación de cooperativa de indígenas del pueblo pijao, se contó con la asistencia de siete (7) personas el día 2 de mayo del 2023, donde se dio capacitación inicial de asociatividad y cooperativismo.
</t>
  </si>
  <si>
    <t>1</t>
  </si>
  <si>
    <t>Con el fin de desarrollar el Programa de Asociatividad Solidaria para la Paz 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</si>
  <si>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31 de julio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t>
  </si>
  <si>
    <t>A corte de 30 de agosto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t>
  </si>
  <si>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1 organización liderada por población indígena.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indígena, es por ello que, a través de la ejecución de los mismos se hará el debido reporte. 
1. CV_I  002 UNAD reporta a corte de segundo desembolso con fecha del 18 de septiembre   un total de 10 organizaciones  indigenas.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</si>
  <si>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1 organización liderada por población indígena.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indígena, es por ello que, a través de la ejecución de los mismos se hará el debido reporte. 
De acuerdo  los resultados arrojados por la matriz F10, se reportan 18 organizaciones lideradas por comunidades indígenas.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</si>
  <si>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De acuerdo  los resultados arrojados por la matriz F10, se reportan 18 organizaciones lideradas por comunidades indígenas.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</si>
  <si>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Este reporte es de acuerdo a los resultados de la MAtriz F10 consolidad definitiva.                                                              </t>
  </si>
  <si>
    <t xml:space="preserve">Durante el mes de mayo se realizo una visita tecnica en Quibdo donde se adelantaron las siguientes acciones: 1. Mesa tecnica y visita a campo con los lideres del mercado del rio atrato en Quibdo, con el fin de establecer una mesa de trabajo para inicar la conformación de una asociación o cooperativa, total de asistentes: (7) personas, entre las cuales se encuentran Director Nacional y (1) servidora pública)           2. Mesa de trabajo con el alto comisionado para la paz, en el marco del programa Jovenes en Paz, donde se busca aunar esfuerzos interistitucionales para trabajar con los jovenes de los barrios reposo 2, buenos aieres, con el fin de crear asociaciones o cooperativas de joves, dando cumplimiento al conpes 4040 y el programa de jovenes en paz, donde se conto con un total de (6) servidores públicos </t>
  </si>
  <si>
    <t>15</t>
  </si>
  <si>
    <t xml:space="preserve">Con el fin de desarrollar el Programa de Asociatividad Solidaria para la Paz a corte de 30 de septiembre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A partir de lo anterior cada convenio responderá al indicador durante la vigencia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</si>
  <si>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A corte de 31 de julio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t>
  </si>
  <si>
    <t>A corte de 30 de agosto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t>
  </si>
  <si>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7 organizaciones lideradas por población NARP y fortalecido 8 organizaciones.  
A corte de 30 de septiembre de 2023, La Unidad Solidaria ha suscrito 5 convenios con el objetivo de fomentar organizaciones de la economía solidaria, popular, comunitaria y social, con un enfoque poblacional que  busca entre otras responder  responder al cumplimiento de esta actividad con un número de organizaciones lideradas por población NARP.   Es por ello que, a través de la ejecución de los mismos se hará el debido reporte.       
1. CV_I  002 UNAD : Reporta a corte de segundo desembolso con fecha del 18 de septiembre  un total de dos 2 organizaciones NARP en Valle del Cauca  y Cauca                                                                                                                
2.CV_A 004 UCC :  Reporta a corte de 30 de septiembre la identificación de 7 organizaciones NARP.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</si>
  <si>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7 organizaciones lideradas por población NARP y fortalecido 8 organizaciones.  
La Unidad Solidaria ha suscrito 5 convenios con el objetivo de fomentar organizaciones de la economía solidaria, popular, comunitaria y social, con un enfoque poblacional que  busca entre otras responder  responder al cumplimiento de esta actividad con un número de organizaciones lideradas por población NARP.   Es por ello que, a través de la ejecución de los mismos se hará el debido reporte.       
De acuerdo  los resultados arrojados por la matriz F10, se reportan 45 organizaciones lideradas por población NARP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</si>
  <si>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De acuerdo  los resultados arrojados por la matriz F10, se reportan 45 organizaciones lideradas por población NARP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</si>
  <si>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Este reporte es de acuerdo a los resultados de la MAtriz F10 consolidad definitiva. </t>
  </si>
  <si>
    <t>Durante el mes de mayo se realizaron las siguientes actividades.                                                1.Convenio Interadministrativo 02 UNAD 10 organizaciones de Jóvenes,                                             2.Mesa de trabajo con el alto comisionado para la paz, en el marco del programa Jovenes en Paz, donde se busca aunar esfuerzos interistitucionales para trabajar con los jovenes de los barrios reposo 2, buenos aieres, con el fin de crear asociaciones o cooperativas de joves, dando cumplimiento al conpes 4040 y el programa de jovenes en paz, donde se conto con un total de (6) servidores público.                                 3. A la fecha se han realizado tres mesas de trabajo con el DPS, con el fin de ajustar la oferta institucional conforme a las metas del programa de Jóvenes en paz                                                                           4.Se realizo el apoyo técnico a la alta consejería para la juventud para la consolidación del proyecto 2023 de voluntariado “agroecología”, a su vez se revisaron (100) postulaciones de jóvenes que participaran en el proyecto de agroecología que se realizara en Colombia en el marco de la alianza, dicho proceso se adelantó en los meses de marzo, abril y mayo del 2023.</t>
  </si>
  <si>
    <r>
      <t xml:space="preserve">A corte de 30 de junio de 2023, la Unidad Solidaria suscribió tres (3) convenios con el objetivo de fomentar organizaciones de la economía solidaria, popular, comunitaria y social, con un enfoque poblacional  ha creado 3 organizaciones de jóvenes
A corte de 30 de septiembre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r>
    <r>
      <rPr>
        <b/>
        <sz val="11"/>
        <color rgb="FF000000"/>
        <rFont val="Arial Narrow"/>
        <family val="2"/>
      </rPr>
      <t xml:space="preserve"> 
A partir de lo anterior cada convenio responderá al número de organizaciones solidarias conformadas por Jóvenes , vinculadas a procesos de fomento, durante la vigencia de la siguiente manera: 
1. Convenio de asociación 002: 
Número de organizaciones conformadas  por Jóvenes: 
2. Convenio interadministrativo 001: 
Número de organizaciones conformadas por Jóvenes: 
3. Convenio interadministrativo 002: 
Número de organizaciones  conformadas por Jóvenes: 10        
 </t>
    </r>
  </si>
  <si>
    <r>
      <t xml:space="preserve">
A corte de 31 de julio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r>
    <r>
      <rPr>
        <b/>
        <sz val="11"/>
        <color rgb="FF000000"/>
        <rFont val="Arial Narrow"/>
        <family val="2"/>
      </rPr>
      <t xml:space="preserve">                                                                                                       </t>
    </r>
    <r>
      <rPr>
        <sz val="11"/>
        <color rgb="FF000000"/>
        <rFont val="Arial Narrow"/>
        <family val="2"/>
      </rPr>
      <t xml:space="preserve">4. Convenio de Asociación 003 Suscrito con La Universidad Cooperativa de Colombia
A partir de lo anterior los convenios responderán al número de organizaciones solidarias conformadas por Jóvenes , vinculadas a procesos de fomento, durante la vigencia de la siguiente manera: 
1. Convenio interadministrativo 002: 
Número de organizaciones  conformadas por Jóvenes: 10     No se cuenta con la información por parte de todos los convenios, una vez se cuente con la misma se hará el debido reporte. </t>
    </r>
    <r>
      <rPr>
        <b/>
        <sz val="11"/>
        <color rgb="FF000000"/>
        <rFont val="Arial Narrow"/>
        <family val="2"/>
      </rPr>
      <t xml:space="preserve">       
 </t>
    </r>
  </si>
  <si>
    <t>3</t>
  </si>
  <si>
    <r>
      <t xml:space="preserve">
A corte de 30 de agosto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r>
    <r>
      <rPr>
        <b/>
        <sz val="11"/>
        <color rgb="FF000000"/>
        <rFont val="Arial Narrow"/>
        <family val="2"/>
      </rPr>
      <t xml:space="preserve">                                                                                                       </t>
    </r>
    <r>
      <rPr>
        <sz val="11"/>
        <color rgb="FF000000"/>
        <rFont val="Arial Narrow"/>
        <family val="2"/>
      </rPr>
      <t xml:space="preserve">4. Convenio de Asociación 003 Suscrito con La Universidad Cooperativa de Colombia
A partir de lo anterior los convenios responderán al número de organizaciones solidarias conformadas por Jóvenes , vinculadas a procesos de fomento, durante la vigencia de la siguiente manera: 
1. Convenio interadministrativo 002: 
Número de organizaciones  conformadas por Jóvenes: 10     No se cuenta con la información por parte de todos los convenios, una vez se cuente con la misma se hará el debido reporte. </t>
    </r>
    <r>
      <rPr>
        <b/>
        <sz val="11"/>
        <color rgb="FF000000"/>
        <rFont val="Arial Narrow"/>
        <family val="2"/>
      </rPr>
      <t xml:space="preserve">       
 </t>
    </r>
  </si>
  <si>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1 organizaciones lideradas por jóvenes y se han fortalecido 2 organizaciones. 
A corte de 30 de septiembre de 2023, La Unidad Solidaria ha suscrito 5 convenios con el objetivo de fomentar organizaciones de la economía solidaria, popular, comunitaria y social, con un enfoque poblacional que  busca entre otras responder  responder al cumplimiento de esta actividad con un número de organizaciones lideradas por jóvenes.   Es por ello que, a través de la ejecución de los mismos se hará el debido reporte.       
1. CV_I  002 UNAD : Reporta a corte de segundo desembolso con fecha del 18 de septiembre  un total de 12 organizaciones de jóvenes                                                                                                             
2.CV_A 004 UCC :  Reporta a corte de 30 de septiembre la identificación de 2 organizaciones NARP.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</si>
  <si>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1 organizaciones lideradas por jóvenes y se han fortalecido 2 organizaciones. 
La Unidad Solidaria ha suscrito 5 convenios con el objetivo de fomentar organizaciones de la economía solidaria, popular, comunitaria y social, con un enfoque poblacional que  busca entre otras responder  responder al cumplimiento de esta actividad con un número de organizaciones lideradas por jóvenes.   Es por ello que, a través de la ejecución de los mismos se hará el debido reporte.       
De acuerdo  los resultados arrojados por la matriz F10, se reportan 12 organizaciones lideradas por jóvenes.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</si>
  <si>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De acuerdo  los resultados arrojados por la matriz F10, se reportan 12 organizaciones lideradas por jóvenes.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</si>
  <si>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Este reporte es de acuerdo a los resultados de la MAtriz F10 consolidad definitiva. </t>
  </si>
  <si>
    <t xml:space="preserve">1.Convenio Interadministrativo 02  UNAD 15 organizaciones 2. </t>
  </si>
  <si>
    <r>
      <t xml:space="preserve"> 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15                                                                                                                                                                                                                                                                                                                                                                                                            </t>
    </r>
    <r>
      <rPr>
        <b/>
        <sz val="11"/>
        <color rgb="FF000000"/>
        <rFont val="Arial Narrow"/>
        <family val="2"/>
      </rPr>
      <t xml:space="preserve">Acciones por gestión: </t>
    </r>
    <r>
      <rPr>
        <sz val="11"/>
        <color rgb="FF000000"/>
        <rFont val="Arial Narrow"/>
        <family val="2"/>
      </rPr>
      <t xml:space="preserve">
1. Asociación víctimas y personas en reincorporación caminando hacia la veracidad (asocacidad). (victimas)
2. Asociación agropecuaria campesina de trabajadores ambientalistas y víctimas de viotá (ascataviv). (victimas) 3. Grupo Atención a Poblaciones: 
2 de junio de 2023: Mesa de empleabilidad de victimas (Secretaria de Victimas, Cajas de compensación, secretaria de la mujer, policía nacional, Sena): Cuyo Objetivo es realizar la  Feria de Servicios municipios Toledo y la Bateca, estableciendo comunicación con los pequeños productores de dichos pueblos</t>
    </r>
  </si>
  <si>
    <r>
      <t xml:space="preserve"> A corte de 31 de julio de 2023, la Unidad Solidaria suscribió cuatro (4)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15                                                                             4. Convenio de Asociación 003 Suscrito con La Universidad Cooperativa de Colombia: Pedientepor reportar la información.                                                                                                                                                                                                                                                                                                                                                                                                  </t>
    </r>
    <r>
      <rPr>
        <b/>
        <sz val="11"/>
        <color rgb="FF000000"/>
        <rFont val="Arial Narrow"/>
        <family val="2"/>
      </rPr>
      <t xml:space="preserve">Acciones por gestión: </t>
    </r>
    <r>
      <rPr>
        <sz val="11"/>
        <color rgb="FF000000"/>
        <rFont val="Arial Narrow"/>
        <family val="2"/>
      </rPr>
      <t xml:space="preserve">
1. Asociación víctimas y personas en reincorporación caminando hacia la veracidad (asocacidad). (victimas)
2. Asociación agropecuaria campesina de trabajadores ambientalistas y víctimas de viotá (ascataviv). (victimas) 3. Grupo Atención a Poblaciones: 
2 de junio de 2023: Mesa de empleabilidad de victimas (Secretaria de Victimas, Cajas de compensación, secretaria de la mujer, policía nacional, Sena): Cuyo Objetivo es realizar la  Feria de Servicios municipios Toledo y la Bateca, estableciendo comunicación con los pequeños productores de dichos pueblos</t>
    </r>
  </si>
  <si>
    <t xml:space="preserve">A corte de 30 de agosto de 2023, la Unidad Solidaria suscribió cuatro (4)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15                                                                             4. Convenio de Asociación 003 Suscrito con La Universidad Cooperativa de Colombia: Pedientepor reportar la información.                                                                                                                                                                                                                                                                                                                                                                                                  </t>
  </si>
  <si>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18 organizaciones lideradas por población víctimas y se han fortalecido 15 organizaciones lideradas por población víctimas.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Es por ello que, a través de la ejecución de los mismos se hará el debido reporte.    
1.CV_A 002 Asocoop  10 organizaciones víctimas
2. CV_I 001 U. Distrital  20 organizaciones víctimas
3. CV_I  002 UNAD  15 organizaciones víctimas  -  Reporta a corte de segundo desembolso con fecha del 18 de septiembre  un total de 21 organizaciones de víctimas, cumpliendo con el compromiso de : 4 para Cauca y 2 para Nariño.                                                                                                             
4. CV_I 003 UCC pendiente por definir número de organizaciones  víctimas a intervenir
5.CV_A 004 UCC  9 de organizaciones lideradas víctimas.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</si>
  <si>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18 organizaciones lideradas por población víctimas y se han fortalecido 15 organizaciones lideradas por población víctimas. 
A corte de  31 de octubre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Es por ello que, a través de la ejecución de los mismos se hará el debido reporte.    
1.CV_A 002 Asocoop  10 organizaciones víctimas
2. CV_I 001 U. Distrital  20 organizaciones víctimas
3. CV_I  002 UNAD  15 organizaciones víctimas  -  Reporta a corte de segundo desembolso con fecha del 18 de septiembre  un total de 21 organizaciones de víctimas, cumpliendo con el compromiso de : 4 para Cauca y 2 para Nariño.                                                                                                             
4. CV_I 003 UCC pendiente por definir número de organizaciones  víctimas a intervenir
5.CV_A 004 UCC  9 de organizaciones lideradas víctimas. 
La matriz F10 se encuentran en proceso de revisión, una vez sean aprobadas por planeación se presentará el debido reporte.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</si>
  <si>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1.CV_A 002 Asocoop  10 organizaciones víctimas
2. CV_I 001 U. Distrital  20 organizaciones víctimas
3. CV_I  002 UNAD  15 organizaciones víctimas  -  Reporta a corte de segundo desembolso con fecha del 18 de septiembre  un total de 21 organizaciones de víctimas, cumpliendo con el compromiso de : 4 para Cauca y 2 para Nariño.                                                                                                             
4. CV_I 003 UCC pendiente por definir número de organizaciones  víctimas a intervenir
5.CV_A 004 UCC  9 de organizaciones lideradas víctimas. 
La matriz F10 se encuentran en proceso de revisión, una vez sean aprobadas por planeación se presentará el debido reporte.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</si>
  <si>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Este reporte es de acuerdo a los resultados de la MAtriz F10 consolidad definitiva. </t>
  </si>
  <si>
    <t xml:space="preserve">Con el fin de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desde la DDOS se reporta el acompañamiento técnico al proceso contractual de los convenios y que dentro del proyecto de inversion se ejecutarna acciones en cumplimiento de la metas estipuladas. Su primer reporte cuantitaivo se será en el mes de mayo.  Durante el mes de abril, ase avanza en el plan de acompañamiento a Ecomun con sus reportes a la SES. </t>
  </si>
  <si>
    <t xml:space="preserve">Convenio Interadministrativo 02 UNAD 5 Organizaciones de Reincorporados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</si>
  <si>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ha creado 4 organizaciones lideradas por población reincorporada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Reincorporada, vinculadas a procesos de fomento, durante la vigencia de la siguiente manera: 
1. Convenio de asociación 002: 
Número de organizaciones solidarias conformadas por población Reincorporada: 
2. Convenio interadministrativo 001: 
Número de organizaciones solidarias conformadas por población Reincorporada: 
3. Convenio interadministrativo 002: 
Número de organizaciones solidarias conformadas por población Reincorporada: 5      
</t>
  </si>
  <si>
    <t xml:space="preserve">A corte de 31 de julio de 2023, la Unidad Solidaria cuenta con 92 gestores territoriales en los 32 departamentos, quienes adelantan la gestión en el fomento de las organizaciones de la economía solidaria, popular, comunitaria y social, por lo que a la fecha ha creado 4 organizaciones lideradas por población reincorporada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los convenios responderán al número de organizaciones solidarias conformadas por población Reincorporada, vinculadas a procesos de fomento, durante la vigencia de la siguiente manera:                                                                                                                                                                                                                Convenio interadministrativo 002: 
Número de organizaciones solidarias conformadas por población Reincorporada: 5         
</t>
  </si>
  <si>
    <t xml:space="preserve">A corte de 30 de agosto de 2023, la Unidad Solidaria cuenta con 92 gestores territoriales en los 32 departamentos, quienes adelantan la gestión en el fomento de las organizaciones de la economía solidaria, popular, comunitaria y social, por lo que a la fecha ha creado 4 organizaciones lideradas por población reincorporada
A corte de 31 de julio de 2023, la Unidad Solidaria suscribió cuatro (4)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los convenios responderán al número de organizaciones solidarias conformadas por población Reincorporada, vinculadas a procesos de fomento, durante la vigencia de la siguiente manera:                                                                                                                                                                                                                Convenio interadministrativo 002: 
Número de organizaciones solidarias conformadas por población Reincorporada: 5         
</t>
  </si>
  <si>
    <r>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fortalecido 4 organizaciones lideradas por población reincorporada.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reincorporada.   Es por ello que, a través de la ejecución de los mismos se hará el debido reporte.    
1.CV_A 002 Asocoop </t>
    </r>
    <r>
      <rPr>
        <sz val="11"/>
        <color rgb="FFFF0000"/>
        <rFont val="Arial Narrow"/>
        <family val="2"/>
      </rPr>
      <t xml:space="preserve"> </t>
    </r>
    <r>
      <rPr>
        <sz val="11"/>
        <rFont val="Arial Narrow"/>
        <family val="2"/>
      </rPr>
      <t xml:space="preserve">5 organizaciones población reincorporada
2. CV_I 001 U. Distrital  10 organizaciones población reincorporada
3. CV_I  002 UNAD  5 organizaciones población reincorporada  -  Reporta a corte de segundo desembolso con fecha del 18 de septiembre  un total de 18 organizaciones de población reincorporada.                              
4. CV_I 003 UCC pendiente por definir número de organizaciones de población reincorporada a intervenir
5.CV_A 004 UCC  2 de organizaciones lideradas población reincorporada
La matriz F10 se encuentran en proceso de revisión, una vez sean aprobadas por planeación se presentará el debido reporte. 
</t>
    </r>
  </si>
  <si>
    <r>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fortalecido 4 organizaciones lideradas por población reincorporada.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reincorporada.   Es por ello que, a través de la ejecución de los mismos se hará el debido reporte.    
1.CV_A 002 Asocoop </t>
    </r>
    <r>
      <rPr>
        <sz val="11"/>
        <color rgb="FFFF0000"/>
        <rFont val="Arial Narrow"/>
        <family val="2"/>
      </rPr>
      <t xml:space="preserve"> </t>
    </r>
    <r>
      <rPr>
        <sz val="11"/>
        <rFont val="Arial Narrow"/>
        <family val="2"/>
      </rPr>
      <t xml:space="preserve">5 organizaciones población reincorporada
2. CV_I 001 U. Distrital  10 organizaciones población reincorporada
3. CV_I  002 UNAD  5 organizaciones población reincorporada  -  Reporta a corte de segundo desembolso con fecha del 18 de septiembre  un total de 18 organizaciones de población reincorporada.                              
4. CV_I 003 UCC pendiente por definir número de organizaciones de población reincorporada a intervenir
5.CV_A 004 UCC  2 de organizaciones lideradas población reincorporada
La matriz F10 se encuentran en proceso de revisión, una vez sean aprobadas por planeación se presentará el debido reporte. 
</t>
    </r>
  </si>
  <si>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a través de la gestión territorial, se reprta la creación de 4 organizaciones de reincorporados. 
La matriz F10 se encuentran en proceso de revisión, una vez sean aprobadas por planeación se presentará el debido reporte. 
</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</si>
  <si>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</si>
  <si>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 xml:space="preserve">Convenio Interadministrativo 02  UNAD 20 organizaciones creadas </t>
  </si>
  <si>
    <t>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</si>
  <si>
    <t>A corte de 31 de julio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31 de julio de 2023, la Unidad Solidaria suscribió cuatro (4)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fortalecidas en capacidades productivas y administrativas en municipios PDET, durante la vigencia de la siguiente manera: 
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</si>
  <si>
    <t>A corte de 30 de agosto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agosto de 2023 la Unidad Solidaria suscribió cuatro (4)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fortalecidas en capacidades productivas y administrativas en municipios PDET, durante la vigencia de la siguiente manera: 
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</si>
  <si>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han creado 7 organizaciones en municipios PDET.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reincorporada.   Es por ello que, a través de la ejecución de los mismos se definirá el número de organizaciones en municipios PDET a crear y se hará el respectivo reporte.  En ese sentido desde el CV_I  002 UNAD  se reporta para segundo desembolso a corte del 18 de septiembre 19 organizaciones creadas en municipios PDET.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</si>
  <si>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han creado 7 organizaciones en municipios PDET.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reincorporada.   Es por ello que, a través de la ejecución de los mismos se definirá el número de organizaciones en municipios PDET a crear y se hará el respectivo reporte. 
De acuerdo  los resultados arrojados por la matriz F10, se reporta la creación de 8 organizaciones en municipios PDET.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</si>
  <si>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De acuerdo  los resultados arrojados por la matriz F10, se reporta la creación de 8 organizaciones en municipios PDET.  
</t>
  </si>
  <si>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</si>
  <si>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 xml:space="preserve">Convenio Interadministrativo 02 UNAD 60 organizaciones creadas </t>
  </si>
  <si>
    <t>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número de organizaciones solidarias fortalecidas en capacidades productivas y administrativas en municipios PDET: 40</t>
  </si>
  <si>
    <t>A corte de 31 de julio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31 de julio de 2023, la Unidad Solidaria se suscribió cuatro (4)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número de organizaciones solidarias fortalecidas en capacidades productivas y administrativas en municipios PDET: 40</t>
  </si>
  <si>
    <t>A corte de 30 de agosto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agosto de 2023, la Unidad Solidaria se suscribió cuatro (4)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003 Suscrito con La Universidad Cooperativa de Colombia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número de organizaciones solidarias fortalecidas en capacidades productivas y administrativas en municipios PDET: 40</t>
  </si>
  <si>
    <t xml:space="preserve">Con el fin de desarrollar el Programa de Asociatividad Solidaria para la Paz a corte de 30 de septiembre de 2023, la Unidad Solidaria cuenta con 79 gestores territoriales en los 32 departamentos, quienes adelantan la gestión en el fomento de las organizaciones de la economía solidaria, popular, comunitaria y social. En este sentido a la fecha se fortalecido 20 organizaciones en municipios PDET.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fortalecidas en municipios PDET. Es por ello que, a través de la ejecución de los mismos se definirá el número de organizaciones en municipios PDET a fortalecer y se hará el respectivo reporte.  En ese sentido desde el CV_I  002 UNAD  se reporta para segundo desembolso a corte del 18 de septiembre 19 organizaciones creadas en municipios PDET. 
La matriz F10 se encuentran en proceso de revisión, una vez sean aprobadas por planeación se presentará el debido reporte. 
</t>
  </si>
  <si>
    <t xml:space="preserve">Con el fin de desarrollar el Programa de Asociatividad Solidaria para la Paz a corte de 31 de octubre de 2023, la Unidad Solidaria cuenta con 79 gestores territoriales en los 32 departamentos, quienes adelantan la gestión en el fomento de las organizaciones de la economía solidaria, popular, comunitaria y social. En este sentido a la fecha se fortalecido 20 organizaciones en municipios PDET.
La Unidad Solidaria ha suscrito 5 convenios con el objetivo de fomentar organizaciones de la economía solidaria, popular, comunitaria y social, con un enfoque poblacional que  busca entre otras responder al cumplimiento de esta actividad con un número de organizaciones fortalecidas en municipios PDET. Es por ello que, a través de la ejecución de los mismos se definirá el número de organizaciones en municipios PDET a fortalecer y se hará el respectivo reporte.  
De acuerdo  los resultados arrojados por la matriz F10, se reportan 57 organizaciones fortalecidad en municipios PDET. 
</t>
  </si>
  <si>
    <t xml:space="preserve">Con el fin de desarrollar el Programa de Asociatividad Solidaria para la Paz a corte de 30 de noviembre de 2023, la DDOs reporta que, se suscribieron 5 convenios con el objetivo de fomentar organizaciones de la economía solidaria, popular, comunitaria y social, con un enfoque poblacional.  
De acuerdo  los resultados arrojados por la matriz F10, se reportan 57 organizaciones fortalecidad en municipios PDET. 
</t>
  </si>
  <si>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262 organizaciones solidarias Fortalecidas  en municipios PDET. 
55 municipios 
Agustín Codazzi, Algeciras, Apartadó, Argelia (Cauca), Becerril, Buenaventura, Carepa, Chalán, Chaparral, Ciénaga, Coloso, Convención, Dibulla, El Bagre, El Carmen, El Carmen De Bolívar, El Retorno, El Tambo (Cauca), El Tarra, Florencia (Caquetá), Guapi, Hacarí, La Macarena, La Montañita, La Paz (Cesar), Manaure (Cesar), María La Baja, Mesetas, Mocoa, Morroa, Necoclí, Ovejas, Puerto Asís, Puerto Concordia, Puerto Guzmán, Puerto Lleras, Puerto Rico (Meta), Rioblanco, San Andrés De Tumaco, San Calixto, San Jacinto, San José Del Guaviare, San Juan Del  Cesar, San Juan Nepomuceno, San Vicente Del Caguán, Santa Marta, Santander De Quilichao, Solita, Tame, Teorama, Tibú, Toribio, Valledupar, Vigía Del Fuerte, Yondó.
Este reporte es de acuerdo a los resultados de la MAtriz F10 consolidad definitiva. </t>
  </si>
  <si>
    <t xml:space="preserve"> Territorialización de la Economía Solidaria, Popular y Comunitaria </t>
  </si>
  <si>
    <t>4, Fortalecer la territorialización de los procesos asociativos, para que en contexto con el territorio, la cultura y sus gentes, el sector solidario se convierta en el motor de la recuperación económica territorial.</t>
  </si>
  <si>
    <t>4.1 Promover Territorios Asociativos Solidarios  que  contribuyan al desarrollo social, cultural, político, economico,ambiental y organizacional en los territorios.</t>
  </si>
  <si>
    <t xml:space="preserve">No. Territorios asociativos solidarios promovidos </t>
  </si>
  <si>
    <t>4.1</t>
  </si>
  <si>
    <t xml:space="preserve">Se está en proceso de contratación de los territorioales quienes adelantaran accioines en territorio. </t>
  </si>
  <si>
    <t xml:space="preserve">Con el fin de promover Territorios Asociativos Solidarios  que  contribuyan al desarrollo social, cultural, político, economico,ambiental y organizacional en los territorios. Desde la DDOS se acompaña al desarrollo de las Asambleas regionales de Economía Popular, social y solidaria en (Región Sur 1, eje cafetero, Amazonía, Pacífico, Nororiente), en las Asambleas de construiran las Agendas comunes territoriales para identidicar las necesiades, actores y posibles soluciones a las problematicas del territorio. </t>
  </si>
  <si>
    <t xml:space="preserve">Con el fin de promover Territorios Asociativos Solidarios  que  contribuyan al desarrollo social, cultural, político, economico,ambiental y organizacional en los territorios. Desde la DDOS se acompaña al desarrollo de las Asambleas regionales de Economía Popular, social y solidaria en Socializacion de la Agenda de Asociatividad solidaria, así:(Región Amazonia, oriente, suroccidente, Caribe 1 Y 2, Pacífico, Sur ), en las Asambleas de construiran las Agendas comunes territoriales para identidicar las necesiades, actores y posibles soluciones a las problematicas del territorio. </t>
  </si>
  <si>
    <t xml:space="preserve">Con el fin de promover Territorios Asociativos Solidarios  que  contribuyan al desarrollo social, cultural, político, economico,ambiental y organizacional en los territorios, la DDOS reporta que los territorios asociativos son producto de  la implementación del PASO -Proceso de asocitatividad solidaria,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 Allí se avanzan aciones con uno de los convenios suscritos y que tiene a cargo esta región. Una vez se cuenten con su informe, se hará el respectivo reporte. </t>
  </si>
  <si>
    <r>
      <t>En el mes de septiembre, con los territorios solidarios priorizados:Tumaco (Nariño), Buenaventura (Valle del Cauca), Quibdo (Choco),</t>
    </r>
    <r>
      <rPr>
        <sz val="9"/>
        <color rgb="FFFF0000"/>
        <rFont val="Montserrat Regular"/>
      </rPr>
      <t xml:space="preserve"> </t>
    </r>
    <r>
      <rPr>
        <sz val="9"/>
        <rFont val="Montserrat Regular"/>
      </rPr>
      <t xml:space="preserve">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t>
    </r>
    <r>
      <rPr>
        <sz val="9"/>
        <color theme="1"/>
        <rFont val="Montserrat Regular"/>
      </rPr>
      <t xml:space="preserve">Del proyecto de circuito asociativo productivo, industrial y de comercialización de </t>
    </r>
    <r>
      <rPr>
        <b/>
        <sz val="9"/>
        <color theme="1"/>
        <rFont val="Montserrat Regular"/>
      </rPr>
      <t>Quibdó</t>
    </r>
    <r>
      <rPr>
        <sz val="9"/>
        <color theme="1"/>
        <rFont val="Montserrat Regular"/>
      </rPr>
      <t xml:space="preserve">, que tiene como objetivo fortalecer el proceso asociativo en las cadenas de valor agropecuarias, pecuarias y artesanales en la región, con desarrollo de la plaza de Mercado del Municipio. Se han adelantado mesas de trabajo con la coordinadora y gestor territorial de la UNAD, así como con el profesional Nixon Robledo gestor de la Unidad Solidaria que se encuentra en Quibdó y la coordinadora región Pacifico Lyna García a efectos de establecer el árbol de problemas y de objetivos para el desarrollo del proyecto de impacto territorial, conjuntamente se esta adelantando el proceso de caracterización de la población beneficiaria y se están adelantando las acciones correspondientes para la conformación de una cooperativa que contribuya con el desarrollo y/o viabilidad del proyecto y aporte a la integración de los diferentes grupos poblacionales (Mujeres, Indígenas, Jóvenes, NARP), con el objetivo de mejorar la empleabilidad y lograr la formalización de las organizaciones.
Respecto a los 11 territorios solidarios el avance ha sido el siguiente: 
1, </t>
    </r>
    <r>
      <rPr>
        <b/>
        <sz val="9"/>
        <color theme="1"/>
        <rFont val="Montserrat Regular"/>
      </rPr>
      <t>Territorio Solidario del Huila  (Pitalito)  del proyecto de fomento asociativo y solidario</t>
    </r>
    <r>
      <rPr>
        <sz val="9"/>
        <color theme="1"/>
        <rFont val="Montserrat Regular"/>
      </rPr>
      <t xml:space="preserve"> para crear red productores y comercializadores de café Huila - Tolima - Caquetá - Putumayo se encuentra en el proceso de creación de árbol de problemas. 
2, </t>
    </r>
    <r>
      <rPr>
        <b/>
        <sz val="9"/>
        <color theme="1"/>
        <rFont val="Montserrat Regular"/>
      </rPr>
      <t>Los proyectos Circuito asociativo y solidario ECOREGION TATACOA</t>
    </r>
    <r>
      <rPr>
        <sz val="9"/>
        <color theme="1"/>
        <rFont val="Montserrat Regular"/>
      </rPr>
      <t xml:space="preserve">, RED DE PODUCTORES DE CAFE,   no se puede enviar avance, dado que aun estamos en proceso de adición. 
3, </t>
    </r>
    <r>
      <rPr>
        <b/>
        <sz val="9"/>
        <color theme="1"/>
        <rFont val="Montserrat Regular"/>
      </rPr>
      <t xml:space="preserve">En los territorios Amazonia (Leticia); Circuito asociativo y solidario de productos AMAZÓNICOS DE LETICIA​ </t>
    </r>
    <r>
      <rPr>
        <sz val="9"/>
        <color theme="1"/>
        <rFont val="Montserrat Regular"/>
      </rPr>
      <t xml:space="preserve">y </t>
    </r>
    <r>
      <rPr>
        <b/>
        <sz val="9"/>
        <color theme="1"/>
        <rFont val="Montserrat Regular"/>
      </rPr>
      <t xml:space="preserve">el territorio del circuito asocaitivo y  solidario del </t>
    </r>
    <r>
      <rPr>
        <sz val="9"/>
        <color theme="1"/>
        <rFont val="Montserrat Regular"/>
      </rPr>
      <t xml:space="preserve"> </t>
    </r>
    <r>
      <rPr>
        <b/>
        <sz val="9"/>
        <color theme="1"/>
        <rFont val="Montserrat Regular"/>
      </rPr>
      <t>GUAVIARE</t>
    </r>
    <r>
      <rPr>
        <sz val="9"/>
        <color theme="1"/>
        <rFont val="Montserrat Regular"/>
      </rPr>
      <t xml:space="preserve">, se llevó a cabo la socialización de los Proyectos de Impacto Territorial y se ha trabajado en la elaboración de la ficha técnica conforme a la metodología MGA, para ello se han realizado reuniones con los actores territoriales, dichos proyctos  tienen como fin generar capacidades productivas, de industrialización y comercialización de productos agrícolas y artesanales. se ha realizado la identificación de los beneficiarios iniciales, con las organizaciones priorizadas dentro del convenio con la UNAD.
4, </t>
    </r>
    <r>
      <rPr>
        <b/>
        <sz val="9"/>
        <color theme="1"/>
        <rFont val="Montserrat Regular"/>
      </rPr>
      <t>Del proyecto de Circuito Asociativo Industrial, Comercial y Turístico de la Sal en  e</t>
    </r>
    <r>
      <rPr>
        <sz val="9"/>
        <color theme="1"/>
        <rFont val="Montserrat Regular"/>
      </rPr>
      <t xml:space="preserve">l </t>
    </r>
    <r>
      <rPr>
        <b/>
        <sz val="9"/>
        <color theme="1"/>
        <rFont val="Montserrat Regular"/>
      </rPr>
      <t>Municipio: Manaure</t>
    </r>
    <r>
      <rPr>
        <sz val="9"/>
        <color theme="1"/>
        <rFont val="Montserrat Regular"/>
      </rPr>
      <t xml:space="preserve">, La Guajira, el objeto principal es la administración, fabricación, explotación, transformación y comercialización de las sales que se producen en las salinas marítimas de Manaure, La Guajira.
Reuniones en MANAURE LA GUAJIRA; AUDITORIO DEL HOSPITAL: Se realiza reunión con Organizaciones Indígenas, Transportadores de Sal y otras organizaciones;  en el con el director Nacional, el Operador UCC, y otros funcionarios de la Unidad, se logra realzar acercamiento y el director Nacional,  explica a detalle sobre el plan de salvamento de la empresa Sama, y la instalación del programa Industrial, Comercial y Turístico de la Sal; de igual forma se les escucha a todos los asistentes con una participación amplia y concreta sobre las problemáticas y las posibles alternativas de soluciones. 
Organizaciones Indígena, Asocharma, Asociación indígena waya Wayuu; Transportadores de Sal entre otras Cocotsacogua, Asocarsalma, Cootnasoma, Cootrasoma, Artemias de Colombia, JAC Wayuu, Aso juvenil, Trurismagrot, Cooagrodin, Asoplaya blanca,
5, </t>
    </r>
    <r>
      <rPr>
        <b/>
        <sz val="9"/>
        <color theme="1"/>
        <rFont val="Montserrat Regular"/>
      </rPr>
      <t>El proyecto de circuito asociativo y solidario norte del valle</t>
    </r>
    <r>
      <rPr>
        <sz val="9"/>
        <color theme="1"/>
        <rFont val="Montserrat Regular"/>
      </rPr>
      <t xml:space="preserve"> cuyo proyecto es el circuito turistico y de comercializacion agroalimentario , para la generacion de capacidades para la producción, industrialización y comercialización de productos alimentarios de la región, fortalecimiento del mercado artesanal y turístico y la protección de las reservas hídricas de la región. Para ello se han realizado mesas de trabajo  para identificar el problema y formulando un arbol de objetivos con sus efectosprincipales y secundarios, para poder suminsitrar la ficha del territorio.
</t>
    </r>
    <r>
      <rPr>
        <sz val="9"/>
        <rFont val="Montserrat Regular"/>
      </rPr>
      <t xml:space="preserve">6, Proyecto de region </t>
    </r>
    <r>
      <rPr>
        <b/>
        <sz val="9"/>
        <rFont val="Montserrat Regular"/>
      </rPr>
      <t>nororiente</t>
    </r>
    <r>
      <rPr>
        <sz val="9"/>
        <rFont val="Montserrat Regular"/>
      </rPr>
      <t xml:space="preserve"> </t>
    </r>
    <r>
      <rPr>
        <b/>
        <sz val="9"/>
        <rFont val="Montserrat Regular"/>
      </rPr>
      <t>Circuito asociativo y solidario del Catatumbo</t>
    </r>
    <r>
      <rPr>
        <sz val="9"/>
        <rFont val="Montserrat Regular"/>
      </rPr>
      <t>, en conjunto con el aliado se están identificando las posibles redes de comercialización, en donde se identificaran tres nodos de trabajo en el territorio en donde se iniciara el árbol de problemas y objetivos del proyecto, como punto de partida para continuar la construcción del proyecto.</t>
    </r>
    <r>
      <rPr>
        <sz val="9"/>
        <color rgb="FFFF0000"/>
        <rFont val="Montserrat Regular"/>
      </rPr>
      <t xml:space="preserve">
</t>
    </r>
    <r>
      <rPr>
        <sz val="9"/>
        <rFont val="Montserrat Regular"/>
      </rPr>
      <t xml:space="preserve">7, </t>
    </r>
    <r>
      <rPr>
        <b/>
        <sz val="9"/>
        <rFont val="Montserrat Regular"/>
      </rPr>
      <t>El proyecto Circuito asociativo y solidario para la transformacion del cacao de Arauca,</t>
    </r>
    <r>
      <rPr>
        <sz val="9"/>
        <rFont val="Montserrat Regular"/>
      </rPr>
      <t xml:space="preserve">  no se puede enviar avance, dado que aún estamos en proceso de construcción del árbol de problemas con el fin de poder determinar diagnóstico, identificación de actores apoyo a las poblaciones y construcción  del mismo en compañía de nuestro cooperante.</t>
    </r>
    <r>
      <rPr>
        <sz val="9"/>
        <color rgb="FFFF0000"/>
        <rFont val="Montserrat Regular"/>
      </rPr>
      <t xml:space="preserve">
</t>
    </r>
  </si>
  <si>
    <t>Con el fin de promover Territorios Asociativos Solidarios  que  contribuyan al desarrollo social, cultural, político, economico,ambiental y organizacional en los territorios, desde la DDOS se reporta que durante el mes de octubre y teniendo en cuenta  la meta se fijada en 3 territorios priorizados se avanza en el desarrollo de los proyectos de Impacto Territorial, que aporta al desarrollo de los Territorios Asociativos Solidarios, detallados a continuación: 
1. Tumaco (Nariño) El proyecto de Circuito asociativo y solidario de Tumaco, esta en etapa de creacion.
2. Buenaventura (Valle del Cauca, El proyecto de asociatividad solidaria de jovenes y mujeres en Buenaventura tiene como fin construir un proyecto con el objetivo de promover el desarrollo económico y social de la ciudad apalancado en la construcción del tejido social que fomente redes de seguridad y de solidaridad entre su población y hacer de Buenaventura un destino turístico que ofrezca servicios de calidad. beneficiando a directamente a  715 personas en 20 asociaciones y se ha avanzado en la estructuración de la metodologia para la formulacion de proyecto en busca de nuevos aliados estrategicos para la puesta en marcha. 
3  Quibdo (Choco) EL CIRCUITO ASOCIATIVO Y SOLIDARIO DE QUIBDÓ, tiene como propósito la generación de capacidades productivas, de industrialización y comercialización de alimentos y productos artesanales del Quibdó, a partir de la Plaza de Mercado del Municipio, se ha avanzado en la estructuración de la metodologia para la formulacion de proyecto,  cuyos beneficiarios serian las asociaciones y familias vendedoras de la plaza de mercado de Quibdó, con más de 500 familias beneficiadas directas y más de 1200 nuevos puestos de trabajo.</t>
  </si>
  <si>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</si>
  <si>
    <t>4.2 Desarrollar las Mesas territoriales de economía popular, social y solidaria que promuevan  acuerdos territoriales de asociatividad solidaria para la Paz.</t>
  </si>
  <si>
    <t>4.2</t>
  </si>
  <si>
    <t xml:space="preserve">Se da inicio a la socialización de las fechas de las mesas de asociatividad solidari para la paz y desde la DDOS se presenta a la Dirección nacional la propuesta de metodologia. </t>
  </si>
  <si>
    <t xml:space="preserve">Con el fin de promover Territorios Asociativos Solidarios  que  contribuyan al desarrollo social, cultural, político, economico,ambiental y organizacional en los territorios. Desde la DDOS se acompaña al desarrollo de las Asambleas regionales de Economía Popular, social y solidaria en (Región Amazonia, oriente, suroccidente, Caribe 1 , Caribe 2, Pacífico, Sur ), en las Asambleas de construiran las Agendas comunes territoriales para identidicar las necesiades, actores y posibles soluciones a las problematicas del territorio. </t>
  </si>
  <si>
    <t>Con el fin  de desarrollar las Mesas territoriales de economía popular, social y solidaria que promuevan  acuerdos territoriales de asociatividad solidaria para la Paz,  la Unidad Administrativa Especial de Organizaciones Solidarias (Unidad Solidaria), desplegó sus equipos de trabajo en campo y adelantó un total de 23 Asambleas Regionales de Economía Solidaria, Popular y Comunitaria a nivel nacional, en las que participaron más de  5 mil  personas de los 32 departamentos del país,  en estas jornadas se escuchó a las comunidades, se identificaron sus problemáticas y se propuso trabajar articuladamente en el diseño de una Agenda Común Territorial que responda a sus necesidades a partir del fomento de la asociatividad solidaria.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fueron presentados al presidente de la República, Gustavo Petro Urrego y a su gabinete ministerial durante la Asamblea Nacional de Economía Solidaria, Social y Comunitaria que se realizó en la ciudad de Neiva, los días 28 y 29 de julio de 2023.</t>
  </si>
  <si>
    <t xml:space="preserve">Con el fin  de desarrollar las Mesas territoriales de economía popular, social y solidaria que promuevan  acuerdos territoriales de asociatividad solidaria para la Paz,  la Unidad Administrativa Especial de Organizaciones Solidarias (Unidad Solidaria), desplegó sus equipos de trabajo en campo y adelantó un total de 23 Asambleas Regionales de Economía Solidaria, Popular y Comunitaria a nivel nacional, en las que participaron más de  5 mil  personas de los 32 departamentos del país,  en estas jornadas se escuchó a las comunidades, se identificaron sus problemáticas y se propuso trabajar articuladamente en el diseño de una Agenda Común Territorial que responda a sus necesidades a partir del fomento de la asociatividad solidaria.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fueron presentados al presidente de la República, Gustavo Petro Urrego y a su gabinete ministerial durante la Asamblea Nacional de Economía Solidaria, Social y Comunitaria que se realizó en la ciudad de Neiva, los días 28 y 29 de julio de 2023. De aqui parten los 10 proyectos de impacto territorial. </t>
  </si>
  <si>
    <t xml:space="preserve">Con el fin  de desarrollar las Mesas territoriales de economía popular, social y solidaria que promuevan  acuerdos territoriales de asociatividad solidaria para la Paz,  la Unidad Administrativa Especial de Organizaciones Solidarias (Unidad Solidaria), desplegó sus equipos de trabajo en campo y adelantó un total de 23 Asambleas Regionales de Economía Solidaria, Popular y Comunitaria a nivel nacional, en las que participaron de 5016 personas de los 32 departamentos del país,  en estas jornadas se escuchó a las comunidades, se identificaron sus problemáticas y se propuso trabajar articuladamente en el diseño de una Agenda Común Territorial que responda a sus necesidades a partir del fomento de la asociatividad solidaria.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fueron presentados al presidente de la República, Gustavo Petro Urrego y a su gabinete ministerial durante la Asamblea Nacional de Economía Solidaria, Social y Comunitaria que se realizó en la ciudad de Neiva, los días 28 y 29 de julio de 2023. De aqui parten los 11 proyectos de impacto territorial. </t>
  </si>
  <si>
    <t>Con el fin  de desarrollar las Mesas territoriales de economía popular, social y solidaria que promuevan acuerdos territoriales de asociatividad solidaria para la Paz,  la Unidad Administrativa Especial de Organizaciones Solidarias (Unidad Solidaria), adelantó un total de 23 Asambleas Regionales de Economía Solidaria, Popular y Comunitaria a nivel nacional, en las que participaron de 5016 personas de los 32 departamentos del país, en estas jornadas se escuchó a las comunidades, se identificaron sus problemáticas y se propuso trabajar articuladamente en el diseño de una Agenda Común Territorial que responda a sus necesidades a partir del fomento de la asociatividad solidaria. Además se llevó a cabo la Asamblea Nacional en la ciudad de Neiva los días 28 y 29 de julio de 2023, allí, los insumos recolectados en cada de las Asambleas regionales, además de hacer parte de las Agendas Comunes Territoriales, fueron presentados al presidente de la República, Gustavo Petro Urrego. 
A continuación se relacionan las las regiones en donde se adelantaron las Asambleas realizadas: 
Barrancabermeja, Barranquilla, Bogotá , Bucaramanga, Buenaventura, Cúcuta , Eje Cafetero, Guainía, Guaviare, Ibagué, Leticia, Medellín, Mitú, Neiva, Pasto, Popayán, Quindío, San Andrés, Santa Marta, Tumaco, Urabá, Vichada y Yopal. 
Asamblea Nacional Neiva julio 2023.</t>
  </si>
  <si>
    <t xml:space="preserve">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Esta convocatoria tuvo como objetivo promover la colaboración y la articulación entre la economía popular, la economía solidaria y comunitaria, con un enfoque territorial, para la construcción de las agendas comunes de cada región.
Para garantizar el desarrollo de las agendas establecidas, la Unidad solidaria planteo unas estrategias de seguimiento, estas son las acciones de gestores territoriales, convenios, nodos de seguimiento, asamblea nacional y las asambleas de seguimiento, estas ultimas se estan desarrollando en los distintos departamentos a nivel nacional con el propósito de presentar el balance de las acciones en los territorios y evaluar junto a las comunidades los avances, necesidad de ajustes de las agendas y planeación para los próximos años.  La asambleas permitirán a las comunidades participar de los procesos de seguimiento a las acciones realizadas.
Las Asambleas tuvieron 5 momentos:
Momento 1 - Diagnostico socioeconómico de la región
Momento 2 - Presentación balance de gestión Unidad Solidaria y proyecto de Impacto territorial
Momento 3 - Diálogos entre las experiencias que hacen parte del proyecto de impacto territorial
Momento 4 - Voces y Apuestas de la economía popular, solidaria y comunitaria alrededor del proyecto de impacto territorial
Momento 5 - Plenaria y aprobación de agenda
 </t>
  </si>
  <si>
    <t xml:space="preserve">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
</t>
  </si>
  <si>
    <t xml:space="preserve">Con el fin de desarrollar las Mesas territoriales de economía popular, social y solidaria que promuevan  acuerdos territoriales de asociatividad solidaria para la Paz, desde la DDOS se participa y acompañama de desarrollo de las Asambles Regional de (Región Sur 1, eje cafetero, Amazonía, Pacífico, Nororiente). Aqui se construye conjuntamente la Agenda comun Territorial, la cual permite identificar las necesidades, actores y posibles soluciones a las problematicas del territorio. Para ello, los gestores territoriales durante el mes de marzo tuvieron acercamiento con entes territoriales. </t>
  </si>
  <si>
    <t xml:space="preserve">Con el fin de desarrollar las Mesas territoriales de economía popular, social y solidaria que promuevan  acuerdos territoriales de asociatividad solidaria para la Paz, desde la DDOS se participa y acompañama de desarrollo de las Asambles Regional de (Región Amazonia, oriente, suroccidente, Caribe 1 Y 2, Pacífico, Sur ). Aqui se construye conjuntamente la Agenda comun Territorial, la cual permite identificar las necesidades, actores y posibles soluciones a las problematicas del territorio. Para ello, los gestores territoriales durante el mes de abril tuvieron acercamiento con entes territoriales. </t>
  </si>
  <si>
    <t xml:space="preserve">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evento.Con el fin de desarrollar las Mesas territoriales de economía popular, social y solidaria que promuevan  acuerdos territoriales de asociatividad solidaria para la Paz, desde la DDOS se vienen trabajando en la construccion de agendas territoriales con los diferentes gestores territoriales, si como en la construccion de  2 agendas interinstitucionales en alianza con entidades del orden nacional, regional y local en los departamentos de Arauca y Boyacá. También se viene implementó el plan de acompañamiento a Ecomun y de acuerdo con la priorización de las organizaciones, se llevaron a cabo 3 encuentros nacionales (Bogotá, Medellín y Cajibío Cauca), se realizó el cargue de información en la plataforma SICSES de la Supersolidaria, aportando al saneamiento de las organizaciones. </t>
  </si>
  <si>
    <t>Con el fin de desarrollar las Mesas territoriales de economía popular, social y solidaria que promuevan  acuerdos territoriales de asociatividad solidaria para la Paz y 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En el marco de la ejecución del convenio 04 de 2023 se acordo el acompañamiento a las organizaciones de la economía solidaria, popular y comunitaria para que lleven a cabo los acuerdos pactados en la agenda común territorial.  En el comite tecnico del dia 5 de agosto se aprobo el cronograma de las actividades a realizar para el cumplimiento de las obligaciones contractuales.</t>
  </si>
  <si>
    <t xml:space="preserve">Con el fin de desarrollar las Mesas territoriales de economía popular, social y solidaria que promuevan  acuerdos territoriales de asociatividad solidaria para la Paz y 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en los que participaron de 5016 personas de los 32 departamentos del país.  De igual manera se adelanta la implementación de la Agenda de Asociaitvidad solidaria para la Paz, a través de la ejecución de los 5 convenios suscritos a la fecha. Es por ello que, a través de la ejecución de los convenios en el mes de octubre se adelantarán las mesas territoriales en diferentes departamentos del territorio nacional.  </t>
  </si>
  <si>
    <t xml:space="preserve">Con el fin de desarrollar las Mesas territoriales de economía popular, social y solidaria que promuevan  acuerdos territoriales de asociatividad solidaria para la Paz, la Unidad Administrativa Especial de Organizaciones Solidarias (Unidad Solidaria), adelantó un total de 23 Asambleas Regionales de Economía Solidaria, Popular y Comunitaria a nivel nacional, con el fin escuchar a las comunidades, conocer de cerca sus problemáticas y trabajar articuladamente en el diseño de una Agenda Común Territorial que responda a sus necesidades a partir del fomento de la asociatividad solidaria. 
Así mismo, se adelanta la implementación de la Agenda de Asociaitvidad solidaria para la Paz, a través de la ejecución de los 5 convenios suscritos a la fecha. En el mes de octubre se adelantaron 22 mesas territoriales en diferentes departamentos del territorio nacional. 
1.CV_A 002 Asocoop:  4 mesas territoriales de asociatividad solidaria de seguimiento una en cada departamento (Huila, Putumayo, Caquetá y Tolima), las mesas fueron instaladas en el mes de agosto                                                                                                       
2. CV_I 003 UCC 18 Mesas territoriales (Medellín, Vegachi, Bagre, Rionegro, Manizales, Armenia, Pereira, Ocaña, Barranquilla, Turbaco, San Jacinto (Sur Bolívar), Lorica, Ovejas, Valledupar, Riohacha, Santa Marta y San Andrés.)
</t>
  </si>
  <si>
    <t xml:space="preserve">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Esta convocatoria tuvo como objetivo promover la colaboración y la articulación entre la economía popular, la economía solidaria y comunitaria, con un enfoque territorial, para la construcción de las agendas comunes de cada región.
Para garantizar el desarrollo de las agendas establecidas, la Unidad solidaria planteo unas estrategias de seguimiento, estas son las acciones de gestores territoriales, convenios, nodos de seguimiento, asamblea nacional y las asambleas de seguimiento, estas ultimas se estan desarrollando en los distintos departamentos a nivel nacional con el propósito de presentar el balance de las acciones en los territorios y evaluar junto a las comunidades los avances, necesidad de ajustes de las agendas y planeación para los próximos años.  La asambleas permitirán a las comunidades participar de los procesos de seguimiento a las acciones realizadas.
Las Asambleas tuvieron 5 momentos:
Momento 1 - Diagnostico socioeconómico de la región
Momento 2 - Presentación balance de gestión Unidad Solidaria y proyecto de Impacto territorial
Momento 3 - Diálogos entre las experiencias que hacen parte del proyecto de impacto territorial
Momento 4 - Voces y Apuestas de la economía popular, solidaria y comunitaria alrededor del proyecto de impacto territorial
Momento 5 - Plenaria y aprobación de agenda
</t>
  </si>
  <si>
    <t xml:space="preserve">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
</t>
  </si>
  <si>
    <t>4.3 Articular la estrategia de Compras públicas locales y mercados campesinos como parte del modelo de gestión institucional nacional y territorial.</t>
  </si>
  <si>
    <t>4.3</t>
  </si>
  <si>
    <t>El 22 de febrero cn un alcance de más de 800 personas, se dio inicio a la primera jornada de Fortalecimiento y acciones pedagogías territoriales para la promoción de la comercialización de la producción de la económica campesina, familiar y comunitaria en las compras públicas locales.</t>
  </si>
  <si>
    <t>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Me reuniré con el equipo territorial de la Región Sur de la UAEOS. También participarán representantes de ADR, INVIMA, DIAN, ARN, Fundautrahuilca, y ECOMUN como instituciones y procesos que nos permitirán dinamizar las agendas territoriales en los departamentos del Huila, Tolima, Caquetá y Putumayo.</t>
  </si>
  <si>
    <t>Con el fin de Articular la estrategia de Compras públicas locales y mercados campesinos como parte del modelo de gestión institucional nacional y territorial, desde la DDOS se reporta: 1.	Colombia compra eficiente: 21 de abril: mesa de acuerdo marco para café social, donde se dan a conocer los términos generales del acuerdo. 
2.	26 de abril: proyecto de acuerdo marco para organizaciones comunales que puedan ejecutar servicios tecnológicos o de internet,  
3.	Participación en las jornadas de Compras Públicas Locales para el impulso e la estrategia y el cumplimiento de la Ley. 
4.	Se participó en desde el contrato 125 con la gestora del Chocó se ha generado un trabajo de articulación con la mesa nacional de Compras Públicas Locales para la realización de las ruedas de negocios en el departamento, estas reuniones se han desarrollado virtualmente los días 14 y 24, y la primera rueda de negocios se realizó el día 25 de abril, con 22 acuerdos firmados con 20 organizaciones, por un valor de $627.382.000
5.	Participación en reunión preparatoria de Compras Públicas Locales del departamento de Córdoba, el 18 de abril.</t>
  </si>
  <si>
    <t xml:space="preserve">Con el fin de Articular la estrategia de Compras públicas locales y mercados campesinos como parte del modelo de gestión institucional nacional y territorial, desde la DDOS se reporta: 
 1. 15 de mayo y 30 de mayo   Participación comité de mercados Campesinos San José del Guaviare, para el desarrollo de segunda jornada de Mercados para el 4 de junio (gestor Guaviare)  
2. 26 de mayo rueda de negocios de compras públicas locales en la ciudad del espinal Tolima.                     3. los enlaces territoriales de la Unidad participaron en las siguientes ruedas de negocios de compras publicas locales en el departamento de Santander: fecha 25 de mayo del 2023, donde participaron un total de 21 productores agropecuarios, 65 emprendedores, total toneladas vendidas 7,5                                    </t>
  </si>
  <si>
    <t>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t>
  </si>
  <si>
    <r>
      <t xml:space="preserve">Con el fin de Articular la estrategia de Compras públicas locales y mercados campesinos como parte del modelo de gestión institucional nacional y territorial a corte del 31 de julio la DDOS presenta  un avance acumulado para la vigencia 2023 en Fase 4: Encuentros o ruedas de negocios locales 17 entre la oferta y la demanda en 16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y Nariño (Ipiales y Pasto).  </t>
    </r>
    <r>
      <rPr>
        <sz val="11"/>
        <rFont val="Arial Narrow"/>
        <family val="2"/>
      </rPr>
      <t xml:space="preserve"> En el mes de julio se participa en reuniones de planeación para el mercado qué sería en Popayán con fecha inicial el 28 de julio, y fue aplazado para el 11 de agosto. Y en la ciudad de cúcuta, se participó en dos (2) FERIAS MERCADO CAMPESINO, denominadas “FERIA CAMPESINA FRUTOS DE MI TIERRA”, en donde participa la cooperativa Coopmarens, conformada por pequeños agricultores y artesanos y la cual fue creada por parte de la Unidad Solidaria.   El objetivo de la Cooperativa es, es el poder participar en compras públicas locales de alimentos.</t>
    </r>
  </si>
  <si>
    <t xml:space="preserve">Con el fin de Articular la estrategia de Compras públicas locales y mercados campesinos como parte del modelo de gestión institucional nacional y territorial a corte del 30 de agosto la DDOS presenta  un avance acumulado para la vigencia 2023 en Fase 4: Encuentros o ruedas de negocios locales 17 entre la oferta y la demanda en 16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y Nariño (Ipiales y Pasto).    </t>
  </si>
  <si>
    <r>
      <t xml:space="preserve">Con el fin de Articular la estrategia de Compras públicas locales y mercados campesinos como parte del modelo de gestión institucional nacional y territorial a corte del 30 de septiembre la DDOS reporta a través de la acciones de los gestores territoriales el acompañamiento a los Mercados Campesinos de Cardique en articulación con ADR en Cartagena participaron alrededor de 70 asociaciones de San jacinto, Carmen de Bolívar y Turbaco, así como el acompañamiento a la rueda de negocios verdes, que tuvo como resultado la firma de 6 de intenciones de acuerdo, en la cual las organizaciones que participaron en el Mercado Campesino, con la participación de 48 productores. 
De igual manera la gestión en los departamentos: 
</t>
    </r>
    <r>
      <rPr>
        <b/>
        <sz val="11"/>
        <color rgb="FF000000"/>
        <rFont val="Arial Narrow"/>
        <family val="2"/>
      </rPr>
      <t>VAUPÉS</t>
    </r>
    <r>
      <rPr>
        <sz val="11"/>
        <color rgb="FF000000"/>
        <rFont val="Arial Narrow"/>
        <family val="2"/>
      </rPr>
      <t xml:space="preserve">
Se presento avance en el acompañamiento del primer circuito corto de comercialización en la Feria Changrera y Campesina que se llevó a cabo en Mitú, Vaupés. Para este evento participaron más de 20 comunidades indígenas entre ellas dos de las organizaciones que se encuentran priorizadas por el convenio 002 de 2023 suscrito entre la Unidad Solidaria y la UNAD. La asociación de artesanas del Vaupés - ASOARTVAUPÉS participó en esta feria dando a conocer sus productos realizados con chaquiras (manillas), cumare (bolsos, trajes típicos, manillas), aretes con plumas, aretes con semillas, trabajos de figuras en madera, platos en barro entre otras, y también la asociación de mujeres indígenas del comedor tradicional de Mitú – ASOMUCOT brindando el servicio de comidas típicas de la región como lo es la Quiñapira, Lapa Pilada y Pescado Muquiado.
</t>
    </r>
    <r>
      <rPr>
        <b/>
        <sz val="11"/>
        <color rgb="FF000000"/>
        <rFont val="Arial Narrow"/>
        <family val="2"/>
      </rPr>
      <t xml:space="preserve">GUAINIA </t>
    </r>
    <r>
      <rPr>
        <sz val="11"/>
        <color rgb="FF000000"/>
        <rFont val="Arial Narrow"/>
        <family val="2"/>
      </rPr>
      <t xml:space="preserve">
En el marco de la Feria de emprendimiento "Canasta de Paz" promovida por la Gobernación de Guainía y la Secretaría de Agricultura, Medio Ambiente y Desarrollo Económico Departamental; se llevó a cabo la rueda de negocios de compras públicas locales de alimentos, con el apoyo del Ministerio de Agricultura y Desarrollo Rural (MADR), la Secretaría de Educación Departamental, la Alcaldía de Inírida, la Unidad para la Implementación del Acuerdo de Paz de la Presidencia de la República, la Cámara de Comercio, la DIAN, COMCAJA, la Universidad Nacional Abierta y a Distancia (UNAD), la Unidad Solidaria, la Agencia de Desarrollo Rural (ADR), el Instituto Colombiano de Bienestar Familiar (ICBF), el ICBF Regional y Sede Nacional; y la Agencia de las Fuerzas Militares de Colombia. En la jornada de la mañana, participaron cuatro (4) asociaciones de pequeños productores
agropecuarios: la Asociación de Jóvenes Indígenas de la Comunidad de Caranacoa (ASOJICCA), la Asociación de Avicultores de Guainía (ASOAVIGUA), la Asociación de Campesinos para la sostenibilidad Zona Ramsar Estrella Fluvial Inírida (ACEFIN) y la Asociación de Ganaderos del Guainía (ASOGUAVI). De igual modo, al evento asistieron cuatro (4) compradores institucionales: el Consorcio Shalon Urbano (operador del PAE) y como operadores del ICBF, la Fundación Nuestro Nazareno, la Fundación Maraná y la Asociación de Autoridades Tradicionales Indígenas del Pueblo Puinave (ASOPUINAVE). </t>
    </r>
  </si>
  <si>
    <t>Con el fin de Articular la estrategia de Compras públicas locales y mercados campesinos como parte del modelo de gestión institucional nacional y territorial a corte del 31 de octubre, la DDOS reporta a través de la acciones de los gestores territoriales el acompañamiento a los Mercados Campesinos y articulación de la Estrategia de compras públicas en los siguientes municipios: 
1.	San José del Guaviare, Guaviare 
2.	Cúcuta
3.	Municipio de Riohacha
4.	Chinchiná 
5.	Fonseca en la Guajira. 
6.	Neiva Huila
7.	Neira
8.	Dolores 
9.	San Juan del César</t>
  </si>
  <si>
    <t>Con el fin de Articular la estrategia de Compras públicas locales y mercados campesinos como parte del modelo de gestión institucional nacional y territorial a corte del 30 de noviembre, la DDOS reporta a través de la acciones de los gestores territoriales el acompañamiento a los Mercados Campesinos y articulación de la Estrategia de compras públicas en los siguientes municipios: 
1.	San José del Guaviare, Guaviare 
2.	Cúcuta
3.	Municipio de Riohacha
4.	Chinchiná 
5.	Fonseca en la Guajira. 
6.	Neiva Huila
7.	Neira
8.	Dolores 
9.	San Juan del César</t>
  </si>
  <si>
    <t xml:space="preserve">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
</t>
  </si>
  <si>
    <t>Con el fin de articular la estrategia de Compras públicas locales y mercados campesinos como parte del modelo de gestión institucional nacional y territorial, desde la DDOS se reporta la 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</si>
  <si>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t>Con el fin de Articular la estrategia de Compras públicas locales y mercados campesinos como parte del modelo de gestión institucional nacional y territorial a corte del 30 de agosto la DDOS reporta  Participación en la feria de compras públicas locales en Uraba, con total de ventas de $273.000.000                                                                                                                                                                            2. Participacion en la jornada de la 5 fase de rueda de negocios en Quibdo.</t>
  </si>
  <si>
    <t>Con el fin de Articular la estrategia de Compras públicas locales y mercados campesinos como parte del modelo de gestión institucional nacional y territorial a corte del 31 de octubre, la DDOS reporta el acompañamiento a  17 ruedas de negocio entre la oferta y la demanda en 15 departamentos y territorios PDET y 17 municipios: Cundinamarca (Fusagasugá), Arauca (Arauca), Chocó (Quibdó) Guaviare (San José de Guaviare), Huila (Neiva), Bolívar (Turbaco), Norte de Santander (Cúcuta), La Guajira (Riohacha, Fonseca, San Juan), Putumayo (Puerto Asís), Boyacá (Tunja), Tolima (Espinal), Santander (Bucaramanga), Córdoba (Montería), Caquetá (Florencia), Cauca (Popayán).
En estas ruedas se contó con la participación de 486 organizaciones y agroindustria local, 355 compradores entre los cuales se destacan el ICBF, PAE, FFMM- ECOPETROL – CASINOS,  suscribiéndose al cierre de la jornada 671 acuerdos comerciales por $9.424.218.45.</t>
  </si>
  <si>
    <t>Con el fin de Articular la estrategia de Compras públicas locales y mercados campesinos como parte del modelo de gestión institucional nacional y territorial a corte del 30 de noviembre, la DDOS reporta el seguimiento y continuidad desde la estrategia de Compras Públicas Locales en los siguientes departamentos:
Guainía:  2 de noviembre del 2023 Fase 5 seguimiento 
Guaviare: 5 de noviembre participaron 61 productores : 21 de artesanía, 24 de comidas, 17 agrícolas quienes degustaron a las personas que adquirieron sus productos, esta canasta de paz conto con el apoyo de diferentes Instituciones quienes hacen parte del comité de mercados campesinos, en esta ocasión la Unidad Solidaria acompaño en la realización de la olla comunitaria. ($20.048.000)
 24 de noviembre del 2023 , Mercados campesinos solidarios en San josé del Guaviare.
En el marco de las Compra Públicas Locales se suscribieron 26 acuerdos comerciales por un valor de $1.405.903.472 entre 21 productores, organizaciones y agroindustrias locales y 9 compradores de las entidades públicas del ICBF y el programa PAE. Los productos frescos y transformados comercializados en la rueda de negocios fueron: Huevos, ahuyama, piña, maracuyá, limón, plátano, yuca, guayaba, naranja, mandarina, casabe, fariña, panela, almidón de yuca, queso y carne de res.
Vaupés:   2 de noviembre del 2023 Fase 5 seguimiento-* Asociación de Mujeres Indígenas Trabajadoras de la Libertad (AMITLI) - Fariña 1000KG por Mes (Acuerdo por tres meses), * Asociación de Mujeres Cultivadoras del Caño Abiyú (AMCAB) - Fariña 500KG por Mes (Acuerdo por tres meses). ($ 13.328.000)</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</si>
  <si>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</si>
  <si>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t xml:space="preserve">Articulación Intersectorial
Articulación Público - Popular social - solidaria </t>
  </si>
  <si>
    <t>5, Liderar la articulación con todos los sectores del Estado a través del Funcionamiento de la Comisión Intersectorial de la Economía Solidaria, creado mediante Dto. 1340 de 2020</t>
  </si>
  <si>
    <t>5.1 Fomentar la Red Pública de apoyo al sector solidario, popular y comunitario articulando las iniciativas e instrumentos de política de los gobiernos locales, departamentales y nacionales.</t>
  </si>
  <si>
    <t>5.1</t>
  </si>
  <si>
    <t xml:space="preserve">No se tiene reporte en el mes de febrero. </t>
  </si>
  <si>
    <t xml:space="preserve">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
</t>
  </si>
  <si>
    <t xml:space="preserve">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 Convenio Interadministrativo 02 </t>
  </si>
  <si>
    <t xml:space="preserve">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Convenio Interadministrativo 02 . </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</si>
  <si>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
s</t>
  </si>
  <si>
    <t xml:space="preserve"> 6.Materialización de la Política Pública para el Desarrollo de la Economía Popular, social y  Solidaria (CONPES 4051) y articulación para la implementación y cumplimiento de Conpes  y sentencias en los que la Uaeos tenga compromiso.</t>
  </si>
  <si>
    <t>6.1 Cumplimiento de compromisos (sentencias, Conpes, iniciativas) en las cuales la Unidad administrativa especial de organizaciones solidarias tiene responsabilidades.</t>
  </si>
  <si>
    <t>Porcentaje de avance de cumplimientos de los compromisos estipulados  para la vigencia 2023</t>
  </si>
  <si>
    <t>6.2</t>
  </si>
  <si>
    <t xml:space="preserve">Asitencia a Taller de Sensibilización e Inclusión Con Enfoque de Género, impartido por la Doctora Magda Alberto - Ministerio del trabajo   en cumpliemito alconpes 3937 de reincorporados, se llevan a cabo apoyo a la mesa de impulso a pensiones para personas en proceso de reincorporación y reunión con la Superintendeia de Economía solidaria para birndar apoyo a  Ecomun con sus reportes. </t>
  </si>
  <si>
    <t>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Reporte de los Conpes y el cargue del mismo a la plataforma del Siscompes. (Se enviaron los documentos conpes al DNP, para su revision y aprobacion:
 CONPES REINOCRPORADOS
CONPES MOCOA
CONPES JOVENES
CONPES VICTIMAS
CONPES JAC)</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</si>
  <si>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Reporte de los Conpes y el cargue del mismo a la plataforma del Siscompes. (Se enviaron los documentos conpes al DNP, para su revision y aprobacion:
 2. 27 abril 2023: Segunda Mesa con INCI con el fin de recopilar insumos con el fin de generar una base temática para generar la estrategia que aporte al empoderamiento e inclusión económica de las personas con discapacidad. </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</si>
  <si>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	Se presentan los Avances del CONPES 4051 del 2021, referente a las actividades 1,1, 1,2, 1,5 y 1,9 en las que se evidencia el desarrollo de 23 Asambleas regionales con la participación de 2151 organizaciones de la economía solidaria, popular, comunitaria y social, representando 250 municipios, incluida Bogotá, D.C. de los 32 departamentos del país; espacios que contaron con la participación de 59 entidades territoriales.                    
2.	Se presente documento de avances para el CONPES 4080 Acción 1.40 Fomentar la autonomía socio económica de la mujer, la formalización empresarial y su rol de liderazgo y Visibilización en la administración de empresas solidarias autosostenibles, a través de la implementación del Plan Nacional de Fomento a la Economía Solidaria – PLANFES y el Programa Integral de Intervención a la Medida- PIIM.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al menos el 20% deberá corresponder organizaciones Mujeres.
3. Convenio interadministrativo 002 Universidad Nacional Abierta y a Distancia -UNAD: al menos el 20% deberá corresponder organizaciones Mujeres.
3.	Se presentan avances al Conpes 4031 Víctimas (2.53 Fomentar organizaciones solidarias conformadas por población víctima para contribuir a su desarrollo socio empresarial y la generación de sus ingresos) y 3931 de reincorporados, acción 3.15 Liderar el ejercicio de creación o fortalecimiento de organizaciones de carácter asociativo a exintegrantes de las FARC-EP, en función de los perfiles sociolaborales y territoriales, y que busquen la escalabilidad de las intervenciones. Lo anterior partiendo de la gestión realizada. 
Una vez se cuente con el avance cuantitativo por parte de los convenios ene ejecución se hará el respectivo reporte. </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</si>
  <si>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1.Se presentan los Avances del CONPES 4051 del 2021, referente a las actividades 1,1, 1,2, 1,5 y 1,9 en las que se evidencia el desarrollo de 23 Asambleas regionales con la participación de 2151 organizaciones de la economía solidaria, popular, comunitaria y social, representando 250 municipios, incluida Bogotá, D.C. de los 32 departamentos del país; espacios que contaron con la participación de 59 entidades territoriales.                    
2.Se presente documento de avances para el CONPES 4080 Acción 1.40 Fomentar la autonomía socio económica de la mujer, la formalización empresarial y su rol de liderazgo y Visibilización en la administración de empresas solidarias autosostenibles, a través de la implementación del Plan Nacional de Fomento a la Economía Solidaria – PLANFES y el Programa Integral de Intervención a la Medida- PIIM.
Se presento documento de avances en el Plan Marco de Implementación y los indicadores correspondientes para Alta Instancia de Género de Gobierno AG14, AG 15, AG16, AG88 , AG88P. 
A corte de 31 de julio de 2023, la Unidad Solidaria suscribió cuatro (4)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4. Convenio de Asociación No. 003 suscritocon la Universidad Cooperativa de Colombia. 
3.Se presentan avances al Conpes 4031 Víctimas (2.53 Fomentar organizaciones solidarias conformadas por población víctima para contribuir a su desarrollo socio empresarial y la generación de sus ingresos) y 3931 de reincorporados, acción 3.15 Liderar el ejercicio de creación o fortalecimiento de organizaciones de carácter asociativo a exintegrantes de las FARC-EP, en función de los perfiles sociolaborales y territoriales, y que busquen la escalabilidad de las intervenciones. Lo anterior partiendo de la gestión realizada. 
Una vez se cuente con el avance cuantitativo y cualitativo por parte de los convenios en ejecución se hará el respectivo reporte. </t>
  </si>
  <si>
    <t>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1.Se presentan los Avances del CONPES 4051 del 2021, referente a las actividades 1,1, 1,2, 1,5 y 1,9 en las que se evidencia el desarrollo de 23 Asambleas regionales con la participación de 2151 organizaciones de la economía solidaria, popular, comunitaria y social, representando 250 municipios, incluida Bogotá, D.C. de los 32 departamentos del país; espacios que contaron con la participación de 59 entidades territoriales.                    
2.Se presente documento de avances para el CONPES 4080 Acción 1.40 Fomentar la autonomía socio económica de la mujer, la formalización empresarial y su rol de liderazgo y Visibilización en la administración de empresas solidarias autosostenibles, a través de la implementación del Plan Nacional de Fomento a la Economía Solidaria – PLANFES y el Programa Integral de Intervención a la Medida- PIIM.
Se presento documento de avances en el Plan Marco de Implementación y los indicadores correspondientes para Alta Instancia de Género de Gobierno AG14, AG 15, AG16, AG88 , AG88P. 
A corte de 31 de julio de 2023, la Unidad Solidaria suscribió cuatro (4) convenios con el objetivo de fomentar organizaciones de la economía solidaria, popular, comunitaria y social, con un enfoque poblacional que responde al porcentaje de las organizaciones solidarias de mujeres creadas y apoyadas.</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</si>
  <si>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1.Asistencia a orientación Política Mujer Rural
2.Participación en escenarios para la construcción del CONPES del Sistema Nacional del Cuidado
3.Se dio respuesta, por parte de supervisores VC vigencia 2020 y 2021  a la CGN
4.Participación en las jornada de protocolización de los Planes Específicos con el SNARIV de los consejos comunitarios del Pacífico y Valle del Cauca. </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</si>
  <si>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1.Participación de la Agenda Metodológica jornada de protocolización de los Planes Específicos de Prevención, Protección y Atención para los Consejos Comunitarios Casimiro, San Isidro, Villa Contó, La Voz de Los Negros y Cocotrumete, así: 
9 octubre de 2023: CONSEJO COMUNITARIO VILLA CONTO; RÍO QUITO, CHOCÓ.
11 octubre de 2023: CONSEJO COMUNITARIO LA VOZ DE LOS NEGROS; MAGUI PAYAN, NARIÑO
2. Participación en reunión con la Unidad de Implementación del acuerdo de Paz, organizar mercado campesino noviembre 18 de 2023 en conmemoración del 7mo aniverario de la firma del acuerdo de paz. 
3. Reunión con la Vicepresidencia de la República Vicepresidencia de la República y la Agencia de Desarrollo Rural con el fin de establecer acciones para el desarrollo  del Sistema Nacional del Cuidado. </t>
  </si>
  <si>
    <t xml:space="preserve">Con el fin Materializar las Políticas Públicas para el Desarrollo de la Economía Popular, social y  Solidaria (CONPES 4051) y articulación para la implementación y cumplimiento de Conpes  y sentencias en los que la Uaeos tenga compromiso. 
La DDOS reporta las siguientes actividades:                                                                                                                                             
 1.Participación de la Agenda Metodológica jornada de protocolización de los Planes Específicos de Prevención, Protección y Atención para los Consejos Comunitarios de los departamentos de Chocó, Magadalena y La Guajira. 
2. Participación en la organización y desarrollo mercado campesino noviembre 18 de 2023 en conmemoración del 7mo aniverario de la firma del acuerdo de paz. 
</t>
  </si>
  <si>
    <t xml:space="preserve">Con el fin Materializar las Políticas Públicas para el Desarrollo de la Economía Popular, social y Solidaria (CONPES 4051) y articulación para la implementación y cumplimiento de Conpes y sentencias en los que la Unidad tiene compromisos, La DDOS informa a corte de 31 diciembre el reporte de las acciones adelantadas en la matriz de compromisos, entre lo que se encuentran, Conpes 3931 - Reincorporación, Conpes 3955 – Juntas De Acción Comunal,
Conpes De Juventud, Plan De Acción De La Sentencia T-302 - Wayuu, Indicadores De Género Del Plan Marco De Implementación- PMI, Matriz Narp, Mujeres indígenas Auto 092 y las Iniciativas Priorizadas Municipios PDET. </t>
  </si>
  <si>
    <t>7.Gestionar mecanismos de acceso de financiamiento a los Proyectos asociativos para la paz,  mediante las organizaciones solidarias con actividad financiera y la banca pública de primer nivel.</t>
  </si>
  <si>
    <t>7.1 Gestionar con el sector cooperativo el credito para la economia solidaria, popular y comunitaria que permita enfrentar el Gota a Gota, junto con la banca pública de primer nivel, el impulso del microcrédito productivo, el apalancamiento de los proyectos y la asistencia técnica.</t>
  </si>
  <si>
    <t>Porcentaje de avance de plan de trabajo diseñado e implemenado</t>
  </si>
  <si>
    <t xml:space="preserve">Desde la DDOS se acompaña a la  dirección nacional en las mesas de trabajo con etidades financieras.  El 15 de febrero se lleva a cabo reunión con el Banco Agrario de Colombia cuya finalidad es gestionar financiamiento para las organizaciones del sectro de la economía popular, solidaria y comunitaria. </t>
  </si>
  <si>
    <t xml:space="preserve">Con el fin gestionar mecanismos de acceso de financiamiento a los Proyectos asociativos para la paz,  mediante las organizaciones solidarias con actividad financiera y la banca pública de primer nivel. La DDOS reporta las siguientes actividades: En el marco de la tarea de fortalecimiento de la economía solidaria, popular y comunitaria que adelanta la Unidad Solidaria con la implementación de la Agenda de Asociatividad Solidaria para la Paz, se adelantan las Asambleas Territoriales de Economía Solidaria, con el objetivo de identificar las necesidades de la región y construir de manera articulada con las organizaciones, los gobiernos locales, la academia  y la ciudadanía en general, la Agenda Común Territorial. Dentro de las acciones está la de impulsar y facilitar los mecanismos de acceso a credito de las organizaciones a intervenir. </t>
  </si>
  <si>
    <t xml:space="preserve">Con el fin gestionar mecanismos de acceso de financiamiento a los Proyectos asociativos para la paz,  mediante las organizaciones solidarias con actividad financiera y la banca pública de primer nivel. La DDOS reporta el acompañamiento a encuentros liderados por la dirección nacional que pretende lograr que las organizacioes tengas un acceso a financiemiento y fortalecer sus proyectos.  </t>
  </si>
  <si>
    <t xml:space="preserve">Durante el mes de agosto no se tiene reporte a esta activiadad. </t>
  </si>
  <si>
    <t>Con el fin gestionar mecanismos de acceso de financiamiento a los Proyectos asociativos para la paz,  mediante las organizaciones solidarias con actividad financiera y la banca pública de primer nivel. La DDOS reporta; que se adelanto reunión con el FNG, con el proposito de identificar productos que el FNG pueda ofrecer a las organizaciones solidarias, popular y comunitaria para acceder a creditos y bsucar escenarios de articulación con los aliados de la Unidad Solidaria para prersentar la oferta del FNG a las organizaciones y redes identificadas.</t>
  </si>
  <si>
    <t xml:space="preserve">Con el fin gestionar mecanismos de acceso de financiamiento a los Proyectos asociativos para la paz,  mediante las organizaciones solidarias con actividad financiera y la banca pública de primer nivel. La DDOS reporta a corte de 30 de noviembre Taller de Educación Financiera, el cual se realizó día 24 de noviembre de 2023, en el municipio de Inírida evento que logro sumar a Asomicrofinanzas y la Fundación Alemana Servicios (FAS) la cual fomenta la educación y formación financiera, dicho evento se desarrolló con el objetivo de generar un diálogo e indagar acerca de las metodologías apropiadas para impartir Educación Financiera en pueblos Indígenas. </t>
  </si>
  <si>
    <t xml:space="preserve">Con el fin gestionar mecanismos de acceso de financiamiento a los Proyectos asociativos para la paz,  mediante las organizaciones solidarias con actividad financiera y la banca pública de primer nivel. La DDOS reporta a corte de 31 de diciembre: Participación en la jornada de “El Gobierno con el pueblo” en la localidad de Engativá, en Bogotá, jornada en la que presidente Gustavo Petro planteó que el Banco Agrario financie proyectos productivos de asociaciones de mujeres a través de créditos con cero intereses. Así mismo, ayude a sacar el ‘gota a gota’ de la ciudad de Bogotá y de prestarle crédito a la economía popular. 
Desde nivel directivo se adelantaron mesas de trabajo con el presidente del Banco Agrario, con el fin de articular acciones en beneficio de las organizaciones de Economía Solidaria, Popular, Social y Comunitaria. </t>
  </si>
  <si>
    <t>8.. Implementación de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</si>
  <si>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8.1 Diseñar estrategias sectoriales de conformidad la articulación institucional ( Cultura, turismo, atención a poblaciones, jóvenes, mujer y géneros, victimas, reincorporación, Voluntariado, entre otras)</t>
  </si>
  <si>
    <t>10</t>
  </si>
  <si>
    <t>No. de estrategias gubernamentales articulados</t>
  </si>
  <si>
    <t>8.1</t>
  </si>
  <si>
    <t>Se realizo una reunión de con Alta Consejería para la juventud, SENA, UAEOS para la socializacion de la Agenda de Asociatividad solidaria, el fia 1 de febrero del 2023</t>
  </si>
  <si>
    <t xml:space="preserve">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Se adelanta alianza con la Alcaldía de Cali para trabajar en la inclusión financiera y proudctiva de organizaciones de economía popular. Actualmente se está trabajando en estudios previos para la elaboración de un convenio marco. en la plan de trabajo con Voluntariado se participo e las siguientes reuniones: 6 de marzo de 2023: Reunión Programa de Voluntariado Juvenil de la Alianza del Pacífico (VPJAP) Hora: 11am 
8 marzo 2023: Reunión Programa de Voluntariado Juvenil de la Alianza del Pacífico (VPJAP) 
9 marzo 2023: Reunión Programa de Voluntariado Juvenil de la Alianza del Pacífico (VPJAP) 
14 marzo 2023: Mesa de trabajo voluntariado
21 de marzo de 2023: Reunión Voluntariado Alianza del Pacífico Colombia. Hora : 10 am 
23 de marzo de 2023: Reunión Voluntariado Alianza del Pacífico- Presentación Propuesta de Colombia. Hora: 3:00 pm 
23 marzo 2023: Reunión Voluntariado Alianza del Pacífico- Presentación Propuesta de Colombia
27 de marzo de 2023: Reunión Punto Focal Colombia VAP. Hora: 1:00 pm 
27 de marzo de 2023: Estrategia de comunicaciones VAP. Hora: 2:00 pm 
28 marzo 2023: Revisión Proyecto Formación UAEOS+DEDE
28 marzo 2023: Socialización y retroalimentación Propuesta Voluntariado Programa Jóvenes en Acción - Prosperidad Social
30 de marzo de 2023: Reunión Comunicado de Prensa Convocatoria Voluntariado Alianza del Pacífico. Hora: 3:00 pm     Y se sostuvo reunion con la Secretaria de DEsarrollo denla Alcaldía de Buenaventura para revisar las acciones del convenio Marco y verificar su continuidad. 
</t>
  </si>
  <si>
    <t xml:space="preserve">Grupo Mujeres y Género 
23 de mayo Reunión de articulación Gerencia de la Diversidad Sexual 
24 de mayo participación Comisión intersectorial Politica Nacional del Cuidado, liderada por la vicepresidencia de la Republica                                                                                                                       Consejeria presidencial para la equidad de la Mujer articulacion de proyectos de alto impacto para mujeres rurales. </t>
  </si>
  <si>
    <t xml:space="preserve">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que como respuesta a un acercamiento interinstitucional, de la alcaldía de Villa Pinzón, la Unidad administrativa y la secretaria de desarrollo agropecuario de Villa Pinzón/Cundinamarca, el día 26 de junio se dio inicio al proceso de fortalecimiento de 32 organizaciones de economía solidaria, popular y comunitaria, con el fin de constituir una federación que represente al sector solidario de la región.
Confecámaras 
Estrategia gubernamental articulada entre la  Unidad Solidaria -Fundación Cootregua y Cooperativa Cootregua en el departamento de Guainía el cual ha venido desarrollando acorde a plan de trabajo diferentes actividades con la DIAN, Camara de Comercio, SENA para el fomento de las organizaciones del territorio </t>
  </si>
  <si>
    <t xml:space="preserve">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el seguimiento al acercamiento interinstitucional entre la  alcaldía de Villa Pinzón, la Unidad solidaria y la secretaria de desarrollo agropecuario de Villa Pinzón/Cundinamarca, para el proceso de fortalecimiento de 32 organizaciones de economía solidaria, popular y comunitaria, con el fin de constituir una federación que represente al sector solidario de la región.
</t>
  </si>
  <si>
    <t>La DDOS, región 2 reporta las siguientes actividades: 1. Evaluación del Plan Quinquenal 2019 – 2023 y Aportes para la concreción del Plan Quinquenal 2024-2028 en el marco del cumplimiento de la Ordenanza 68 de 2017 sobre Política Pública de Economía Social y Solidaria para el departamento de Antioquia. Proceso llevado a cabo por el Consejo para la Promoción y Desarrollo de la Economía Social y Solidaria en Antioquia COPRODES el dia 30 de agosto del 2023</t>
  </si>
  <si>
    <t xml:space="preserve">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el acercamiento y orientación a la Federación de Constructores Asociados de Colombia – FEDECONSA, en el marco de la economía popular y los lineamientos del PND 2022-2026, para promover mesa de trabajo con Min Vivienda y Min Transporte y la gestión para la Articulación con Ministerio de Minas, en el marco de la asociatividad solidaria con mineros de baja escala y de subsistencia.   
Fomento de Agenda de Asocitividad solidaria para la Paz con organizaciones de Denominación de origen en articulación con APC y el gobierno Suiza (SwissContact) </t>
  </si>
  <si>
    <t xml:space="preserve">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el acercamiento con la Vicepresidencia de la República y la Agencia de Desarrollo Rural con el fin de establecer acciones para el desarrollo  del Sistema Nacional del Cuidado. </t>
  </si>
  <si>
    <t xml:space="preserve">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 la DDOS reporta:
1. Articulación con la ART, con el fin de diseñar Plan de trabajo y atender organizaciones e inciciatvas ubicadas en los municipios PDET, con el fin de aumentar el núemro de municipios atendidos. 
2. Trabajo articulado con la Unidad de Implementación - Atención a organizaciones de personas en proceso de reincorporación. (Mercado Campesino 7mo aniversario firma del Acuerdo de Paz), Revisión de acciones y planes de acciones de las entidades responsables de los indicadores del PMI, buscando artiucalciones y cumplimiento de los PNS y del Acuerdo Final para Paz. 
3. Articulación  Unidad para la Atención integral a las Víctimas UARIV y SNARIV - Se participa y atienden las jornadas de concertación de los Concejos Comunitarios, firmando los acuerdo a los que la DDOs hará seguimeinto y acciones de cumplimiento durante el 2024. 
4. Ministerio del Interior y ARN - Atención a la Mesa Permanente de Concertación con los Pueblos y Organizaciones Indígenas; participantoactivamente de las jornadas de concertacióm, acordadno con las representantes de las organizaciones como la Unidad Solidaria aportará desde sus competencias en el desarrollo de sus proyectos productivos. 
5. Reunión Cancillería  - Dancol Primera mesa de Transformación rural de orportunidades económicas, sociales y de salud del X diálogo de Alto Nivel - Colombia Estados Unidos. 
6. Participación Subcomisiones de Concertación de Políticas Salariales y Laborales Mintrabajo. 
7. Participación en los Subcómites Departamentales de Concertación  de Políticas Salariales y Laborales - Mintrabajo. 
8. Acercamiento con la Vicepresidencia de la República y la Agencia de Desarrollo Rural con el fin de establecer acciones para el desarrollo  del Sistema Nacional del Cuidado, en beneficio de la Mujer rural. 
9. Vicepresidenica de la República y Consejería para la Juventud -  Jóvenes Guardianes de la Naturaleza  y Jóvenes en Paz. (Programa de jóvenes en paz: Durante la vigencia 2023 la Unidad solidaria participo en la formulación del programa de Jóvenes en Paz, el cual se publico mediante el Decreto 1649 del 2023. La entidad, participara en la ejecución en el componente de emprendimiento, asociatividad y empleabilidad en los municipios priorizados para el cuatrenio 2023-2026.)
10. Articulación con Ministerio de Minas, en el marco de la asociatividad solidaria con mineros de baja escala y de subsistencia, se adelantó propuesta para alianza y firma de convenio, por tiempos desde Minminas no fue posible cerrar el proceso, el cual se pretender adelatar en la vigencia 2023. 
11. Articulación  Interinstitucional (Sena, Bancoldex, - Conformación Federación Nacional Tenderos y se capacitaron en Economía Solidaria para la Confomación de la Cooperativa Multiactiva de Tenderos. </t>
  </si>
  <si>
    <t xml:space="preserve"> Integralidad  de los sistemas de gestión para el desarrollo institucional </t>
  </si>
  <si>
    <t>Pensamiento y Direccionamiento Estratégico</t>
  </si>
  <si>
    <t xml:space="preserve">9. Implementar las dimensiones y políticas que conforman el MIPG para lograr una  mayor apropiación y cumplimiento adecuado de las funciones, garantizando  la satisfacción y participación ciudadana </t>
  </si>
  <si>
    <t xml:space="preserve">9.1. Implementar  las dimensiones y  políticas que conforman el MIPG para lograr una mayor apropiación y cumplimiento adecuado de las funciones, garantizando  la satisfacción y participación ciudadana </t>
  </si>
  <si>
    <r>
      <rPr>
        <sz val="11"/>
        <rFont val="Arial Narrow"/>
        <family val="2"/>
      </rPr>
      <t>Porcentaje de avance de</t>
    </r>
    <r>
      <rPr>
        <sz val="11"/>
        <color theme="6"/>
        <rFont val="Arial Narrow"/>
        <family val="2"/>
      </rPr>
      <t xml:space="preserve">  </t>
    </r>
    <r>
      <rPr>
        <sz val="11"/>
        <color theme="1"/>
        <rFont val="Arial Narrow"/>
        <family val="2"/>
      </rPr>
      <t xml:space="preserve">MIGP  implementado </t>
    </r>
  </si>
  <si>
    <t>9.1</t>
  </si>
  <si>
    <t>8.33%</t>
  </si>
  <si>
    <t xml:space="preserve">Con el fin de implementar  las dimensiones y  políticas que conforman el MIPG para lograr una mayor apropiación y cumplimiento adecuado de las funciones, garantizando  la satisfacción y participación ciudadana, se atienden 17 PQRDS desde la DDOS. </t>
  </si>
  <si>
    <t>Se dio respuesta a las siguientes PQRDS  con el fin de promover territorios asociativos :
1. Alejandro Justiniano Jiménez
2. Eliana María Reyes Fernández: Cooperativa Catalana España
3. Asociación Mutual de Peluqueros Empresarios de la Belleza
4. Ministerio de Trabajo DT Cauca
5. Ministerio de Trabajo DT Guajira
6. Juan Pablo Sánchez Morales: Alcaldía Municipal Gutiérrez Cundinamarca. 7  ASOCIACIACIÓN NACIONAL DE CABILDOS Y AUTORIDADES INDÍGENAS EN COLOMBIA “ANICOL
8 Respuesta Comisión accidental de Juventud de la Cámara de Representantes</t>
  </si>
  <si>
    <t>Con el fin de  Implementar  las dimensiones y  políticas que conforman el MIPG para lograr una mayor apropiación y cumplimiento adecuado de las funciones, garantizando  la satisfacción y participación ciudadana, se reportan las sieuginetes actividades:  Reporte de los indicadores de Mujeres de SIIPO a 31 de diciembre 2022 ( adjunto actividades SIIPO dic 2022)
AG14:  Porcentaje de organizaciones solidarias de mujeres creadas apoyadas y financiadas
AG15:  Porcentaje de organizaciones solidarias de mujeres fortalecidas en capacidades productivas y administrativas
AG16:  Acciones interinstitucionales implementadas para el fomento de organizaciones solidarias</t>
  </si>
  <si>
    <t>Con el fin de  Implementar  las dimensiones y  políticas que conforman el MIPG para lograr una mayor apropiación y cumplimiento adecuado de las funciones, garantizando  la satisfacción y participación ciudadana, se reportan las siguientes actividades:  Reporte de los indicadores de Mujeres de SIIPO a 31 de marzo 2023
Se remite informe requeridos por la Contraloria, Procuraduria en tema de Paz y Se dio respuesta a (12) PQRDS  desde el Grupo Atención a Poblaciones , se remitio (1) pqrs al grupo de fomento para su respectivo tramite</t>
  </si>
  <si>
    <t>Grupo Mujeres y Género 
Respuesta PQRDS Procuradora delegada Preventiva y de Control de Gestión 5
Para el Seguimiento del Acuerdo de Paz.
Grupo Fomento Asociativo
Capacitación Regimen Tributario Especial a funcionarios de la Unidad Solidaria Grupo de Atención a Poblaciones: En el mes de Mayo se dio respuesta a (19), en tramite de firma (4) se traslado (1) pqrs al grupo de Mujer y Generos para su respectivo tramite  y pendientes por responder (7)</t>
  </si>
  <si>
    <t>a corte del 30 de junio se evidencia el avance del 50% de la implementacion anual del MIPG</t>
  </si>
  <si>
    <t>A corte del 31 de julio se avanza en la  implementación de  las dimensiones y  políticas que conforman el MIPG para lograr una mayor apropiación y cumplimiento adecuado de las funciones, garantizando  la satisfacción y participación ciudadana.</t>
  </si>
  <si>
    <t>A corte del 30 de agogsto se avanza en la  implementación de  las dimensiones y  políticas que conforman el MIPG para lograr una mayor apropiación y cumplimiento adecuado de las funciones, garantizando  la satisfacción y participación ciudadana.</t>
  </si>
  <si>
    <t xml:space="preserve">A corte del 30 de septiembre se avanza en la  implementación de  las dimensiones y  políticas que conforman el MIPG para lograr una mayor apropiación y cumplimiento adecuado de las funciones, garantizando  la satisfacción y participación ciudadana. Desde la Dirección de Desarrollo se reporta que, fueron asignadas 12 PQRDS a las cuales se les dio respuesta en los tiemps estipulados. </t>
  </si>
  <si>
    <t xml:space="preserve">A corte del 31 de octubre se avanza en la  implementación de  las dimensiones y  políticas que conforman el MIPG para lograr una mayor apropiación y cumplimiento adecuado de las funciones, garantizando  la satisfacción y participación ciudadana. Desde la Dirección de Desarrollo se reporta que, fueron asignadas 27 PQRDS a las cuales se les dio respuesta en los tiemps estipulados. </t>
  </si>
  <si>
    <t xml:space="preserve">A corte del 30 de noviembre se avanza en la  implementación de  las dimensiones y  políticas que conforman el MIPG para lograr una mayor apropiación y cumplimiento adecuado de las funciones, garantizando  la satisfacción y participación ciudadana. Desde la Dirección de Desarrollo se reporta que, fueron asignadas 27 PQRDS a las cuales se les dio respuesta en los tiemps estipulados. </t>
  </si>
  <si>
    <t xml:space="preserve">A corte del 31 de diciembre se avanza en la  implementación de  las dimensiones y  políticas que conforman el MIPG para lograr una mayor apropiación y cumplimiento adecuado de las funciones, garantizando  la satisfacción y participación ciudadana. Desde la Dirección de Desarrollo se reporta que se dio repuesta a las PQRDS asigandas a la DDO. </t>
  </si>
  <si>
    <t xml:space="preserve">10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</si>
  <si>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10.1. Generar propuestas de análisis para la creación o modificación normativa necesaria para proteger y fomentar la asociatividad solidaria. </t>
  </si>
  <si>
    <r>
      <rPr>
        <sz val="11"/>
        <rFont val="Arial Narrow"/>
        <family val="2"/>
      </rPr>
      <t>Porcentaje de avance de</t>
    </r>
    <r>
      <rPr>
        <sz val="11"/>
        <color theme="1"/>
        <rFont val="Arial Narrow"/>
        <family val="2"/>
      </rPr>
      <t xml:space="preserve"> documento de análisis y propuestas gestionadas.</t>
    </r>
  </si>
  <si>
    <t>10.1</t>
  </si>
  <si>
    <t>8.34%</t>
  </si>
  <si>
    <t xml:space="preserve">Con el fin de generar propuestas de análisis para la creación o modificación normativa necesaria para proteger y fomentar la asociatividad solidaria, desde la DDOS se acompaña en mesa de trabajo a población en proceso de reincorporación para trabajr propuesta a Mintrabajo a la reporfa de pensiones, en beneficio de los integrantes de las organizaciones solidarias. </t>
  </si>
  <si>
    <t>Con el fin de generar propuestas de análisis para la creación o modificación normativa necesaria para proteger y fomentar la asociatividad solidaria, desde la DDOS se reporta el trabajo que se realiza en la reforma estructural con  Gremios del sector solidario. El 22 de marzo se lideró  el primer encuentro con líderes de diferentes organizaciones del sector solidario con el objetivo de identificar las necesidades, barreras, y acciones que se pueden adelantar para llevar a cabo una reforma legislativa que permita en fortalecimiento del modelo en el país.</t>
  </si>
  <si>
    <t>Con el fin de generar propuestas de análisis para la creación o modificación normativa necesaria para proteger y fomentar la asociatividad solidaria, desde la DDOS se reporta el trabajo que se realiza en la reforma estructural con  Gremios del sector solidario. El 14 de abril se realizó mesa de trabajo de la reforma estructural con  Analfe para unificar las propuestas y definir matriz de barreras normativas</t>
  </si>
  <si>
    <t xml:space="preserve">Dirección de Desarrollo
Se realizó reunión con URF, en representación de Banca de Oportunidades y FOGACOOP, como retroalimentación de las propuestas de actualización y reforma del sector.
Se realizó clasificación en el marco de tipos de barreras y la norma a implementar en la matriz de mapa de barreras. 
</t>
  </si>
  <si>
    <t xml:space="preserve">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Participación de la Unidad Administrativa Especial de Organizaciones Solidarias (Unidad Solidaria) en la construcción de políticas de igualdad para la mujer proyecto de ley 384 de 2023 que tiene el objeto de modificar la Ley 731 de 2002 y establecer acciones afirmativas que involucren a las mujeres rurales, de tal modo que, de manera eficaz. 
Participación decreto por el cual se crea la ruta de empleabilidad, formalización y emprendimiento para mujeres víctimas de violencia basada en género y de violencia intrafamiliar </t>
  </si>
  <si>
    <t xml:space="preserve">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julio de 2023 se reportó la participación de la Unidad Administrativa Especial de Organizaciones Solidarias (Unidad Solidaria) en la construcción de políticas de igualdad para la mujer proyecto de ley 384 de 2023 que tiene el objeto de modificar la Ley 731 de 2002 y establecer acciones afirmativas que involucren a las mujeres rurales, de tal modo que, de manera eficaz. 
Participación decreto por el cual se crea la ruta de empleabilidad, formalización y emprendimiento para mujeres víctimas de violencia basada en género y de violencia intrafamiliar </t>
  </si>
  <si>
    <t xml:space="preserve">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30 de septiembre de 2023 se reporta la participación de la Unidad Administrativa Especial de Organizaciones Solidarias (Unidad Solidaria) en la construcción de políticas de igualdad para la mujer establecer acciones afirmativas que involucren a las mujeres rurales. </t>
  </si>
  <si>
    <t xml:space="preserve">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octubre de 2023 se reporta la participación de la Unidad Administrativa Especial de Organizaciones Solidarias (Unidad Solidaria) en la construcción de políticas de igualdad para la mujer establecer acciones afirmativas que involucren a las mujeres rurales. </t>
  </si>
  <si>
    <t>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diciembre de 2023 se reporta la participación de la Unidad Administrativa Especial de Organizaciones Solidarias (Unidad Solidaria) en la Comisión Intersectorial para la Reforma Agraria, el Desarrollo Rural y la Reforma Rural Integral
Mesa de asociatividad rural,  La Unidad Administrativa especial de Organizaciones Solidarias( Unidad Solidaria)  participó en la 1ª, 2ª, 3ra y 4ª sesión, está última realizada el 13 de diciembre del 2023 - La Mesa Nacional de Asociativa Rural se reunió con la presencia de representantes de unas 10 entidades y alrededor de 27 personas comprometidas con la construcción de políticas para el desarrollo rural. La reunión se centró en la presentación de los avances en la reforma agraria, la presentación del Comité y los avances en los diferentes puntos. 
Así mismo, la DDOS, trabajó de manera articulada con la OAJ y con el sector solidario y con la participación de Confecoop, Fecolfin, Ascoop, Analfe, CINCOOP y el Comité Intergremial de la economía social y solidaria; en la identificación de una serie de barreras normativas en la Creación, Desarrollo, Integración, Vigilancia, Contratación estatal e inclusión financiera, de las organizaciones solidarias.
Este fue el insumo que se trabajó durante el 2023 y hoy se cuenta con una propuesta de decreto “Por la cual se reglamenta el marco normativo de la economía solidaria”[1], el cual tiene por objeto “reglamentar el marco normativo regulatorio de la economía solidaria, dirigido a fomentar y estimular la creación, el desarrollo, la integración y la vigilancia, de las organizaciones del sector solidario; así como el fomento y estímulo, a la contratación estatal y la inclusión financiera”.  Dicho decreto contempla un “Eje de fomento y estímulos al desarrollo de las organizaciones del sector solidario” así:  Creación: Crear un sistema de información de las cámaras de comercio a la entidad de fomento; Eliminación para las cooperativas del curso básico en el proceso de registro; Establecer tarifas diferenciales para registro; Fomento a la creación de redes solidarias como mecanismo de integración horizontal del sector.
Financieros: Determinar porcentaje de fondo de liquidez proporcional a la colocación de la cartera (Decreto 1068 de 2015); Permitir que las organizaciones de economía solidaria de ahorro y crédito reciban recursos de los fondos de servicios educativos (Decreto 4791 de 2008); Eliminar las barreras de cupo de la Banca de Desarrollo (Decreto 1068 de 2015); Igualar la retefuente de CDT / CDAT por concepto de rendimiento financiero (Modificar artículo 3 del decreto 2418 del 2013).
Educación Solidaria: Derogar la Directiva 031 de 2000 y crear el sistema educativo de la asociatividad solidaria; Estímulos a las instituciones de educación básica y media que incluyan en su proyecto educativo institucional - PEI, programas de educación solidaria; Crear el programa de formación complementaria de asociatividad solidaria en el SENA; Crear red de universidades solidarias; y Crear y reglamentar los consejos pedagógicos territoriales para la asociatividad solidaria.
Desarrollo productivo: Entrega de insumos productivos y medios de producción a las organizaciones solidarias rurales y urbanas;  Desarrollar convenios solidarios para infraestructuras comunales; Destinación de bienes de la Sociedad de Activos Especiales - SAE a las organizaciones solidarias; Actualizar el PLANFES - Plan Nacional de Fomento a la Economía Solidaria y Cooperativa Rural; Reglamentar la creación de los territorios asociativos solidarios; y Estímulo a la comercialización local, nacional e internacional.
Integración: Fomentar proyectos de desarrollo territorial (Artículo 8 de la Ley 454 de 1998); Estimular la integración horizontal y vertical del sector; Disminuir los precios de insumos en la producción rural y urbana; Mejorar las condiciones de las compras públicas (Artículo 100 del Plan Nacional de Desarrollo); Crear las mesas territoriales de asociatividad solidaria para formulación de la política pública; Fortalecer la integración entre las cooperativas de ahorro y crédito y productivas como fomento a la multiactividad.
Vigilancia: Determinar esquemas de regulación segmentada; Escala de análisis de riesgos conforme a las capacidades de las organizaciones y; Segmentar la implementación del modelo de pérdida esperada. 
Contratación estatal e inclusión financiera: Reglamentar las asociaciones público - populares (Artículo 100 del PND); Reglamentar los convenios solidarios; Modificar el Decreto 092 de 2017; Reglamentar las compras públicas locales de alimentos; Reglamentar los sistemas solidarios de alimentación escolar; Fomento la inclusión financiera y crédito popular (Reglamentación Articulo 88 PND); Fortalecer el micro crédito asociativo con énfasis en jóvenes y mujeres; Facilitar el crédito a terceros (modificación de la Circular Básica Contable de la Superfinanciera); y Facilitar e incrementar el acceso a los recursos de la Banca de Desarrollo para el sector solidario. 
Además, del trabajo de articulación institucional en los aspectos del orden normativo ya enunciado, se hace necesaria y urgente el avance en la mesa institucional para formular una iniciativa que integre la regulación normativa del sector en un “único estatuto del sector solidario, popular y comunitario; continuar trabajando en la propuesta de actualización de la comisión intersectorial de la economía solidaria y la puesta en marcha del Decreto 2186[2] “Por el cual se adiciona la Sección 5 al Capítulo 3 de la Parte 2 del Libro 2 del Decreto 1074 de 2015 y se reglamenta el funcionamiento del Consejo Nacional de la Economía Popular".</t>
  </si>
  <si>
    <t>REVISADO Y VALIDADO POR:</t>
  </si>
  <si>
    <t>VERIFICADO Y APROBADO POR:</t>
  </si>
  <si>
    <t>APROBADO POR:</t>
  </si>
  <si>
    <t>RESPONSABLE:</t>
  </si>
  <si>
    <t>MARISOL VIVEROS ZAMBRANO</t>
  </si>
  <si>
    <t xml:space="preserve">Gloria Medina Tarazona </t>
  </si>
  <si>
    <t>RONAL ALFONSO TORRES TORRES</t>
  </si>
  <si>
    <t>MAURICIO RODRIGUEZ AMAYA</t>
  </si>
  <si>
    <t xml:space="preserve">ROSA YELENA GRANJA </t>
  </si>
  <si>
    <t xml:space="preserve">
Coordinadora Grupo Planeación y Estadística</t>
  </si>
  <si>
    <t xml:space="preserve">Directora de  Investigación y Planeación ( E) </t>
  </si>
  <si>
    <t>Subdirector Nacional</t>
  </si>
  <si>
    <t xml:space="preserve">Director Nacional </t>
  </si>
  <si>
    <t>Director Técnico de Desarrollo de las Organizaciones Solidarias ( E )</t>
  </si>
  <si>
    <t>*Anexo: Cronograma</t>
  </si>
  <si>
    <t>Actalizado 27 de octubre de 2023</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</si>
  <si>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</si>
  <si>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</si>
  <si>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</si>
  <si>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</si>
  <si>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</si>
  <si>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</si>
  <si>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</si>
  <si>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</si>
  <si>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t>
  </si>
  <si>
    <t>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</si>
  <si>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</si>
  <si>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t>
  </si>
  <si>
    <t xml:space="preserve">Se diseñaron 6  programas:
1.Contenidos del proceso formativo, para el programa radial Senderos solidarios 
2, Programa de Asociatividad Solidaria (PASO): El PASO, es la herramienta que establece la ruta para el fomento de los “Territorios Asociativos Solidarios1 a través de las organizaciones solidarias, populares, comunitarias y sociales, la articulación interinstitucional y las redes, mediante la implementación de la Agenda de Asociatividad Solidaria para la Paz y las agendas comunes territoriales.  A la fecha el avance en el diseño del documento se encuentra en el 90%, definiendo conceptos, proceso para su desarrollo (Momentos, componentes, fases, entre otros)  
3. Sistema de Educación para la Asociatividad Solidaria “SEAS”, que define los lineamientos para la transversalización de las competencias de solidaridad y asociatividad en el sistema educativo colombiano y en la educación con las organizaciones de la economía solidaria, popular, comunitaria y social.
4. Seminario  - Formar para Servir 2023 
5. Formación virtual con ESAP: curso a servidores públicos: en gestión de acuerdos de contenidos del SEAS con la ESAP
6. Formación para fortalecimiento de cooperativa de personas con discapacidad visual 
</t>
  </si>
  <si>
    <t xml:space="preserve">La entidad diseñó, publicó y socializó a través de la página web y las redes sociales, una convocatoria intersectorial, liderada por la Unidad Solidaria, para la conformación del Directorio Nacional de Medios Alternativos, Comunitarios y Digitales, que permita aunar los esfuerzos de las entidades del Estado para que, desde sus misionalidades, puedan contribuir con su fortalecimiento y reconocer su importante y permanente aporte a la visibilización de experiencias de organización, solidaridad, discusión, control social y tantas otras que el gobierno del cambio entiende como fundamentales para alcanzar la Paz Total en los territorios.  
 La convocatoria se publicó el 16 de enero de 2023 y con la información recolectada de más de 1752 medios inscritos, durante el mes de marzo se construyó la base de datos con la que se adelantará la caracterización de estos medios de comunicación presentes en el territorio nacional. 
Para tener un primer acercamiento con los representantes de estos medios, el martes 21 de marzo,  se realizó vía Teams, el diálogo preparatorio para el Encuentro Nacional de Medios de Comunicación Alternativos, el cual contó con la participación activa de más de 200 medios. 
Con el fin de coordinar el desarrollo de las actividades proyectadas para la puesta en marcha de la Red Nacional de Medios Alternativos y Comunitarios 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</si>
  <si>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Para el cuarto trimestre de la vigencia, se reportan 36 organizaciones con estrategias de procesos organizativos a través de la asociatividad solidaria implementada en proceso de creación, de las cuales 7 organizaciones son lideradas por mujeres, que permiten beneficiar directamente a 52 personas e indirectamente 207 personas, de las cuales 52 son mujeres y 33 personas pertenecen a un grupo étnico (16 indígenas, 17 son NARP), dando continuidad al proceso de fomento de las organizaciones solidarias (ver soporte adjunto A419_12_31_2023_01 sombreado en color naranja).
Al corte de 31 de diciembre de 2023, se reportan un total de 52 organizaciones solidarias creadas, de las cuales 15 organizaciones son lideradas por mujeres, lo que representa un avance del 28.84% de organizaciones creadas lideradas por mujeres, en capacidades productivas, apoyadas y financiadas beneficiando directamente a 214 personas, e indirectamente 938 personas de las cuales a 210 son mujeres y 174 pertenecen a un grupo étnico (36 Indígenas y 138 son NARP)</t>
  </si>
  <si>
    <t>Para el cuarto trimestre de la vigencia, se reportan 439 organizaciones en proceso de fortalecimiento, 106 organizaciones son lideradas por mujeres, en proceso de fortalecimiento, que permiten beneficiar directamente a 1.122 personas e indirectamente 7.609 personas, de las cuales 1.105 son mujeres y 468 personas pertenecen a un grupo étnico (75 indígenas, 393 son NARP), dando continuidad al proceso de fomento de las organizaciones solidarias (ver soporte adjunto A419_12_31_2023_01 sombreado en color naranja).
Al corte de 31 de diciembre de 2023, se reportan un total de 543 organizaciones solidarias fortalecidas, de las cuales 133 organizaciones son lideradas por mujeres, lo que representa un avance del 24.49% de organizaciones creadas lideradas por mujeres, en capacidades productivas, apoyadas y financiadas beneficiando directamente a 1.610 personas, e indirectamente 9.402 personas de las cuales 1.586 son mujeres y 783 pertenecen a un grupo étnico (137 Indígenas y 646 son NARP).</t>
  </si>
  <si>
    <t>Para el  cuarto trimestre del año se firmó el Convenio de Asociación No. 005 entre la Unidad Solidaria y la Unión Temporal Cincoop Comunikate, con el objetivo de "Aunar esfuerzos humanos, técnicos y financieros para el fortalecimiento, la formacion e integración de medios alternativos, comunitarios y digitales en el marco de la agenda de asociatividad solidaria para la paz implementada por la Unidad Administrativa Especial de Organizaciones Solidarias en las regiones: Caribe 1 (Atlântico, Bolívar, Córdoba, Sucre); especial Pacifico (Chocô, Urabá, Buenaventura, Tumaco); suroccidente (Narińo, Cauca, Valle del Cauca) Eje Cafetero (Quindío, Risaralda, Caldas Antioquia) oriente (Boyacá, Casanare, Arauca); centro (Cundinamarca, Bogotá y Meta); Amazonia (Guainia, Vaupés, Guaviare, Amazonas, Vichada); Caribe II (San Andrés, La Guajira, Cesar, Magdalena) y Sur (Huila, Tolima, Caquetá y Putumayo);y Nororiente (Santander, Norte de Santander y Magdalena Medio), de conformidad a las especificaciones técnicas descritas para tal fin" .
Durante  el mes de noviembre y en articulación con la Universidad Cooperativa de Colombia, iniciamos un  diplomado virtual  de 120 horas de duración, en asociatividad solidaria, el cual estuvo dirigido a  400 personas de los diferentes medios de comunicación alternativa vinculados a la Red Nacional de Medios Alternativos y Comunitarios y  durante el mes de diciembre se completó el 100% de las actividades proyectadas para 2023 tendientes a la conformación de la Red Nacional de Medios Alternativos, Comunitarios y Digitales.</t>
  </si>
  <si>
    <t xml:space="preserve">En el mes de noviembre, se socializaron las propuestas elaboradas por el grupo de Educación e Investigación que le apuntan a la ampliación del Sistema de Educación para la Asociatividad Solidaria – SEAS, mediante la generación de un mapa conceptual, que presenta los programas en los que el SEAS se desarrollaría articulandose con la educación formal (primera infancia, básica, medía, técnica, tecnoclogica, ETDH y superior)
Desde el grupo de Educación, se continuó el acompañamiento en el pilotaje de la implementación presencial del SEAS por parte de los aliados UCC, ASOCOOPH, UNIV DISTRITAL y UNAD, en las diferentes regiones del país, donde se finalizaron varios procesos formativos en las asambleas regionales de economía solidaria, social popular y comunitaria.
Finalmente se continua la articulación al programa de Alfabetización para la Asociatividad Solidaria A.L.A.S., en conjunto con el grupo de Conectividad Solidaria, quien difunde los contenidos. </t>
  </si>
  <si>
    <t xml:space="preserve">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se han adelantado: 
  11 investigaciones en desarrollo: 
1 investigación de manera directa con profesionales de la Entidad – Etnografía. 
10 acompañamientos a procesos de investigación por parte de los Aliados.  </t>
  </si>
  <si>
    <t>Con el fin de adelantar jornadas de promoción que posicionen el modelo de economía popular, social y solidaria en los territorios,  se llevaron a cabo las siguientes actividades a corte  a corte de 31 de diciembre de 2023,  con l aparticipación de mas 3521 organizaciones: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</si>
</sst>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0.00;[Red]#,##0.00"/>
    <numFmt numFmtId="165" formatCode="0.0"/>
    <numFmt numFmtId="166" formatCode="0.0%"/>
    <numFmt numFmtId="167" formatCode="#,##0_ ;\-#,##0\ "/>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indexed="9"/>
      <name val="Arial Narrow"/>
      <family val="2"/>
    </font>
    <font>
      <sz val="12"/>
      <color theme="1"/>
      <name val="Calibri"/>
      <family val="2"/>
      <scheme val="minor"/>
    </font>
    <font>
      <sz val="10"/>
      <color rgb="FF000000"/>
      <name val="Calibri"/>
      <family val="2"/>
      <scheme val="minor"/>
    </font>
    <font>
      <sz val="11"/>
      <color rgb="FF000000"/>
      <name val="Arial Narrow"/>
      <family val="2"/>
    </font>
    <font>
      <sz val="11"/>
      <name val="Arial Narrow"/>
      <family val="2"/>
    </font>
    <font>
      <b/>
      <sz val="11"/>
      <name val="Arial Narrow"/>
      <family val="2"/>
    </font>
    <font>
      <u/>
      <sz val="11"/>
      <color theme="10"/>
      <name val="Calibri"/>
      <family val="2"/>
      <scheme val="minor"/>
    </font>
    <font>
      <sz val="10"/>
      <name val="Arial Narrow"/>
      <family val="2"/>
    </font>
    <font>
      <sz val="10"/>
      <name val="Verdana"/>
      <family val="2"/>
    </font>
    <font>
      <sz val="10"/>
      <name val="Arial"/>
      <family val="2"/>
    </font>
    <font>
      <sz val="12"/>
      <name val="Arial Narrow"/>
      <family val="2"/>
    </font>
    <font>
      <sz val="12"/>
      <color theme="1"/>
      <name val="Arial Narrow"/>
      <family val="2"/>
    </font>
    <font>
      <sz val="11"/>
      <color theme="0"/>
      <name val="Arial Narrow"/>
      <family val="2"/>
    </font>
    <font>
      <sz val="10"/>
      <name val="Arial"/>
      <family val="2"/>
    </font>
    <font>
      <sz val="9"/>
      <color indexed="81"/>
      <name val="Tahoma"/>
      <family val="2"/>
    </font>
    <font>
      <b/>
      <sz val="9"/>
      <color indexed="81"/>
      <name val="Tahoma"/>
      <family val="2"/>
    </font>
    <font>
      <sz val="10"/>
      <color theme="1"/>
      <name val="Arial"/>
      <family val="2"/>
    </font>
    <font>
      <b/>
      <sz val="12"/>
      <name val="Arial Narrow"/>
      <family val="2"/>
    </font>
    <font>
      <sz val="12"/>
      <color theme="1"/>
      <name val="Arial"/>
      <family val="2"/>
    </font>
    <font>
      <sz val="9"/>
      <color theme="0"/>
      <name val="Arial Narrow"/>
      <family val="2"/>
    </font>
    <font>
      <b/>
      <sz val="48"/>
      <color theme="1"/>
      <name val="Arial Narrow"/>
      <family val="2"/>
    </font>
    <font>
      <b/>
      <sz val="28"/>
      <color theme="1"/>
      <name val="Arial Narrow"/>
      <family val="2"/>
    </font>
    <font>
      <sz val="28"/>
      <color theme="1"/>
      <name val="Calibri"/>
      <family val="2"/>
      <scheme val="minor"/>
    </font>
    <font>
      <b/>
      <sz val="12"/>
      <color theme="0"/>
      <name val="Arial Narrow"/>
      <family val="2"/>
    </font>
    <font>
      <u/>
      <sz val="12"/>
      <color theme="10"/>
      <name val="Arial Narrow"/>
      <family val="2"/>
    </font>
    <font>
      <sz val="12"/>
      <color rgb="FF000000"/>
      <name val="Arial Narrow"/>
      <family val="2"/>
    </font>
    <font>
      <sz val="12"/>
      <color theme="0"/>
      <name val="Arial"/>
      <family val="2"/>
    </font>
    <font>
      <sz val="11"/>
      <color rgb="FFFF0000"/>
      <name val="Arial Narrow"/>
      <family val="2"/>
    </font>
    <font>
      <sz val="8"/>
      <name val="Arial"/>
      <family val="2"/>
    </font>
    <font>
      <b/>
      <sz val="11"/>
      <color theme="0"/>
      <name val="Calibri"/>
      <family val="2"/>
      <scheme val="minor"/>
    </font>
    <font>
      <sz val="7.2"/>
      <color rgb="FFFF0000"/>
      <name val="Arial Narrow"/>
      <family val="2"/>
    </font>
    <font>
      <b/>
      <sz val="12"/>
      <color theme="1"/>
      <name val="Arial Narrow"/>
      <family val="2"/>
    </font>
    <font>
      <b/>
      <sz val="14"/>
      <color theme="1"/>
      <name val="Arial Narrow"/>
      <family val="2"/>
    </font>
    <font>
      <b/>
      <sz val="14"/>
      <name val="Arial Narrow"/>
      <family val="2"/>
    </font>
    <font>
      <sz val="12"/>
      <color rgb="FFFF0000"/>
      <name val="Arial Narrow"/>
      <family val="2"/>
    </font>
    <font>
      <b/>
      <sz val="10"/>
      <name val="Arial"/>
      <family val="2"/>
    </font>
    <font>
      <b/>
      <sz val="11"/>
      <name val="Arial"/>
      <family val="2"/>
    </font>
    <font>
      <sz val="11"/>
      <name val="Arial"/>
      <family val="2"/>
    </font>
    <font>
      <b/>
      <sz val="12"/>
      <name val="Arial"/>
      <family val="2"/>
    </font>
    <font>
      <b/>
      <sz val="14"/>
      <name val="Arial"/>
      <family val="2"/>
    </font>
    <font>
      <sz val="11"/>
      <name val="Calibri"/>
      <family val="2"/>
    </font>
    <font>
      <sz val="11"/>
      <color rgb="FFFF0000"/>
      <name val="Calibri"/>
      <family val="2"/>
    </font>
    <font>
      <b/>
      <sz val="10"/>
      <color indexed="8"/>
      <name val="Calibri"/>
      <family val="2"/>
    </font>
    <font>
      <b/>
      <sz val="18"/>
      <color indexed="8"/>
      <name val="Arial Narrow"/>
      <family val="2"/>
    </font>
    <font>
      <b/>
      <sz val="11"/>
      <color indexed="8"/>
      <name val="Arial Narrow"/>
      <family val="2"/>
    </font>
    <font>
      <sz val="18"/>
      <name val="Arial Narrow"/>
      <family val="2"/>
    </font>
    <font>
      <sz val="11"/>
      <color indexed="8"/>
      <name val="Arial Narrow"/>
      <family val="2"/>
    </font>
    <font>
      <b/>
      <sz val="8"/>
      <color indexed="8"/>
      <name val="Arial"/>
      <family val="2"/>
    </font>
    <font>
      <b/>
      <sz val="11"/>
      <color rgb="FF000000"/>
      <name val="Arial Narrow"/>
      <family val="2"/>
    </font>
    <font>
      <sz val="9"/>
      <color rgb="FFFF0000"/>
      <name val="Montserrat Regular"/>
    </font>
    <font>
      <sz val="9"/>
      <name val="Montserrat Regular"/>
    </font>
    <font>
      <sz val="9"/>
      <color theme="1"/>
      <name val="Montserrat Regular"/>
    </font>
    <font>
      <b/>
      <sz val="9"/>
      <color theme="1"/>
      <name val="Montserrat Regular"/>
    </font>
    <font>
      <b/>
      <sz val="9"/>
      <name val="Montserrat Regular"/>
    </font>
    <font>
      <sz val="11"/>
      <color theme="6"/>
      <name val="Arial Narrow"/>
      <family val="2"/>
    </font>
    <font>
      <sz val="10"/>
      <name val="Times New Roman"/>
      <family val="1"/>
    </font>
  </fonts>
  <fills count="2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rgb="FFFFFF00"/>
        <bgColor indexed="64"/>
      </patternFill>
    </fill>
    <fill>
      <patternFill patternType="solid">
        <fgColor rgb="FF353588"/>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rgb="FF000000"/>
      </patternFill>
    </fill>
    <fill>
      <patternFill patternType="solid">
        <fgColor rgb="FFFFFFFF"/>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theme="4" tint="-0.499984740745262"/>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ck">
        <color theme="4" tint="-0.499984740745262"/>
      </right>
      <top style="thin">
        <color auto="1"/>
      </top>
      <bottom style="thin">
        <color auto="1"/>
      </bottom>
      <diagonal/>
    </border>
    <border>
      <left/>
      <right style="thin">
        <color auto="1"/>
      </right>
      <top/>
      <bottom/>
      <diagonal/>
    </border>
    <border>
      <left style="medium">
        <color theme="4" tint="-0.499984740745262"/>
      </left>
      <right style="thick">
        <color theme="4" tint="-0.499984740745262"/>
      </right>
      <top style="thin">
        <color auto="1"/>
      </top>
      <bottom/>
      <diagonal/>
    </border>
    <border>
      <left style="medium">
        <color theme="4" tint="-0.499984740745262"/>
      </left>
      <right style="thick">
        <color theme="4" tint="-0.499984740745262"/>
      </right>
      <top style="thin">
        <color auto="1"/>
      </top>
      <bottom style="medium">
        <color theme="4" tint="-0.499984740745262"/>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indexed="64"/>
      </bottom>
      <diagonal/>
    </border>
    <border>
      <left/>
      <right style="thin">
        <color auto="1"/>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diagonal/>
    </border>
    <border>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auto="1"/>
      </right>
      <top/>
      <bottom style="medium">
        <color indexed="64"/>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0">
    <xf numFmtId="0" fontId="0" fillId="0" borderId="0"/>
    <xf numFmtId="0" fontId="6" fillId="0" borderId="0"/>
    <xf numFmtId="0" fontId="10" fillId="0" borderId="0"/>
    <xf numFmtId="0" fontId="15" fillId="0" borderId="0" applyNumberForma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17" fillId="0" borderId="0"/>
    <xf numFmtId="41" fontId="18" fillId="0" borderId="0" applyFont="0" applyFill="0" applyBorder="0" applyAlignment="0" applyProtection="0"/>
    <xf numFmtId="9"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22"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3" fillId="0" borderId="0"/>
    <xf numFmtId="0" fontId="2" fillId="0" borderId="0"/>
    <xf numFmtId="0" fontId="2"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 fillId="0" borderId="0"/>
    <xf numFmtId="44" fontId="18" fillId="0" borderId="0" applyFont="0" applyFill="0" applyBorder="0" applyAlignment="0" applyProtection="0"/>
  </cellStyleXfs>
  <cellXfs count="605">
    <xf numFmtId="0" fontId="0" fillId="0" borderId="0" xfId="0"/>
    <xf numFmtId="0" fontId="7" fillId="2" borderId="0" xfId="1" applyFont="1" applyFill="1"/>
    <xf numFmtId="0" fontId="7" fillId="2" borderId="1"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1" xfId="1" applyFont="1" applyFill="1" applyBorder="1" applyAlignment="1">
      <alignment horizontal="center" vertical="center" wrapText="1"/>
    </xf>
    <xf numFmtId="0" fontId="7" fillId="3" borderId="0" xfId="1" applyFont="1" applyFill="1"/>
    <xf numFmtId="0" fontId="13" fillId="2" borderId="1" xfId="1" applyFont="1" applyFill="1" applyBorder="1" applyAlignment="1">
      <alignment horizontal="left" vertical="top" wrapText="1"/>
    </xf>
    <xf numFmtId="0" fontId="13" fillId="2" borderId="1" xfId="1" applyFont="1" applyFill="1" applyBorder="1" applyAlignment="1">
      <alignment vertical="top" wrapText="1"/>
    </xf>
    <xf numFmtId="0" fontId="13"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left" vertical="top" wrapText="1"/>
    </xf>
    <xf numFmtId="0" fontId="7" fillId="2" borderId="1" xfId="1" applyFont="1" applyFill="1" applyBorder="1" applyAlignment="1">
      <alignment vertical="top" wrapText="1"/>
    </xf>
    <xf numFmtId="0" fontId="7" fillId="2" borderId="1" xfId="1" applyFont="1" applyFill="1" applyBorder="1" applyAlignment="1">
      <alignment horizontal="left" vertical="center" wrapText="1"/>
    </xf>
    <xf numFmtId="0" fontId="7" fillId="2" borderId="1" xfId="1" applyFont="1" applyFill="1" applyBorder="1" applyAlignment="1">
      <alignment vertical="center" wrapText="1"/>
    </xf>
    <xf numFmtId="9" fontId="13" fillId="2" borderId="1" xfId="1" applyNumberFormat="1"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vertical="center" wrapText="1"/>
    </xf>
    <xf numFmtId="0" fontId="13" fillId="0" borderId="1" xfId="1" applyFont="1" applyBorder="1" applyAlignment="1">
      <alignment horizontal="center" vertical="center" wrapText="1"/>
    </xf>
    <xf numFmtId="3" fontId="7" fillId="2" borderId="1" xfId="1" applyNumberFormat="1" applyFont="1" applyFill="1" applyBorder="1" applyAlignment="1">
      <alignment horizontal="center" vertical="center"/>
    </xf>
    <xf numFmtId="3" fontId="13" fillId="0" borderId="1" xfId="1" applyNumberFormat="1" applyFont="1" applyBorder="1" applyAlignment="1">
      <alignment horizontal="center" vertical="center" wrapText="1"/>
    </xf>
    <xf numFmtId="0" fontId="13" fillId="2" borderId="1" xfId="1" applyFont="1" applyFill="1" applyBorder="1" applyAlignment="1">
      <alignment horizontal="center" vertical="center"/>
    </xf>
    <xf numFmtId="0" fontId="13" fillId="2" borderId="1" xfId="1" applyFont="1" applyFill="1" applyBorder="1" applyAlignment="1">
      <alignment horizontal="justify" vertical="top" wrapText="1"/>
    </xf>
    <xf numFmtId="0" fontId="16" fillId="0" borderId="1" xfId="0" applyFont="1" applyBorder="1" applyAlignment="1" applyProtection="1">
      <alignment horizontal="center" vertical="center"/>
      <protection locked="0"/>
    </xf>
    <xf numFmtId="1" fontId="13" fillId="2" borderId="1" xfId="1" applyNumberFormat="1" applyFont="1" applyFill="1" applyBorder="1" applyAlignment="1">
      <alignment horizontal="center" vertical="center" wrapText="1"/>
    </xf>
    <xf numFmtId="49" fontId="16" fillId="2" borderId="1" xfId="2" applyNumberFormat="1" applyFont="1" applyFill="1" applyBorder="1" applyAlignment="1">
      <alignment horizontal="center" vertical="center" wrapText="1"/>
    </xf>
    <xf numFmtId="0" fontId="7" fillId="2" borderId="1" xfId="1" applyFont="1" applyFill="1" applyBorder="1" applyAlignment="1">
      <alignment horizontal="justify" vertical="top"/>
    </xf>
    <xf numFmtId="0" fontId="7" fillId="2" borderId="0" xfId="1" applyFont="1" applyFill="1" applyAlignment="1">
      <alignment horizontal="justify" vertical="top"/>
    </xf>
    <xf numFmtId="1" fontId="20" fillId="2" borderId="1" xfId="10" applyNumberFormat="1" applyFont="1" applyFill="1" applyBorder="1" applyAlignment="1" applyProtection="1">
      <alignment horizontal="center" vertical="center" wrapText="1"/>
      <protection locked="0"/>
    </xf>
    <xf numFmtId="0" fontId="7" fillId="2" borderId="0" xfId="1" applyFont="1" applyFill="1" applyAlignment="1">
      <alignment horizontal="center" vertical="center"/>
    </xf>
    <xf numFmtId="0" fontId="21" fillId="3" borderId="3" xfId="1" applyFont="1" applyFill="1" applyBorder="1" applyAlignment="1">
      <alignment horizontal="center" vertical="center"/>
    </xf>
    <xf numFmtId="9" fontId="7" fillId="2" borderId="1" xfId="14" applyFont="1" applyFill="1" applyBorder="1" applyAlignment="1">
      <alignment horizontal="center" vertical="center"/>
    </xf>
    <xf numFmtId="0" fontId="7" fillId="2" borderId="1" xfId="1" applyFont="1" applyFill="1" applyBorder="1" applyAlignment="1">
      <alignment vertical="top"/>
    </xf>
    <xf numFmtId="0" fontId="25" fillId="2" borderId="1" xfId="0" applyFont="1" applyFill="1" applyBorder="1" applyAlignment="1">
      <alignment horizontal="center" vertical="center"/>
    </xf>
    <xf numFmtId="0" fontId="27" fillId="2" borderId="0" xfId="0" applyFont="1" applyFill="1"/>
    <xf numFmtId="0" fontId="25" fillId="2" borderId="6" xfId="0" applyFont="1" applyFill="1" applyBorder="1" applyAlignment="1">
      <alignment horizontal="center" vertical="center"/>
    </xf>
    <xf numFmtId="0" fontId="7" fillId="2" borderId="1" xfId="1" applyFont="1" applyFill="1" applyBorder="1" applyAlignment="1">
      <alignment horizontal="justify" vertical="top" wrapText="1"/>
    </xf>
    <xf numFmtId="9" fontId="7" fillId="2" borderId="1" xfId="1" applyNumberFormat="1" applyFont="1" applyFill="1" applyBorder="1" applyAlignment="1">
      <alignment vertical="top" wrapText="1"/>
    </xf>
    <xf numFmtId="1" fontId="7" fillId="2" borderId="1" xfId="1" applyNumberFormat="1" applyFont="1" applyFill="1" applyBorder="1" applyAlignment="1">
      <alignment vertical="top" wrapText="1"/>
    </xf>
    <xf numFmtId="0" fontId="13" fillId="5" borderId="1" xfId="1" applyFont="1" applyFill="1" applyBorder="1" applyAlignment="1">
      <alignment horizontal="left" vertical="center" wrapText="1"/>
    </xf>
    <xf numFmtId="0" fontId="21" fillId="3" borderId="1" xfId="1" applyFont="1" applyFill="1" applyBorder="1" applyAlignment="1">
      <alignment horizontal="center" vertical="center"/>
    </xf>
    <xf numFmtId="0" fontId="7" fillId="4" borderId="1" xfId="1" applyFont="1" applyFill="1" applyBorder="1" applyAlignment="1">
      <alignment horizontal="center" vertical="center"/>
    </xf>
    <xf numFmtId="9" fontId="7" fillId="4" borderId="1" xfId="1" applyNumberFormat="1" applyFont="1" applyFill="1" applyBorder="1" applyAlignment="1">
      <alignment horizontal="center" vertical="center"/>
    </xf>
    <xf numFmtId="10" fontId="7" fillId="4" borderId="1" xfId="1" applyNumberFormat="1" applyFont="1" applyFill="1" applyBorder="1" applyAlignment="1">
      <alignment horizontal="center" vertical="center"/>
    </xf>
    <xf numFmtId="0" fontId="28" fillId="3" borderId="1" xfId="1" applyFont="1" applyFill="1" applyBorder="1" applyAlignment="1">
      <alignment horizontal="center" vertical="center"/>
    </xf>
    <xf numFmtId="0" fontId="7" fillId="2" borderId="0" xfId="1" applyFont="1" applyFill="1" applyAlignment="1">
      <alignment horizontal="center" vertical="center" wrapText="1"/>
    </xf>
    <xf numFmtId="10" fontId="7" fillId="2" borderId="1" xfId="1" applyNumberFormat="1" applyFont="1" applyFill="1" applyBorder="1" applyAlignment="1">
      <alignment horizontal="center" vertical="center"/>
    </xf>
    <xf numFmtId="10" fontId="7" fillId="2" borderId="1" xfId="14" applyNumberFormat="1" applyFont="1" applyFill="1" applyBorder="1" applyAlignment="1">
      <alignment horizontal="center" vertical="center"/>
    </xf>
    <xf numFmtId="9" fontId="7" fillId="2" borderId="1" xfId="1" applyNumberFormat="1" applyFont="1" applyFill="1" applyBorder="1" applyAlignment="1">
      <alignment horizontal="center" vertical="center"/>
    </xf>
    <xf numFmtId="0" fontId="4" fillId="0" borderId="0" xfId="15"/>
    <xf numFmtId="0" fontId="31" fillId="0" borderId="0" xfId="15" applyFont="1"/>
    <xf numFmtId="0" fontId="4" fillId="0" borderId="11" xfId="15" applyBorder="1"/>
    <xf numFmtId="0" fontId="4" fillId="0" borderId="0" xfId="15" applyAlignment="1">
      <alignment horizontal="center" vertical="center"/>
    </xf>
    <xf numFmtId="0" fontId="4" fillId="0" borderId="0" xfId="15" applyAlignment="1">
      <alignment horizontal="right"/>
    </xf>
    <xf numFmtId="0" fontId="20" fillId="0" borderId="0" xfId="15" applyFont="1"/>
    <xf numFmtId="3" fontId="19" fillId="2" borderId="1" xfId="15" applyNumberFormat="1" applyFont="1" applyFill="1" applyBorder="1" applyAlignment="1">
      <alignment horizontal="center" vertical="center" wrapText="1"/>
    </xf>
    <xf numFmtId="3" fontId="19" fillId="2" borderId="1" xfId="15" applyNumberFormat="1" applyFont="1" applyFill="1" applyBorder="1" applyAlignment="1">
      <alignment horizontal="justify" vertical="center" wrapText="1"/>
    </xf>
    <xf numFmtId="0" fontId="20" fillId="2" borderId="1" xfId="15" applyFont="1" applyFill="1" applyBorder="1" applyAlignment="1">
      <alignment horizontal="justify" vertical="center" wrapText="1"/>
    </xf>
    <xf numFmtId="0" fontId="19" fillId="2" borderId="1" xfId="15" applyFont="1" applyFill="1" applyBorder="1" applyAlignment="1">
      <alignment horizontal="justify" vertical="center" wrapText="1"/>
    </xf>
    <xf numFmtId="1" fontId="19" fillId="2" borderId="1" xfId="15" applyNumberFormat="1" applyFont="1" applyFill="1" applyBorder="1" applyAlignment="1">
      <alignment horizontal="center" vertical="center" wrapText="1"/>
    </xf>
    <xf numFmtId="9" fontId="20" fillId="2" borderId="1" xfId="15" applyNumberFormat="1" applyFont="1" applyFill="1" applyBorder="1" applyAlignment="1">
      <alignment horizontal="right" wrapText="1"/>
    </xf>
    <xf numFmtId="9" fontId="19" fillId="2" borderId="1" xfId="17" applyFont="1" applyFill="1" applyBorder="1" applyAlignment="1">
      <alignment horizontal="right" wrapText="1"/>
    </xf>
    <xf numFmtId="9" fontId="19" fillId="2" borderId="1" xfId="17" applyFont="1" applyFill="1" applyBorder="1" applyAlignment="1">
      <alignment horizontal="center" vertical="center" wrapText="1"/>
    </xf>
    <xf numFmtId="9" fontId="20" fillId="2" borderId="1" xfId="15" applyNumberFormat="1" applyFont="1" applyFill="1" applyBorder="1" applyAlignment="1">
      <alignment horizontal="center" vertical="center" wrapText="1"/>
    </xf>
    <xf numFmtId="0" fontId="20" fillId="2" borderId="0" xfId="15" applyFont="1" applyFill="1"/>
    <xf numFmtId="1" fontId="20" fillId="2" borderId="1" xfId="10" applyNumberFormat="1" applyFont="1" applyFill="1" applyBorder="1" applyAlignment="1" applyProtection="1">
      <alignment horizontal="right" wrapText="1"/>
      <protection locked="0"/>
    </xf>
    <xf numFmtId="1" fontId="19" fillId="2" borderId="1" xfId="15" applyNumberFormat="1" applyFont="1" applyFill="1" applyBorder="1" applyAlignment="1">
      <alignment horizontal="right" wrapText="1"/>
    </xf>
    <xf numFmtId="0" fontId="7" fillId="2" borderId="1" xfId="1" applyFont="1" applyFill="1" applyBorder="1" applyAlignment="1">
      <alignment horizontal="center"/>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2" fontId="7" fillId="2" borderId="1" xfId="14" applyNumberFormat="1" applyFont="1" applyFill="1" applyBorder="1" applyAlignment="1">
      <alignment horizontal="center" vertical="center"/>
    </xf>
    <xf numFmtId="0" fontId="7" fillId="6" borderId="1" xfId="1" applyFont="1" applyFill="1" applyBorder="1" applyAlignment="1">
      <alignment horizontal="center" vertical="center"/>
    </xf>
    <xf numFmtId="2" fontId="4" fillId="0" borderId="0" xfId="15" applyNumberFormat="1" applyAlignment="1">
      <alignment horizontal="right"/>
    </xf>
    <xf numFmtId="0" fontId="7" fillId="2" borderId="6" xfId="1" applyFont="1" applyFill="1" applyBorder="1" applyAlignment="1">
      <alignment horizontal="center"/>
    </xf>
    <xf numFmtId="0" fontId="7" fillId="2" borderId="7" xfId="1" applyFont="1" applyFill="1" applyBorder="1" applyAlignment="1">
      <alignment horizontal="center"/>
    </xf>
    <xf numFmtId="0" fontId="7" fillId="2" borderId="8" xfId="1" applyFont="1" applyFill="1" applyBorder="1" applyAlignment="1">
      <alignment horizontal="center"/>
    </xf>
    <xf numFmtId="9" fontId="7" fillId="2" borderId="0" xfId="14" applyFont="1" applyFill="1" applyAlignment="1">
      <alignment horizontal="center" vertical="center"/>
    </xf>
    <xf numFmtId="9" fontId="27" fillId="2" borderId="0" xfId="14" applyFont="1" applyFill="1"/>
    <xf numFmtId="9" fontId="21" fillId="3" borderId="3" xfId="14" applyFont="1" applyFill="1" applyBorder="1" applyAlignment="1">
      <alignment horizontal="center" vertical="center"/>
    </xf>
    <xf numFmtId="9" fontId="4" fillId="0" borderId="0" xfId="14" applyFont="1" applyAlignment="1">
      <alignment horizontal="center" vertical="center"/>
    </xf>
    <xf numFmtId="9" fontId="4" fillId="0" borderId="0" xfId="15" applyNumberFormat="1" applyAlignment="1">
      <alignment horizontal="center" vertical="center"/>
    </xf>
    <xf numFmtId="0" fontId="13" fillId="2" borderId="0" xfId="1" applyFont="1" applyFill="1" applyAlignment="1">
      <alignment horizontal="left" vertical="center" wrapText="1"/>
    </xf>
    <xf numFmtId="3" fontId="7" fillId="2" borderId="1" xfId="1" applyNumberFormat="1" applyFont="1" applyFill="1" applyBorder="1" applyAlignment="1">
      <alignment vertical="top" wrapText="1"/>
    </xf>
    <xf numFmtId="0" fontId="20" fillId="0" borderId="0" xfId="20" applyFont="1"/>
    <xf numFmtId="0" fontId="3" fillId="0" borderId="0" xfId="20"/>
    <xf numFmtId="0" fontId="20" fillId="0" borderId="0" xfId="20" applyFont="1" applyAlignment="1">
      <alignment horizontal="right"/>
    </xf>
    <xf numFmtId="3" fontId="32" fillId="10" borderId="25" xfId="20" applyNumberFormat="1" applyFont="1" applyFill="1" applyBorder="1" applyAlignment="1">
      <alignment horizontal="center" vertical="center" wrapText="1"/>
    </xf>
    <xf numFmtId="3" fontId="32" fillId="10" borderId="26" xfId="20" applyNumberFormat="1" applyFont="1" applyFill="1" applyBorder="1" applyAlignment="1">
      <alignment horizontal="center" vertical="center" wrapText="1"/>
    </xf>
    <xf numFmtId="164" fontId="32" fillId="10" borderId="26" xfId="20" applyNumberFormat="1" applyFont="1" applyFill="1" applyBorder="1" applyAlignment="1">
      <alignment horizontal="center" vertical="center" wrapText="1"/>
    </xf>
    <xf numFmtId="3" fontId="32" fillId="10" borderId="26" xfId="20" applyNumberFormat="1" applyFont="1" applyFill="1" applyBorder="1" applyAlignment="1">
      <alignment horizontal="right" vertical="center" wrapText="1"/>
    </xf>
    <xf numFmtId="164" fontId="32" fillId="10" borderId="26" xfId="20" applyNumberFormat="1" applyFont="1" applyFill="1" applyBorder="1" applyAlignment="1">
      <alignment horizontal="right" vertical="center" wrapText="1"/>
    </xf>
    <xf numFmtId="3" fontId="32" fillId="10" borderId="27" xfId="20" applyNumberFormat="1" applyFont="1" applyFill="1" applyBorder="1" applyAlignment="1">
      <alignment horizontal="center" vertical="center" wrapText="1"/>
    </xf>
    <xf numFmtId="3" fontId="38" fillId="0" borderId="0" xfId="20" applyNumberFormat="1" applyFont="1" applyAlignment="1">
      <alignment horizontal="center" vertical="center" wrapText="1"/>
    </xf>
    <xf numFmtId="3" fontId="19" fillId="4" borderId="1" xfId="20" applyNumberFormat="1" applyFont="1" applyFill="1" applyBorder="1" applyAlignment="1">
      <alignment horizontal="center" vertical="center" wrapText="1"/>
    </xf>
    <xf numFmtId="15" fontId="20" fillId="4" borderId="1" xfId="8" applyNumberFormat="1" applyFont="1" applyFill="1" applyBorder="1" applyAlignment="1" applyProtection="1">
      <alignment horizontal="justify" vertical="center" wrapText="1"/>
      <protection locked="0"/>
    </xf>
    <xf numFmtId="3" fontId="19" fillId="4" borderId="1" xfId="20" applyNumberFormat="1" applyFont="1" applyFill="1" applyBorder="1" applyAlignment="1">
      <alignment horizontal="justify" vertical="center" wrapText="1"/>
    </xf>
    <xf numFmtId="3" fontId="20" fillId="4" borderId="1" xfId="8" applyNumberFormat="1" applyFont="1" applyFill="1" applyBorder="1" applyAlignment="1" applyProtection="1">
      <alignment horizontal="right" vertical="center" wrapText="1"/>
      <protection locked="0"/>
    </xf>
    <xf numFmtId="1" fontId="20" fillId="4" borderId="1" xfId="10" applyNumberFormat="1" applyFont="1" applyFill="1" applyBorder="1" applyAlignment="1" applyProtection="1">
      <alignment horizontal="right" vertical="center" wrapText="1"/>
      <protection locked="0"/>
    </xf>
    <xf numFmtId="0" fontId="20" fillId="4" borderId="1" xfId="20" applyFont="1" applyFill="1" applyBorder="1" applyAlignment="1">
      <alignment horizontal="justify" vertical="center" wrapText="1"/>
    </xf>
    <xf numFmtId="0" fontId="20" fillId="4" borderId="1" xfId="8" applyFont="1" applyFill="1" applyBorder="1" applyAlignment="1">
      <alignment horizontal="justify" vertical="center" wrapText="1"/>
    </xf>
    <xf numFmtId="0" fontId="33" fillId="4" borderId="29" xfId="3" applyFont="1" applyFill="1" applyBorder="1" applyAlignment="1">
      <alignment horizontal="justify" vertical="center" wrapText="1"/>
    </xf>
    <xf numFmtId="3" fontId="38" fillId="2" borderId="0" xfId="20" applyNumberFormat="1" applyFont="1" applyFill="1" applyAlignment="1">
      <alignment horizontal="justify" vertical="center" wrapText="1"/>
    </xf>
    <xf numFmtId="164" fontId="19" fillId="2" borderId="1" xfId="20" applyNumberFormat="1" applyFont="1" applyFill="1" applyBorder="1" applyAlignment="1">
      <alignment horizontal="justify" vertical="center" wrapText="1"/>
    </xf>
    <xf numFmtId="3" fontId="19" fillId="2" borderId="1" xfId="20" applyNumberFormat="1" applyFont="1" applyFill="1" applyBorder="1" applyAlignment="1">
      <alignment horizontal="justify" vertical="center" wrapText="1"/>
    </xf>
    <xf numFmtId="3" fontId="19" fillId="2" borderId="1" xfId="20" applyNumberFormat="1" applyFont="1" applyFill="1" applyBorder="1" applyAlignment="1">
      <alignment horizontal="center" vertical="center" wrapText="1"/>
    </xf>
    <xf numFmtId="3" fontId="19" fillId="2" borderId="1" xfId="20" applyNumberFormat="1" applyFont="1" applyFill="1" applyBorder="1" applyAlignment="1">
      <alignment horizontal="right" vertical="center" wrapText="1"/>
    </xf>
    <xf numFmtId="3" fontId="20" fillId="2" borderId="1" xfId="8" applyNumberFormat="1" applyFont="1" applyFill="1" applyBorder="1" applyAlignment="1" applyProtection="1">
      <alignment horizontal="right" vertical="center" wrapText="1"/>
      <protection locked="0"/>
    </xf>
    <xf numFmtId="0" fontId="20" fillId="2" borderId="1" xfId="20" applyFont="1" applyFill="1" applyBorder="1" applyAlignment="1">
      <alignment horizontal="justify" vertical="center" wrapText="1"/>
    </xf>
    <xf numFmtId="0" fontId="33" fillId="2" borderId="29" xfId="3" applyFont="1" applyFill="1" applyBorder="1" applyAlignment="1">
      <alignment horizontal="justify" vertical="center" wrapText="1"/>
    </xf>
    <xf numFmtId="0" fontId="19" fillId="4" borderId="1" xfId="20" applyFont="1" applyFill="1" applyBorder="1" applyAlignment="1">
      <alignment horizontal="justify" vertical="center" wrapText="1"/>
    </xf>
    <xf numFmtId="1" fontId="20" fillId="4" borderId="1" xfId="8" applyNumberFormat="1" applyFont="1" applyFill="1" applyBorder="1" applyAlignment="1">
      <alignment horizontal="right" vertical="center" wrapText="1"/>
    </xf>
    <xf numFmtId="1" fontId="19" fillId="4" borderId="1" xfId="20" applyNumberFormat="1" applyFont="1" applyFill="1" applyBorder="1" applyAlignment="1">
      <alignment horizontal="right" vertical="center" wrapText="1"/>
    </xf>
    <xf numFmtId="1" fontId="20" fillId="4" borderId="1" xfId="20" applyNumberFormat="1" applyFont="1" applyFill="1" applyBorder="1" applyAlignment="1">
      <alignment horizontal="right" vertical="center" wrapText="1"/>
    </xf>
    <xf numFmtId="0" fontId="19" fillId="2" borderId="1" xfId="20" applyFont="1" applyFill="1" applyBorder="1" applyAlignment="1">
      <alignment horizontal="justify" vertical="center" wrapText="1"/>
    </xf>
    <xf numFmtId="1" fontId="20" fillId="2" borderId="1" xfId="8" applyNumberFormat="1" applyFont="1" applyFill="1" applyBorder="1" applyAlignment="1">
      <alignment horizontal="right" vertical="center" wrapText="1"/>
    </xf>
    <xf numFmtId="164" fontId="19" fillId="4" borderId="1" xfId="20" applyNumberFormat="1" applyFont="1" applyFill="1" applyBorder="1" applyAlignment="1">
      <alignment horizontal="justify" vertical="center" wrapText="1"/>
    </xf>
    <xf numFmtId="3" fontId="19" fillId="4" borderId="1" xfId="20" applyNumberFormat="1" applyFont="1" applyFill="1" applyBorder="1" applyAlignment="1">
      <alignment horizontal="right" vertical="center" wrapText="1"/>
    </xf>
    <xf numFmtId="1" fontId="20" fillId="2" borderId="1" xfId="20" applyNumberFormat="1" applyFont="1" applyFill="1" applyBorder="1" applyAlignment="1">
      <alignment horizontal="right" vertical="center" wrapText="1"/>
    </xf>
    <xf numFmtId="9" fontId="20" fillId="4" borderId="1" xfId="20" applyNumberFormat="1" applyFont="1" applyFill="1" applyBorder="1" applyAlignment="1">
      <alignment horizontal="right" vertical="center" wrapText="1"/>
    </xf>
    <xf numFmtId="9" fontId="19" fillId="4" borderId="1" xfId="20" applyNumberFormat="1" applyFont="1" applyFill="1" applyBorder="1" applyAlignment="1">
      <alignment horizontal="right" vertical="center" wrapText="1"/>
    </xf>
    <xf numFmtId="9" fontId="20" fillId="2" borderId="1" xfId="20" applyNumberFormat="1" applyFont="1" applyFill="1" applyBorder="1" applyAlignment="1">
      <alignment horizontal="right" vertical="center" wrapText="1"/>
    </xf>
    <xf numFmtId="9" fontId="19" fillId="2" borderId="1" xfId="20" applyNumberFormat="1" applyFont="1" applyFill="1" applyBorder="1" applyAlignment="1">
      <alignment horizontal="right" vertical="center" wrapText="1"/>
    </xf>
    <xf numFmtId="9" fontId="19" fillId="2" borderId="1" xfId="21" applyFont="1" applyFill="1" applyBorder="1" applyAlignment="1">
      <alignment horizontal="right" vertical="center" wrapText="1"/>
    </xf>
    <xf numFmtId="164" fontId="19" fillId="2" borderId="3" xfId="22" applyNumberFormat="1" applyFont="1" applyFill="1" applyBorder="1" applyAlignment="1">
      <alignment horizontal="justify" vertical="center" wrapText="1"/>
    </xf>
    <xf numFmtId="1" fontId="19" fillId="4" borderId="3" xfId="20" applyNumberFormat="1" applyFont="1" applyFill="1" applyBorder="1" applyAlignment="1">
      <alignment horizontal="right" vertical="center" wrapText="1"/>
    </xf>
    <xf numFmtId="1" fontId="20" fillId="4" borderId="3" xfId="20" applyNumberFormat="1" applyFont="1" applyFill="1" applyBorder="1" applyAlignment="1">
      <alignment horizontal="right" vertical="center" wrapText="1"/>
    </xf>
    <xf numFmtId="164" fontId="19" fillId="2" borderId="32" xfId="20" applyNumberFormat="1" applyFont="1" applyFill="1" applyBorder="1" applyAlignment="1">
      <alignment horizontal="justify" vertical="center" wrapText="1"/>
    </xf>
    <xf numFmtId="3" fontId="19" fillId="2" borderId="32" xfId="20" applyNumberFormat="1" applyFont="1" applyFill="1" applyBorder="1" applyAlignment="1">
      <alignment horizontal="justify" vertical="center" wrapText="1"/>
    </xf>
    <xf numFmtId="3" fontId="19" fillId="2" borderId="32" xfId="20" applyNumberFormat="1" applyFont="1" applyFill="1" applyBorder="1" applyAlignment="1">
      <alignment horizontal="center" vertical="center" wrapText="1"/>
    </xf>
    <xf numFmtId="3" fontId="19" fillId="2" borderId="32" xfId="20" applyNumberFormat="1" applyFont="1" applyFill="1" applyBorder="1" applyAlignment="1">
      <alignment horizontal="right" vertical="center" wrapText="1"/>
    </xf>
    <xf numFmtId="0" fontId="20" fillId="2" borderId="32" xfId="20" applyFont="1" applyFill="1" applyBorder="1" applyAlignment="1">
      <alignment horizontal="justify" vertical="center" wrapText="1"/>
    </xf>
    <xf numFmtId="0" fontId="19" fillId="2" borderId="32" xfId="20" applyFont="1" applyFill="1" applyBorder="1" applyAlignment="1">
      <alignment horizontal="justify" vertical="center" wrapText="1"/>
    </xf>
    <xf numFmtId="0" fontId="33" fillId="2" borderId="33" xfId="3" applyFont="1" applyFill="1" applyBorder="1" applyAlignment="1">
      <alignment horizontal="justify" vertical="center" wrapText="1"/>
    </xf>
    <xf numFmtId="0" fontId="26" fillId="2" borderId="34" xfId="20" applyFont="1" applyFill="1" applyBorder="1" applyAlignment="1">
      <alignment horizontal="justify" vertical="center" wrapText="1"/>
    </xf>
    <xf numFmtId="0" fontId="20" fillId="4" borderId="35" xfId="20" applyFont="1" applyFill="1" applyBorder="1" applyAlignment="1">
      <alignment horizontal="justify" vertical="center" wrapText="1"/>
    </xf>
    <xf numFmtId="3" fontId="19" fillId="4" borderId="35" xfId="20" applyNumberFormat="1" applyFont="1" applyFill="1" applyBorder="1" applyAlignment="1">
      <alignment horizontal="justify" vertical="center" wrapText="1"/>
    </xf>
    <xf numFmtId="165" fontId="19" fillId="4" borderId="35" xfId="20" applyNumberFormat="1" applyFont="1" applyFill="1" applyBorder="1" applyAlignment="1">
      <alignment horizontal="right" vertical="center" wrapText="1"/>
    </xf>
    <xf numFmtId="3" fontId="19" fillId="4" borderId="35" xfId="20" applyNumberFormat="1" applyFont="1" applyFill="1" applyBorder="1" applyAlignment="1">
      <alignment vertical="center" wrapText="1"/>
    </xf>
    <xf numFmtId="3" fontId="33" fillId="4" borderId="36" xfId="3" applyNumberFormat="1" applyFont="1" applyFill="1" applyBorder="1" applyAlignment="1">
      <alignment horizontal="justify" vertical="center" wrapText="1"/>
    </xf>
    <xf numFmtId="1" fontId="7" fillId="2" borderId="1" xfId="14" applyNumberFormat="1" applyFont="1" applyFill="1" applyBorder="1" applyAlignment="1">
      <alignment horizontal="center" vertical="center"/>
    </xf>
    <xf numFmtId="0" fontId="36" fillId="2" borderId="0" xfId="1" applyFont="1" applyFill="1"/>
    <xf numFmtId="0" fontId="36" fillId="2" borderId="0" xfId="1" applyFont="1" applyFill="1" applyAlignment="1">
      <alignment vertical="center"/>
    </xf>
    <xf numFmtId="0" fontId="7" fillId="9" borderId="1" xfId="1" applyFont="1" applyFill="1" applyBorder="1" applyAlignment="1">
      <alignment horizontal="center" vertical="center"/>
    </xf>
    <xf numFmtId="0" fontId="27" fillId="2" borderId="0" xfId="23" applyFont="1" applyFill="1"/>
    <xf numFmtId="0" fontId="25" fillId="2" borderId="1" xfId="23" applyFont="1" applyFill="1" applyBorder="1" applyAlignment="1">
      <alignment horizontal="center" vertical="center"/>
    </xf>
    <xf numFmtId="0" fontId="25" fillId="2" borderId="23" xfId="23" applyFont="1" applyFill="1" applyBorder="1" applyAlignment="1">
      <alignment horizontal="center" vertical="center"/>
    </xf>
    <xf numFmtId="0" fontId="9" fillId="3" borderId="1" xfId="24" applyFont="1" applyFill="1" applyBorder="1" applyAlignment="1">
      <alignment horizontal="center" vertical="center"/>
    </xf>
    <xf numFmtId="0" fontId="9" fillId="3" borderId="1" xfId="24" applyFont="1" applyFill="1" applyBorder="1" applyAlignment="1">
      <alignment horizontal="center" vertical="center" wrapText="1"/>
    </xf>
    <xf numFmtId="0" fontId="7" fillId="2" borderId="0" xfId="24" applyFont="1" applyFill="1"/>
    <xf numFmtId="0" fontId="7" fillId="3" borderId="0" xfId="24" applyFont="1" applyFill="1"/>
    <xf numFmtId="0" fontId="13" fillId="2" borderId="1" xfId="24" applyFont="1" applyFill="1" applyBorder="1" applyAlignment="1">
      <alignment horizontal="left" vertical="center" wrapText="1"/>
    </xf>
    <xf numFmtId="0" fontId="7" fillId="2" borderId="1" xfId="24" applyFont="1" applyFill="1" applyBorder="1" applyAlignment="1">
      <alignment horizontal="center" vertical="center"/>
    </xf>
    <xf numFmtId="0" fontId="7" fillId="2" borderId="1" xfId="24" applyFont="1" applyFill="1" applyBorder="1" applyAlignment="1">
      <alignment horizontal="center" vertical="center" wrapText="1"/>
    </xf>
    <xf numFmtId="1" fontId="13" fillId="2" borderId="1" xfId="24" applyNumberFormat="1" applyFont="1" applyFill="1" applyBorder="1" applyAlignment="1">
      <alignment horizontal="center" vertical="center" wrapText="1"/>
    </xf>
    <xf numFmtId="0" fontId="13" fillId="2" borderId="1" xfId="24" applyFont="1" applyFill="1" applyBorder="1" applyAlignment="1">
      <alignment horizontal="center" vertical="center" wrapText="1"/>
    </xf>
    <xf numFmtId="3" fontId="7" fillId="2" borderId="1" xfId="24" applyNumberFormat="1" applyFont="1" applyFill="1" applyBorder="1" applyAlignment="1">
      <alignment horizontal="center" vertical="center"/>
    </xf>
    <xf numFmtId="3" fontId="13" fillId="2" borderId="1" xfId="24" applyNumberFormat="1" applyFont="1" applyFill="1" applyBorder="1" applyAlignment="1">
      <alignment horizontal="center" vertical="center" wrapText="1"/>
    </xf>
    <xf numFmtId="9" fontId="13" fillId="2" borderId="1" xfId="24" applyNumberFormat="1" applyFont="1" applyFill="1" applyBorder="1" applyAlignment="1">
      <alignment horizontal="center" vertical="center" wrapText="1"/>
    </xf>
    <xf numFmtId="0" fontId="25" fillId="2" borderId="0" xfId="23" applyFont="1" applyFill="1" applyAlignment="1">
      <alignment horizontal="center" vertical="center"/>
    </xf>
    <xf numFmtId="0" fontId="25" fillId="2" borderId="0" xfId="23" applyFont="1" applyFill="1" applyAlignment="1">
      <alignment horizontal="left" vertical="center"/>
    </xf>
    <xf numFmtId="0" fontId="27" fillId="2" borderId="0" xfId="23" applyFont="1" applyFill="1" applyAlignment="1">
      <alignment horizontal="left"/>
    </xf>
    <xf numFmtId="0" fontId="7" fillId="9" borderId="1" xfId="1" applyFont="1" applyFill="1" applyBorder="1" applyAlignment="1">
      <alignment horizontal="justify" vertical="top"/>
    </xf>
    <xf numFmtId="0" fontId="7" fillId="2" borderId="1" xfId="24" applyFont="1" applyFill="1" applyBorder="1"/>
    <xf numFmtId="0" fontId="27" fillId="2" borderId="0" xfId="23" applyFont="1" applyFill="1" applyAlignment="1">
      <alignment horizontal="center"/>
    </xf>
    <xf numFmtId="0" fontId="0" fillId="0" borderId="0" xfId="0" applyAlignment="1">
      <alignment horizontal="center" vertical="center"/>
    </xf>
    <xf numFmtId="0" fontId="0" fillId="7" borderId="8" xfId="0" applyFill="1" applyBorder="1" applyAlignment="1">
      <alignment horizontal="center" vertical="center"/>
    </xf>
    <xf numFmtId="0" fontId="18" fillId="7" borderId="1" xfId="0" applyFont="1" applyFill="1" applyBorder="1" applyAlignment="1">
      <alignment horizontal="left" vertical="center" wrapText="1"/>
    </xf>
    <xf numFmtId="0" fontId="0" fillId="13" borderId="1" xfId="0" applyFill="1" applyBorder="1" applyAlignment="1">
      <alignment horizontal="center" vertical="center"/>
    </xf>
    <xf numFmtId="0" fontId="18" fillId="13" borderId="1" xfId="0" applyFont="1" applyFill="1" applyBorder="1" applyAlignment="1">
      <alignment horizontal="left" vertical="center" wrapText="1"/>
    </xf>
    <xf numFmtId="3" fontId="19" fillId="14" borderId="1" xfId="15" applyNumberFormat="1" applyFont="1" applyFill="1" applyBorder="1" applyAlignment="1">
      <alignment horizontal="center" vertical="center" wrapText="1"/>
    </xf>
    <xf numFmtId="3" fontId="18" fillId="14" borderId="1" xfId="15" applyNumberFormat="1" applyFont="1" applyFill="1" applyBorder="1" applyAlignment="1">
      <alignment horizontal="left" vertical="top" wrapText="1"/>
    </xf>
    <xf numFmtId="0" fontId="0" fillId="7" borderId="1" xfId="0" applyFill="1" applyBorder="1" applyAlignment="1">
      <alignment horizontal="center" vertical="center"/>
    </xf>
    <xf numFmtId="0" fontId="18" fillId="12" borderId="1" xfId="0" applyFont="1" applyFill="1" applyBorder="1" applyAlignment="1">
      <alignment horizontal="left" vertical="center" wrapText="1"/>
    </xf>
    <xf numFmtId="0" fontId="18" fillId="12" borderId="1" xfId="0" applyFont="1" applyFill="1" applyBorder="1" applyAlignment="1">
      <alignment horizontal="center" vertical="center" wrapText="1"/>
    </xf>
    <xf numFmtId="0" fontId="44" fillId="14" borderId="20" xfId="0" applyFont="1" applyFill="1" applyBorder="1" applyAlignment="1">
      <alignment horizontal="center"/>
    </xf>
    <xf numFmtId="0" fontId="44" fillId="11" borderId="20" xfId="0" applyFont="1" applyFill="1" applyBorder="1" applyAlignment="1">
      <alignment horizontal="center"/>
    </xf>
    <xf numFmtId="0" fontId="44" fillId="12" borderId="20" xfId="0" applyFont="1" applyFill="1" applyBorder="1" applyAlignment="1">
      <alignment horizontal="center"/>
    </xf>
    <xf numFmtId="0" fontId="44" fillId="7" borderId="20" xfId="0" applyFont="1" applyFill="1" applyBorder="1" applyAlignment="1">
      <alignment horizontal="center"/>
    </xf>
    <xf numFmtId="0" fontId="46" fillId="0" borderId="0" xfId="0" applyFont="1" applyAlignment="1">
      <alignment vertical="center"/>
    </xf>
    <xf numFmtId="0" fontId="44" fillId="14" borderId="39" xfId="0" applyFont="1" applyFill="1" applyBorder="1" applyAlignment="1">
      <alignment horizontal="center"/>
    </xf>
    <xf numFmtId="0" fontId="44" fillId="14" borderId="40" xfId="0" applyFont="1" applyFill="1" applyBorder="1" applyAlignment="1">
      <alignment horizontal="center" vertical="center"/>
    </xf>
    <xf numFmtId="3" fontId="19" fillId="14" borderId="29" xfId="15" applyNumberFormat="1" applyFont="1" applyFill="1" applyBorder="1" applyAlignment="1">
      <alignment horizontal="center" vertical="center" wrapText="1"/>
    </xf>
    <xf numFmtId="0" fontId="44" fillId="7" borderId="24" xfId="0" applyFont="1" applyFill="1" applyBorder="1" applyAlignment="1">
      <alignment horizontal="center"/>
    </xf>
    <xf numFmtId="0" fontId="44" fillId="12" borderId="39" xfId="0" applyFont="1" applyFill="1" applyBorder="1" applyAlignment="1">
      <alignment horizontal="center"/>
    </xf>
    <xf numFmtId="0" fontId="44" fillId="12" borderId="40" xfId="0" applyFont="1" applyFill="1" applyBorder="1" applyAlignment="1">
      <alignment horizontal="center" vertical="center"/>
    </xf>
    <xf numFmtId="0" fontId="0" fillId="12" borderId="42" xfId="0" applyFill="1" applyBorder="1" applyAlignment="1">
      <alignment horizontal="center" vertical="center"/>
    </xf>
    <xf numFmtId="0" fontId="44" fillId="0" borderId="0" xfId="0" applyFont="1"/>
    <xf numFmtId="0" fontId="44" fillId="16" borderId="39" xfId="0" applyFont="1" applyFill="1" applyBorder="1" applyAlignment="1">
      <alignment horizontal="center"/>
    </xf>
    <xf numFmtId="0" fontId="44" fillId="16" borderId="20" xfId="0" applyFont="1" applyFill="1" applyBorder="1" applyAlignment="1">
      <alignment horizontal="center"/>
    </xf>
    <xf numFmtId="0" fontId="44" fillId="16" borderId="40" xfId="0" applyFont="1" applyFill="1" applyBorder="1" applyAlignment="1">
      <alignment horizontal="center" vertical="center"/>
    </xf>
    <xf numFmtId="0" fontId="0" fillId="16" borderId="1" xfId="0" applyFill="1" applyBorder="1" applyAlignment="1">
      <alignment horizontal="center" vertical="center"/>
    </xf>
    <xf numFmtId="0" fontId="44" fillId="13" borderId="24" xfId="0" applyFont="1" applyFill="1" applyBorder="1" applyAlignment="1">
      <alignment horizontal="center"/>
    </xf>
    <xf numFmtId="0" fontId="44" fillId="13" borderId="20" xfId="0" applyFont="1" applyFill="1" applyBorder="1" applyAlignment="1">
      <alignment horizontal="center"/>
    </xf>
    <xf numFmtId="0" fontId="18" fillId="16" borderId="1" xfId="0" applyFont="1" applyFill="1" applyBorder="1" applyAlignment="1">
      <alignment wrapText="1"/>
    </xf>
    <xf numFmtId="0" fontId="18" fillId="16" borderId="1" xfId="0" applyFont="1" applyFill="1" applyBorder="1" applyAlignment="1">
      <alignment horizontal="left" vertical="top" wrapText="1"/>
    </xf>
    <xf numFmtId="0" fontId="0" fillId="16" borderId="29" xfId="0" applyFill="1" applyBorder="1" applyAlignment="1">
      <alignment horizontal="center" vertical="center"/>
    </xf>
    <xf numFmtId="0" fontId="18" fillId="13" borderId="1" xfId="0" applyFont="1" applyFill="1" applyBorder="1" applyAlignment="1">
      <alignment wrapText="1"/>
    </xf>
    <xf numFmtId="0" fontId="18" fillId="13" borderId="1" xfId="0" applyFont="1" applyFill="1" applyBorder="1" applyAlignment="1">
      <alignment vertical="top" wrapText="1"/>
    </xf>
    <xf numFmtId="0" fontId="44" fillId="17" borderId="39" xfId="0" applyFont="1" applyFill="1" applyBorder="1" applyAlignment="1">
      <alignment horizontal="center"/>
    </xf>
    <xf numFmtId="0" fontId="44" fillId="17" borderId="20" xfId="0" applyFont="1" applyFill="1" applyBorder="1" applyAlignment="1">
      <alignment horizontal="center"/>
    </xf>
    <xf numFmtId="0" fontId="44" fillId="17" borderId="40" xfId="0" applyFont="1" applyFill="1" applyBorder="1" applyAlignment="1">
      <alignment horizontal="center" vertical="center"/>
    </xf>
    <xf numFmtId="0" fontId="18" fillId="18" borderId="1" xfId="0" applyFont="1" applyFill="1" applyBorder="1" applyAlignment="1">
      <alignment wrapText="1"/>
    </xf>
    <xf numFmtId="0" fontId="18" fillId="18" borderId="1" xfId="0" applyFont="1" applyFill="1" applyBorder="1" applyAlignment="1">
      <alignment horizontal="left" vertical="center" wrapText="1"/>
    </xf>
    <xf numFmtId="0" fontId="18" fillId="18" borderId="1" xfId="0" applyFont="1" applyFill="1" applyBorder="1" applyAlignment="1">
      <alignment vertical="top" wrapText="1"/>
    </xf>
    <xf numFmtId="0" fontId="0" fillId="17" borderId="29" xfId="0" applyFill="1" applyBorder="1" applyAlignment="1">
      <alignment horizontal="center" vertical="center"/>
    </xf>
    <xf numFmtId="0" fontId="44" fillId="18" borderId="40" xfId="0" applyFont="1" applyFill="1" applyBorder="1" applyAlignment="1">
      <alignment horizontal="center"/>
    </xf>
    <xf numFmtId="0" fontId="0" fillId="18" borderId="29" xfId="0" applyFill="1" applyBorder="1" applyAlignment="1">
      <alignment horizontal="center" vertical="center"/>
    </xf>
    <xf numFmtId="0" fontId="44" fillId="14" borderId="20" xfId="0" applyFont="1" applyFill="1" applyBorder="1" applyAlignment="1">
      <alignment horizontal="center" vertical="center" wrapText="1"/>
    </xf>
    <xf numFmtId="0" fontId="44" fillId="12" borderId="43" xfId="0" applyFont="1" applyFill="1" applyBorder="1" applyAlignment="1">
      <alignment horizontal="center" vertical="center"/>
    </xf>
    <xf numFmtId="3" fontId="18" fillId="14" borderId="1" xfId="15" applyNumberFormat="1" applyFont="1" applyFill="1" applyBorder="1" applyAlignment="1">
      <alignment horizontal="center" vertical="center" wrapText="1"/>
    </xf>
    <xf numFmtId="3" fontId="44" fillId="14" borderId="1" xfId="15"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ill="1" applyBorder="1" applyAlignment="1">
      <alignment horizontal="left" vertical="top" wrapText="1"/>
    </xf>
    <xf numFmtId="0" fontId="45" fillId="0" borderId="0" xfId="0" applyFont="1" applyAlignment="1">
      <alignment horizontal="center" vertical="center"/>
    </xf>
    <xf numFmtId="0" fontId="44" fillId="11" borderId="39" xfId="0" applyFont="1" applyFill="1" applyBorder="1" applyAlignment="1">
      <alignment horizontal="center"/>
    </xf>
    <xf numFmtId="0" fontId="44" fillId="11" borderId="40" xfId="0" applyFont="1" applyFill="1" applyBorder="1" applyAlignment="1">
      <alignment horizontal="center"/>
    </xf>
    <xf numFmtId="0" fontId="44" fillId="11" borderId="40" xfId="0" applyFont="1" applyFill="1" applyBorder="1" applyAlignment="1">
      <alignment horizontal="center" vertical="center"/>
    </xf>
    <xf numFmtId="0" fontId="0" fillId="11" borderId="29" xfId="0" applyFill="1" applyBorder="1" applyAlignment="1">
      <alignment horizontal="center" vertical="center"/>
    </xf>
    <xf numFmtId="0" fontId="0" fillId="11" borderId="33" xfId="0" applyFill="1" applyBorder="1" applyAlignment="1">
      <alignment horizontal="center" vertical="center"/>
    </xf>
    <xf numFmtId="0" fontId="44" fillId="11" borderId="1" xfId="0" applyFont="1" applyFill="1" applyBorder="1" applyAlignment="1">
      <alignment horizontal="center" vertical="center" wrapText="1"/>
    </xf>
    <xf numFmtId="0" fontId="0" fillId="12" borderId="1" xfId="0" applyFill="1" applyBorder="1" applyAlignment="1">
      <alignment horizontal="center" vertical="center"/>
    </xf>
    <xf numFmtId="0" fontId="44" fillId="12" borderId="1" xfId="0" applyFont="1" applyFill="1" applyBorder="1" applyAlignment="1">
      <alignment horizontal="center" vertical="center" wrapText="1"/>
    </xf>
    <xf numFmtId="0" fontId="44" fillId="7" borderId="20" xfId="0" applyFont="1" applyFill="1" applyBorder="1" applyAlignment="1">
      <alignment horizontal="center" vertical="center"/>
    </xf>
    <xf numFmtId="0" fontId="44" fillId="13" borderId="20" xfId="0" applyFont="1" applyFill="1" applyBorder="1" applyAlignment="1">
      <alignment horizontal="center" vertical="center"/>
    </xf>
    <xf numFmtId="0" fontId="18" fillId="11" borderId="1" xfId="0" applyFont="1" applyFill="1" applyBorder="1" applyAlignment="1">
      <alignment horizontal="left" vertical="center" wrapText="1"/>
    </xf>
    <xf numFmtId="0" fontId="44" fillId="13"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7" borderId="8" xfId="0" applyFont="1" applyFill="1" applyBorder="1" applyAlignment="1">
      <alignment horizontal="center" vertical="center" wrapText="1"/>
    </xf>
    <xf numFmtId="0" fontId="0" fillId="17" borderId="29" xfId="0" applyFill="1" applyBorder="1" applyAlignment="1">
      <alignment horizontal="center" vertical="center" wrapText="1"/>
    </xf>
    <xf numFmtId="0" fontId="0" fillId="17" borderId="29" xfId="0" applyFill="1" applyBorder="1" applyAlignment="1">
      <alignment horizontal="left" vertical="center" wrapText="1"/>
    </xf>
    <xf numFmtId="0" fontId="44" fillId="17" borderId="29" xfId="0" applyFont="1" applyFill="1" applyBorder="1" applyAlignment="1">
      <alignment horizontal="center" vertical="center" wrapText="1"/>
    </xf>
    <xf numFmtId="0" fontId="44" fillId="18" borderId="47" xfId="0" applyFont="1" applyFill="1" applyBorder="1" applyAlignment="1">
      <alignment horizontal="center"/>
    </xf>
    <xf numFmtId="0" fontId="44" fillId="18" borderId="34" xfId="0" applyFont="1" applyFill="1" applyBorder="1" applyAlignment="1">
      <alignment horizontal="center"/>
    </xf>
    <xf numFmtId="0" fontId="44" fillId="18" borderId="35" xfId="0" applyFont="1" applyFill="1" applyBorder="1" applyAlignment="1">
      <alignment horizontal="center"/>
    </xf>
    <xf numFmtId="0" fontId="44" fillId="18" borderId="36" xfId="0" applyFont="1" applyFill="1" applyBorder="1" applyAlignment="1">
      <alignment horizontal="center"/>
    </xf>
    <xf numFmtId="0" fontId="44" fillId="18" borderId="28" xfId="0" applyFont="1" applyFill="1" applyBorder="1" applyAlignment="1">
      <alignment horizontal="center" vertical="center" wrapText="1"/>
    </xf>
    <xf numFmtId="0" fontId="0" fillId="18" borderId="28" xfId="0" applyFill="1" applyBorder="1" applyAlignment="1">
      <alignment horizontal="center" vertical="center"/>
    </xf>
    <xf numFmtId="0" fontId="0" fillId="18" borderId="31" xfId="0" applyFill="1" applyBorder="1" applyAlignment="1">
      <alignment horizontal="center" vertical="center"/>
    </xf>
    <xf numFmtId="0" fontId="18" fillId="18" borderId="32" xfId="0" applyFont="1" applyFill="1" applyBorder="1" applyAlignment="1">
      <alignment wrapText="1"/>
    </xf>
    <xf numFmtId="0" fontId="0" fillId="18" borderId="33" xfId="0" applyFill="1" applyBorder="1" applyAlignment="1">
      <alignment horizontal="center" vertical="center"/>
    </xf>
    <xf numFmtId="1" fontId="20" fillId="11" borderId="1" xfId="10" applyNumberFormat="1" applyFont="1" applyFill="1" applyBorder="1" applyAlignment="1" applyProtection="1">
      <alignment horizontal="center" vertical="center" wrapText="1"/>
      <protection locked="0"/>
    </xf>
    <xf numFmtId="0" fontId="18" fillId="2" borderId="48" xfId="25" applyFill="1" applyBorder="1"/>
    <xf numFmtId="0" fontId="18" fillId="2" borderId="5" xfId="25" applyFill="1" applyBorder="1"/>
    <xf numFmtId="9" fontId="18" fillId="2" borderId="5" xfId="26" applyFont="1" applyFill="1" applyBorder="1" applyAlignment="1">
      <alignment horizontal="center" vertical="center"/>
    </xf>
    <xf numFmtId="0" fontId="18" fillId="2" borderId="5" xfId="25" applyFill="1" applyBorder="1" applyAlignment="1">
      <alignment horizontal="center"/>
    </xf>
    <xf numFmtId="0" fontId="51" fillId="2" borderId="5" xfId="25" applyFont="1" applyFill="1" applyBorder="1" applyAlignment="1">
      <alignment vertical="center" wrapText="1"/>
    </xf>
    <xf numFmtId="0" fontId="18" fillId="0" borderId="5" xfId="25" applyBorder="1" applyAlignment="1">
      <alignment horizontal="center" vertical="center"/>
    </xf>
    <xf numFmtId="0" fontId="18" fillId="2" borderId="49" xfId="25" applyFill="1" applyBorder="1" applyAlignment="1">
      <alignment vertical="center"/>
    </xf>
    <xf numFmtId="0" fontId="18" fillId="2" borderId="0" xfId="25" applyFill="1"/>
    <xf numFmtId="0" fontId="18" fillId="2" borderId="5" xfId="25" applyFill="1" applyBorder="1" applyAlignment="1">
      <alignment horizontal="center" vertical="center"/>
    </xf>
    <xf numFmtId="0" fontId="18" fillId="0" borderId="49" xfId="25" applyBorder="1" applyAlignment="1">
      <alignment vertical="center"/>
    </xf>
    <xf numFmtId="0" fontId="18" fillId="2" borderId="46" xfId="25" applyFill="1" applyBorder="1"/>
    <xf numFmtId="9" fontId="18" fillId="2" borderId="0" xfId="26" applyFont="1" applyFill="1" applyBorder="1" applyAlignment="1">
      <alignment horizontal="center" vertical="center"/>
    </xf>
    <xf numFmtId="0" fontId="18" fillId="2" borderId="0" xfId="25" applyFill="1" applyAlignment="1">
      <alignment horizontal="center"/>
    </xf>
    <xf numFmtId="0" fontId="51" fillId="2" borderId="0" xfId="25" applyFont="1" applyFill="1" applyAlignment="1">
      <alignment vertical="center" wrapText="1"/>
    </xf>
    <xf numFmtId="0" fontId="18" fillId="0" borderId="0" xfId="25" applyAlignment="1">
      <alignment horizontal="center" vertical="center"/>
    </xf>
    <xf numFmtId="0" fontId="18" fillId="2" borderId="50" xfId="25" applyFill="1" applyBorder="1" applyAlignment="1">
      <alignment vertical="center"/>
    </xf>
    <xf numFmtId="0" fontId="18" fillId="2" borderId="0" xfId="25" applyFill="1" applyAlignment="1">
      <alignment horizontal="center" vertical="center"/>
    </xf>
    <xf numFmtId="0" fontId="18" fillId="0" borderId="50" xfId="25" applyBorder="1" applyAlignment="1">
      <alignment vertical="center"/>
    </xf>
    <xf numFmtId="0" fontId="53" fillId="19" borderId="5" xfId="25" applyFont="1" applyFill="1" applyBorder="1" applyAlignment="1">
      <alignment horizontal="center" vertical="center"/>
    </xf>
    <xf numFmtId="0" fontId="53" fillId="19" borderId="0" xfId="25" applyFont="1" applyFill="1" applyAlignment="1">
      <alignment horizontal="center" vertical="center"/>
    </xf>
    <xf numFmtId="0" fontId="53" fillId="19" borderId="52" xfId="25" applyFont="1" applyFill="1" applyBorder="1" applyAlignment="1">
      <alignment horizontal="center" vertical="center"/>
    </xf>
    <xf numFmtId="0" fontId="53" fillId="0" borderId="38" xfId="25" applyFont="1" applyBorder="1" applyAlignment="1">
      <alignment horizontal="center" vertical="center" wrapText="1"/>
    </xf>
    <xf numFmtId="0" fontId="53" fillId="0" borderId="54" xfId="25" applyFont="1" applyBorder="1" applyAlignment="1">
      <alignment horizontal="center" vertical="center" wrapText="1"/>
    </xf>
    <xf numFmtId="0" fontId="53" fillId="0" borderId="11" xfId="25" applyFont="1" applyBorder="1" applyAlignment="1">
      <alignment horizontal="center" vertical="center" wrapText="1"/>
    </xf>
    <xf numFmtId="0" fontId="55" fillId="0" borderId="37" xfId="25" applyFont="1" applyBorder="1" applyAlignment="1">
      <alignment horizontal="center" vertical="center" textRotation="90"/>
    </xf>
    <xf numFmtId="0" fontId="55" fillId="0" borderId="21" xfId="25" applyFont="1" applyBorder="1" applyAlignment="1">
      <alignment horizontal="center" vertical="center" textRotation="90"/>
    </xf>
    <xf numFmtId="0" fontId="55" fillId="0" borderId="27" xfId="25" applyFont="1" applyBorder="1" applyAlignment="1">
      <alignment horizontal="center" vertical="center" textRotation="90"/>
    </xf>
    <xf numFmtId="0" fontId="53" fillId="0" borderId="48" xfId="25" applyFont="1" applyBorder="1" applyAlignment="1">
      <alignment horizontal="center" vertical="center" wrapText="1"/>
    </xf>
    <xf numFmtId="0" fontId="13" fillId="2" borderId="20" xfId="25" applyFont="1" applyFill="1" applyBorder="1" applyAlignment="1">
      <alignment horizontal="center" vertical="center" wrapText="1"/>
    </xf>
    <xf numFmtId="0" fontId="13" fillId="2" borderId="20" xfId="25" applyFont="1" applyFill="1" applyBorder="1" applyAlignment="1">
      <alignment horizontal="justify" vertical="center" wrapText="1"/>
    </xf>
    <xf numFmtId="49" fontId="13" fillId="2" borderId="20" xfId="25" applyNumberFormat="1" applyFont="1" applyFill="1" applyBorder="1" applyAlignment="1">
      <alignment horizontal="center" vertical="center" wrapText="1"/>
    </xf>
    <xf numFmtId="0" fontId="55" fillId="2" borderId="20" xfId="25" applyFont="1" applyFill="1" applyBorder="1" applyAlignment="1">
      <alignment horizontal="left" vertical="center" wrapText="1"/>
    </xf>
    <xf numFmtId="166" fontId="55" fillId="2" borderId="20" xfId="25" applyNumberFormat="1" applyFont="1" applyFill="1" applyBorder="1" applyAlignment="1">
      <alignment horizontal="center" vertical="center" wrapText="1"/>
    </xf>
    <xf numFmtId="9" fontId="13" fillId="2" borderId="20" xfId="27" applyFont="1" applyFill="1" applyBorder="1" applyAlignment="1">
      <alignment horizontal="center" vertical="center" wrapText="1"/>
    </xf>
    <xf numFmtId="14" fontId="55" fillId="2" borderId="20" xfId="25" applyNumberFormat="1" applyFont="1" applyFill="1" applyBorder="1" applyAlignment="1">
      <alignment horizontal="center" vertical="center" wrapText="1"/>
    </xf>
    <xf numFmtId="10" fontId="13" fillId="0" borderId="20" xfId="25" applyNumberFormat="1" applyFont="1" applyBorder="1" applyAlignment="1">
      <alignment horizontal="center" vertical="center"/>
    </xf>
    <xf numFmtId="0" fontId="13" fillId="0" borderId="20" xfId="25" applyFont="1" applyBorder="1" applyAlignment="1">
      <alignment horizontal="center" vertical="center"/>
    </xf>
    <xf numFmtId="10" fontId="13" fillId="20" borderId="20" xfId="25" applyNumberFormat="1" applyFont="1" applyFill="1" applyBorder="1" applyAlignment="1">
      <alignment horizontal="center" vertical="center"/>
    </xf>
    <xf numFmtId="9" fontId="13" fillId="0" borderId="1" xfId="26" applyFont="1" applyFill="1" applyBorder="1" applyAlignment="1">
      <alignment horizontal="center" vertical="center"/>
    </xf>
    <xf numFmtId="0" fontId="13" fillId="0" borderId="1" xfId="25" applyFont="1" applyBorder="1" applyAlignment="1">
      <alignment horizontal="left" vertical="center" wrapText="1"/>
    </xf>
    <xf numFmtId="0" fontId="12" fillId="0" borderId="1" xfId="25" applyFont="1" applyBorder="1" applyAlignment="1">
      <alignment horizontal="left" vertical="center" wrapText="1"/>
    </xf>
    <xf numFmtId="9" fontId="13" fillId="2" borderId="1" xfId="26" applyFont="1" applyFill="1" applyBorder="1" applyAlignment="1">
      <alignment horizontal="center" vertical="center"/>
    </xf>
    <xf numFmtId="0" fontId="13" fillId="2" borderId="1" xfId="25" applyFont="1" applyFill="1" applyBorder="1" applyAlignment="1">
      <alignment horizontal="center" vertical="center" wrapText="1"/>
    </xf>
    <xf numFmtId="9" fontId="13" fillId="2" borderId="1" xfId="25" applyNumberFormat="1" applyFont="1" applyFill="1" applyBorder="1" applyAlignment="1">
      <alignment horizontal="center" vertical="center" wrapText="1"/>
    </xf>
    <xf numFmtId="0" fontId="13" fillId="0" borderId="1" xfId="25" applyFont="1" applyBorder="1" applyAlignment="1">
      <alignment horizontal="justify" vertical="center" wrapText="1"/>
    </xf>
    <xf numFmtId="49" fontId="13" fillId="2" borderId="1" xfId="25" applyNumberFormat="1" applyFont="1" applyFill="1" applyBorder="1" applyAlignment="1">
      <alignment horizontal="center" vertical="center" wrapText="1"/>
    </xf>
    <xf numFmtId="0" fontId="55" fillId="2" borderId="1" xfId="25" applyFont="1" applyFill="1" applyBorder="1" applyAlignment="1">
      <alignment horizontal="left" vertical="center" wrapText="1"/>
    </xf>
    <xf numFmtId="166" fontId="55" fillId="2" borderId="1" xfId="25" applyNumberFormat="1" applyFont="1" applyFill="1" applyBorder="1" applyAlignment="1">
      <alignment horizontal="center" vertical="center" wrapText="1"/>
    </xf>
    <xf numFmtId="9" fontId="13" fillId="2" borderId="1" xfId="27" applyFont="1" applyFill="1" applyBorder="1" applyAlignment="1">
      <alignment horizontal="center" vertical="center" wrapText="1"/>
    </xf>
    <xf numFmtId="14" fontId="55" fillId="2" borderId="1" xfId="25" applyNumberFormat="1" applyFont="1" applyFill="1" applyBorder="1" applyAlignment="1">
      <alignment horizontal="center" vertical="center" wrapText="1"/>
    </xf>
    <xf numFmtId="0" fontId="13" fillId="0" borderId="1" xfId="25" applyFont="1" applyBorder="1" applyAlignment="1">
      <alignment horizontal="center" vertical="center"/>
    </xf>
    <xf numFmtId="0" fontId="13" fillId="2" borderId="1" xfId="25" applyFont="1" applyFill="1" applyBorder="1" applyAlignment="1">
      <alignment horizontal="center" vertical="center"/>
    </xf>
    <xf numFmtId="1" fontId="13" fillId="2" borderId="1" xfId="25" applyNumberFormat="1" applyFont="1" applyFill="1" applyBorder="1" applyAlignment="1">
      <alignment horizontal="center" vertical="center"/>
    </xf>
    <xf numFmtId="0" fontId="13" fillId="2" borderId="1" xfId="25" applyFont="1" applyFill="1" applyBorder="1"/>
    <xf numFmtId="1" fontId="13" fillId="20" borderId="1" xfId="25" applyNumberFormat="1" applyFont="1" applyFill="1" applyBorder="1" applyAlignment="1">
      <alignment horizontal="center" vertical="center"/>
    </xf>
    <xf numFmtId="2" fontId="13" fillId="0" borderId="1" xfId="25" applyNumberFormat="1" applyFont="1" applyBorder="1" applyAlignment="1">
      <alignment horizontal="center" vertical="center"/>
    </xf>
    <xf numFmtId="0" fontId="13" fillId="2" borderId="20" xfId="25" applyFont="1" applyFill="1" applyBorder="1" applyAlignment="1">
      <alignment horizontal="left" vertical="center" wrapText="1"/>
    </xf>
    <xf numFmtId="0" fontId="13" fillId="0" borderId="20" xfId="25" applyFont="1" applyBorder="1" applyAlignment="1">
      <alignment horizontal="left" vertical="center" wrapText="1"/>
    </xf>
    <xf numFmtId="49" fontId="13" fillId="0" borderId="1" xfId="26" applyNumberFormat="1" applyFont="1" applyFill="1" applyBorder="1" applyAlignment="1">
      <alignment horizontal="center" vertical="center"/>
    </xf>
    <xf numFmtId="1" fontId="13" fillId="0" borderId="1" xfId="25" applyNumberFormat="1" applyFont="1" applyBorder="1" applyAlignment="1">
      <alignment horizontal="center" vertical="center"/>
    </xf>
    <xf numFmtId="0" fontId="13" fillId="2" borderId="1" xfId="25" applyFont="1" applyFill="1" applyBorder="1" applyAlignment="1">
      <alignment horizontal="justify" vertical="center" wrapText="1"/>
    </xf>
    <xf numFmtId="10" fontId="13" fillId="20" borderId="1" xfId="25" applyNumberFormat="1" applyFont="1" applyFill="1" applyBorder="1" applyAlignment="1">
      <alignment horizontal="center" vertical="center"/>
    </xf>
    <xf numFmtId="9" fontId="13" fillId="0" borderId="1" xfId="25" applyNumberFormat="1" applyFont="1" applyBorder="1" applyAlignment="1">
      <alignment horizontal="center" vertical="center"/>
    </xf>
    <xf numFmtId="0" fontId="13" fillId="2" borderId="1" xfId="25" applyFont="1" applyFill="1" applyBorder="1" applyAlignment="1">
      <alignment horizontal="left" vertical="center" wrapText="1"/>
    </xf>
    <xf numFmtId="9" fontId="13" fillId="2" borderId="1" xfId="25" applyNumberFormat="1" applyFont="1" applyFill="1" applyBorder="1" applyAlignment="1">
      <alignment horizontal="left" vertical="center" wrapText="1"/>
    </xf>
    <xf numFmtId="0" fontId="18" fillId="2" borderId="1" xfId="25" applyFill="1" applyBorder="1"/>
    <xf numFmtId="0" fontId="13" fillId="0" borderId="20" xfId="25" applyFont="1" applyBorder="1" applyAlignment="1">
      <alignment horizontal="left" vertical="top" wrapText="1"/>
    </xf>
    <xf numFmtId="0" fontId="13" fillId="2" borderId="1" xfId="28" applyFont="1" applyFill="1" applyBorder="1" applyAlignment="1">
      <alignment horizontal="center" vertical="center" wrapText="1"/>
    </xf>
    <xf numFmtId="0" fontId="13" fillId="2" borderId="1" xfId="28" applyFont="1" applyFill="1" applyBorder="1" applyAlignment="1">
      <alignment horizontal="left" vertical="center" wrapText="1"/>
    </xf>
    <xf numFmtId="0" fontId="13" fillId="4" borderId="1" xfId="28" applyFont="1" applyFill="1" applyBorder="1" applyAlignment="1">
      <alignment horizontal="center" vertical="center" wrapText="1"/>
    </xf>
    <xf numFmtId="1" fontId="13" fillId="9" borderId="1" xfId="25" applyNumberFormat="1" applyFont="1" applyFill="1" applyBorder="1" applyAlignment="1">
      <alignment horizontal="center" vertical="center"/>
    </xf>
    <xf numFmtId="1" fontId="13" fillId="2" borderId="1" xfId="26" applyNumberFormat="1" applyFont="1" applyFill="1" applyBorder="1" applyAlignment="1">
      <alignment horizontal="center" vertical="center"/>
    </xf>
    <xf numFmtId="0" fontId="13" fillId="20" borderId="1" xfId="28" applyFont="1" applyFill="1" applyBorder="1" applyAlignment="1">
      <alignment horizontal="center" vertical="center" wrapText="1"/>
    </xf>
    <xf numFmtId="49" fontId="13" fillId="0" borderId="1" xfId="25" applyNumberFormat="1" applyFont="1" applyBorder="1" applyAlignment="1">
      <alignment horizontal="center" vertical="center"/>
    </xf>
    <xf numFmtId="0" fontId="13" fillId="0" borderId="1" xfId="28" applyFont="1" applyBorder="1" applyAlignment="1">
      <alignment horizontal="center" vertical="center" wrapText="1"/>
    </xf>
    <xf numFmtId="0" fontId="7" fillId="0" borderId="1" xfId="28" applyFont="1" applyBorder="1" applyAlignment="1">
      <alignment horizontal="left" vertical="center" wrapText="1"/>
    </xf>
    <xf numFmtId="0" fontId="13" fillId="0" borderId="1" xfId="28" applyFont="1" applyBorder="1" applyAlignment="1">
      <alignment horizontal="left" vertical="center" wrapText="1"/>
    </xf>
    <xf numFmtId="0" fontId="12" fillId="2" borderId="20" xfId="25" applyFont="1" applyFill="1" applyBorder="1" applyAlignment="1">
      <alignment vertical="center" wrapText="1"/>
    </xf>
    <xf numFmtId="0" fontId="12" fillId="0" borderId="20" xfId="25" applyFont="1" applyBorder="1" applyAlignment="1">
      <alignment vertical="center" wrapText="1"/>
    </xf>
    <xf numFmtId="0" fontId="13" fillId="2" borderId="1" xfId="28" applyFont="1" applyFill="1" applyBorder="1" applyAlignment="1">
      <alignment horizontal="center" vertical="center"/>
    </xf>
    <xf numFmtId="0" fontId="13" fillId="4" borderId="1" xfId="28" applyFont="1" applyFill="1" applyBorder="1" applyAlignment="1">
      <alignment horizontal="center" vertical="center"/>
    </xf>
    <xf numFmtId="0" fontId="13" fillId="20" borderId="1" xfId="28" applyFont="1" applyFill="1" applyBorder="1" applyAlignment="1">
      <alignment horizontal="center" vertical="center"/>
    </xf>
    <xf numFmtId="0" fontId="12" fillId="2" borderId="20" xfId="25" applyFont="1" applyFill="1" applyBorder="1" applyAlignment="1">
      <alignment horizontal="left" vertical="center" wrapText="1"/>
    </xf>
    <xf numFmtId="0" fontId="12" fillId="0" borderId="20" xfId="25" applyFont="1" applyBorder="1" applyAlignment="1">
      <alignment horizontal="left" vertical="center" wrapText="1"/>
    </xf>
    <xf numFmtId="0" fontId="12" fillId="21" borderId="20" xfId="25" applyFont="1" applyFill="1" applyBorder="1" applyAlignment="1">
      <alignment horizontal="left" vertical="center" wrapText="1"/>
    </xf>
    <xf numFmtId="0" fontId="13" fillId="0" borderId="1" xfId="25" applyFont="1" applyBorder="1" applyAlignment="1" applyProtection="1">
      <alignment horizontal="center" vertical="center"/>
      <protection locked="0"/>
    </xf>
    <xf numFmtId="0" fontId="13" fillId="4" borderId="1" xfId="25" applyFont="1" applyFill="1" applyBorder="1" applyAlignment="1" applyProtection="1">
      <alignment horizontal="center" vertical="center"/>
      <protection locked="0"/>
    </xf>
    <xf numFmtId="0" fontId="13" fillId="20" borderId="1" xfId="25" applyFont="1" applyFill="1" applyBorder="1" applyAlignment="1" applyProtection="1">
      <alignment horizontal="center" vertical="center"/>
      <protection locked="0"/>
    </xf>
    <xf numFmtId="1" fontId="13" fillId="0" borderId="1" xfId="28" applyNumberFormat="1" applyFont="1" applyBorder="1" applyAlignment="1">
      <alignment horizontal="center" vertical="center" wrapText="1"/>
    </xf>
    <xf numFmtId="1" fontId="13" fillId="0" borderId="1" xfId="29" applyNumberFormat="1" applyFont="1" applyBorder="1" applyAlignment="1">
      <alignment horizontal="center" vertical="center"/>
    </xf>
    <xf numFmtId="9" fontId="13" fillId="0" borderId="1" xfId="27" applyFont="1" applyFill="1" applyBorder="1" applyAlignment="1">
      <alignment horizontal="center" vertical="center" wrapText="1"/>
    </xf>
    <xf numFmtId="14" fontId="55" fillId="0" borderId="1" xfId="25" applyNumberFormat="1" applyFont="1" applyBorder="1" applyAlignment="1">
      <alignment horizontal="center" vertical="center" wrapText="1"/>
    </xf>
    <xf numFmtId="0" fontId="13" fillId="0" borderId="1" xfId="25" applyFont="1" applyBorder="1" applyAlignment="1">
      <alignment horizontal="center" vertical="center" wrapText="1"/>
    </xf>
    <xf numFmtId="167" fontId="13" fillId="0" borderId="1" xfId="29" applyNumberFormat="1" applyFont="1" applyBorder="1" applyAlignment="1">
      <alignment horizontal="center" vertical="center"/>
    </xf>
    <xf numFmtId="0" fontId="18" fillId="0" borderId="1" xfId="25" applyBorder="1"/>
    <xf numFmtId="0" fontId="18" fillId="0" borderId="0" xfId="25"/>
    <xf numFmtId="1" fontId="13" fillId="0" borderId="1" xfId="26" applyNumberFormat="1" applyFont="1" applyBorder="1" applyAlignment="1">
      <alignment horizontal="center" vertical="center"/>
    </xf>
    <xf numFmtId="0" fontId="7" fillId="2" borderId="1" xfId="28" applyFont="1" applyFill="1" applyBorder="1" applyAlignment="1">
      <alignment horizontal="center" vertical="center"/>
    </xf>
    <xf numFmtId="0" fontId="7" fillId="2" borderId="1" xfId="28" applyFont="1" applyFill="1" applyBorder="1" applyAlignment="1">
      <alignment horizontal="justify" vertical="center"/>
    </xf>
    <xf numFmtId="0" fontId="13" fillId="2" borderId="1" xfId="25" applyFont="1" applyFill="1" applyBorder="1" applyAlignment="1">
      <alignment horizontal="left" vertical="top" wrapText="1"/>
    </xf>
    <xf numFmtId="9" fontId="13" fillId="2" borderId="1" xfId="25" applyNumberFormat="1" applyFont="1" applyFill="1" applyBorder="1" applyAlignment="1">
      <alignment vertical="center" wrapText="1"/>
    </xf>
    <xf numFmtId="0" fontId="13" fillId="0" borderId="1" xfId="25" applyFont="1" applyBorder="1" applyAlignment="1">
      <alignment horizontal="left" vertical="top" wrapText="1"/>
    </xf>
    <xf numFmtId="9" fontId="13" fillId="2" borderId="1" xfId="25" applyNumberFormat="1" applyFont="1" applyFill="1" applyBorder="1" applyAlignment="1">
      <alignment horizontal="center" vertical="center"/>
    </xf>
    <xf numFmtId="0" fontId="13" fillId="2" borderId="1" xfId="25" applyFont="1" applyFill="1" applyBorder="1" applyAlignment="1">
      <alignment vertical="center" wrapText="1"/>
    </xf>
    <xf numFmtId="0" fontId="13" fillId="21" borderId="20" xfId="25" applyFont="1" applyFill="1" applyBorder="1" applyAlignment="1">
      <alignment horizontal="left" vertical="center" wrapText="1"/>
    </xf>
    <xf numFmtId="0" fontId="7" fillId="2" borderId="1" xfId="25" applyFont="1" applyFill="1" applyBorder="1" applyAlignment="1">
      <alignment horizontal="left" vertical="center" wrapText="1"/>
    </xf>
    <xf numFmtId="166" fontId="13" fillId="2" borderId="1" xfId="27" applyNumberFormat="1" applyFont="1" applyFill="1" applyBorder="1" applyAlignment="1">
      <alignment horizontal="center" vertical="center"/>
    </xf>
    <xf numFmtId="10" fontId="13" fillId="0" borderId="1" xfId="25" applyNumberFormat="1" applyFont="1" applyBorder="1" applyAlignment="1">
      <alignment horizontal="center" vertical="center"/>
    </xf>
    <xf numFmtId="10" fontId="13" fillId="9" borderId="20" xfId="25" applyNumberFormat="1" applyFont="1" applyFill="1" applyBorder="1" applyAlignment="1">
      <alignment horizontal="center" vertical="center"/>
    </xf>
    <xf numFmtId="0" fontId="13" fillId="0" borderId="1" xfId="25" applyFont="1" applyBorder="1" applyAlignment="1">
      <alignment vertical="center" wrapText="1"/>
    </xf>
    <xf numFmtId="0" fontId="12" fillId="22" borderId="20" xfId="25" applyFont="1" applyFill="1" applyBorder="1" applyAlignment="1">
      <alignment horizontal="left" vertical="center" wrapText="1"/>
    </xf>
    <xf numFmtId="9" fontId="13" fillId="0" borderId="1" xfId="26" applyFont="1" applyBorder="1" applyAlignment="1">
      <alignment horizontal="center" vertical="center"/>
    </xf>
    <xf numFmtId="0" fontId="13" fillId="22" borderId="20" xfId="25" applyFont="1" applyFill="1" applyBorder="1" applyAlignment="1">
      <alignment horizontal="left" vertical="center" wrapText="1"/>
    </xf>
    <xf numFmtId="0" fontId="13" fillId="20" borderId="1" xfId="25" applyFont="1" applyFill="1" applyBorder="1" applyAlignment="1">
      <alignment horizontal="center" vertical="center"/>
    </xf>
    <xf numFmtId="0" fontId="7" fillId="0" borderId="1" xfId="25" applyFont="1" applyBorder="1" applyAlignment="1">
      <alignment horizontal="left" vertical="center" wrapText="1"/>
    </xf>
    <xf numFmtId="2" fontId="13" fillId="2" borderId="1" xfId="25" applyNumberFormat="1" applyFont="1" applyFill="1" applyBorder="1" applyAlignment="1">
      <alignment horizontal="center" vertical="center"/>
    </xf>
    <xf numFmtId="10" fontId="13" fillId="0" borderId="1" xfId="26" applyNumberFormat="1" applyFont="1" applyBorder="1" applyAlignment="1">
      <alignment horizontal="center" vertical="center"/>
    </xf>
    <xf numFmtId="0" fontId="14" fillId="2" borderId="0" xfId="25" applyFont="1" applyFill="1" applyAlignment="1">
      <alignment horizontal="left" vertical="center"/>
    </xf>
    <xf numFmtId="9" fontId="18" fillId="2" borderId="1" xfId="26" applyFill="1" applyBorder="1" applyAlignment="1">
      <alignment horizontal="center" vertical="center"/>
    </xf>
    <xf numFmtId="0" fontId="14" fillId="2" borderId="46" xfId="25" applyFont="1" applyFill="1" applyBorder="1"/>
    <xf numFmtId="0" fontId="14" fillId="2" borderId="0" xfId="25" applyFont="1" applyFill="1"/>
    <xf numFmtId="0" fontId="14" fillId="2" borderId="0" xfId="25" applyFont="1" applyFill="1" applyAlignment="1">
      <alignment horizontal="left"/>
    </xf>
    <xf numFmtId="0" fontId="13" fillId="2" borderId="0" xfId="25" applyFont="1" applyFill="1" applyAlignment="1">
      <alignment horizontal="center" vertical="center"/>
    </xf>
    <xf numFmtId="0" fontId="14" fillId="2" borderId="0" xfId="25" applyFont="1" applyFill="1" applyAlignment="1">
      <alignment horizontal="center" vertical="center"/>
    </xf>
    <xf numFmtId="0" fontId="13" fillId="2" borderId="50" xfId="25" applyFont="1" applyFill="1" applyBorder="1" applyAlignment="1">
      <alignment horizontal="center" vertical="center"/>
    </xf>
    <xf numFmtId="0" fontId="13" fillId="2" borderId="0" xfId="25" applyFont="1" applyFill="1" applyAlignment="1">
      <alignment horizontal="center"/>
    </xf>
    <xf numFmtId="0" fontId="13" fillId="0" borderId="0" xfId="25" applyFont="1" applyAlignment="1">
      <alignment horizontal="center"/>
    </xf>
    <xf numFmtId="0" fontId="13" fillId="2" borderId="50" xfId="25" applyFont="1" applyFill="1" applyBorder="1"/>
    <xf numFmtId="0" fontId="13" fillId="0" borderId="50" xfId="25" applyFont="1" applyBorder="1"/>
    <xf numFmtId="0" fontId="14" fillId="2" borderId="52" xfId="25" applyFont="1" applyFill="1" applyBorder="1" applyAlignment="1">
      <alignment horizontal="left" vertical="top"/>
    </xf>
    <xf numFmtId="0" fontId="14" fillId="2" borderId="51" xfId="25" applyFont="1" applyFill="1" applyBorder="1"/>
    <xf numFmtId="0" fontId="14" fillId="2" borderId="52" xfId="25" applyFont="1" applyFill="1" applyBorder="1"/>
    <xf numFmtId="0" fontId="14" fillId="2" borderId="52" xfId="25" applyFont="1" applyFill="1" applyBorder="1" applyAlignment="1">
      <alignment horizontal="justify" vertical="top"/>
    </xf>
    <xf numFmtId="9" fontId="18" fillId="2" borderId="0" xfId="26" applyFont="1" applyFill="1" applyAlignment="1">
      <alignment horizontal="center" vertical="center"/>
    </xf>
    <xf numFmtId="0" fontId="13" fillId="2" borderId="52" xfId="25" applyFont="1" applyFill="1" applyBorder="1" applyAlignment="1">
      <alignment horizontal="center" vertical="center"/>
    </xf>
    <xf numFmtId="0" fontId="14" fillId="2" borderId="52" xfId="25" applyFont="1" applyFill="1" applyBorder="1" applyAlignment="1">
      <alignment horizontal="center" vertical="center"/>
    </xf>
    <xf numFmtId="0" fontId="14" fillId="2" borderId="53" xfId="25" applyFont="1" applyFill="1" applyBorder="1" applyAlignment="1">
      <alignment horizontal="center" vertical="center"/>
    </xf>
    <xf numFmtId="0" fontId="13" fillId="2" borderId="52" xfId="25" applyFont="1" applyFill="1" applyBorder="1" applyAlignment="1">
      <alignment horizontal="center"/>
    </xf>
    <xf numFmtId="0" fontId="13" fillId="0" borderId="52" xfId="25" applyFont="1" applyBorder="1" applyAlignment="1">
      <alignment horizontal="center"/>
    </xf>
    <xf numFmtId="0" fontId="13" fillId="2" borderId="53" xfId="25" applyFont="1" applyFill="1" applyBorder="1"/>
    <xf numFmtId="0" fontId="13" fillId="0" borderId="53" xfId="25" applyFont="1" applyBorder="1"/>
    <xf numFmtId="0" fontId="18" fillId="0" borderId="0" xfId="25" applyAlignment="1">
      <alignment horizontal="center"/>
    </xf>
    <xf numFmtId="0" fontId="18" fillId="2" borderId="0" xfId="25" applyFill="1" applyAlignment="1">
      <alignment vertical="center"/>
    </xf>
    <xf numFmtId="0" fontId="18" fillId="0" borderId="0" xfId="25" applyAlignment="1">
      <alignment vertical="center"/>
    </xf>
    <xf numFmtId="0" fontId="64" fillId="0" borderId="0" xfId="25" applyFont="1"/>
    <xf numFmtId="1" fontId="13" fillId="11" borderId="1" xfId="25" applyNumberFormat="1" applyFont="1" applyFill="1" applyBorder="1" applyAlignment="1">
      <alignment horizontal="center" vertical="center"/>
    </xf>
    <xf numFmtId="0" fontId="13" fillId="11" borderId="20" xfId="25" applyFont="1" applyFill="1" applyBorder="1" applyAlignment="1">
      <alignment horizontal="left" vertical="center" wrapText="1"/>
    </xf>
    <xf numFmtId="0" fontId="13" fillId="2" borderId="4" xfId="24" applyFont="1" applyFill="1" applyBorder="1" applyAlignment="1">
      <alignment vertical="center" wrapText="1"/>
    </xf>
    <xf numFmtId="0" fontId="12" fillId="2" borderId="4" xfId="24" applyFont="1" applyFill="1" applyBorder="1" applyAlignment="1">
      <alignment horizontal="center" vertical="center" wrapText="1"/>
    </xf>
    <xf numFmtId="0" fontId="13" fillId="2" borderId="4" xfId="24" applyFont="1" applyFill="1" applyBorder="1" applyAlignment="1">
      <alignment horizontal="center" vertical="center" wrapText="1"/>
    </xf>
    <xf numFmtId="0" fontId="7" fillId="2" borderId="4" xfId="24" applyFont="1" applyFill="1" applyBorder="1" applyAlignment="1">
      <alignment horizontal="center" vertical="center" wrapText="1"/>
    </xf>
    <xf numFmtId="0" fontId="13" fillId="9" borderId="1" xfId="28" applyFont="1" applyFill="1" applyBorder="1" applyAlignment="1">
      <alignment horizontal="left" vertical="center" wrapText="1"/>
    </xf>
    <xf numFmtId="3" fontId="40" fillId="2" borderId="5" xfId="15" applyNumberFormat="1" applyFont="1" applyFill="1" applyBorder="1" applyAlignment="1">
      <alignment horizontal="center" vertical="center" wrapText="1"/>
    </xf>
    <xf numFmtId="3" fontId="40" fillId="2" borderId="12" xfId="15" applyNumberFormat="1" applyFont="1" applyFill="1" applyBorder="1" applyAlignment="1">
      <alignment horizontal="center" vertical="center" wrapText="1"/>
    </xf>
    <xf numFmtId="0" fontId="26" fillId="0" borderId="0" xfId="20" applyFont="1" applyAlignment="1">
      <alignment horizontal="center" vertical="center" wrapText="1"/>
    </xf>
    <xf numFmtId="0" fontId="26" fillId="0" borderId="0" xfId="20" applyFont="1" applyAlignment="1">
      <alignment horizontal="right" vertical="center" wrapText="1"/>
    </xf>
    <xf numFmtId="0" fontId="20" fillId="0" borderId="0" xfId="20" applyFont="1" applyAlignment="1">
      <alignment horizontal="center"/>
    </xf>
    <xf numFmtId="0" fontId="26" fillId="4" borderId="28" xfId="20" applyFont="1" applyFill="1" applyBorder="1" applyAlignment="1">
      <alignment horizontal="center" vertical="center" wrapText="1"/>
    </xf>
    <xf numFmtId="0" fontId="26" fillId="4" borderId="30" xfId="20" applyFont="1" applyFill="1" applyBorder="1" applyAlignment="1">
      <alignment horizontal="center" vertical="center" wrapText="1"/>
    </xf>
    <xf numFmtId="0" fontId="26" fillId="4" borderId="31" xfId="20" applyFont="1" applyFill="1" applyBorder="1" applyAlignment="1">
      <alignment horizontal="center" vertical="center" wrapText="1"/>
    </xf>
    <xf numFmtId="3" fontId="19" fillId="4" borderId="1" xfId="20" applyNumberFormat="1" applyFont="1" applyFill="1" applyBorder="1" applyAlignment="1">
      <alignment horizontal="center" vertical="center" wrapText="1"/>
    </xf>
    <xf numFmtId="3" fontId="19" fillId="4" borderId="3" xfId="20" applyNumberFormat="1" applyFont="1" applyFill="1" applyBorder="1" applyAlignment="1">
      <alignment horizontal="center" vertical="center" wrapText="1"/>
    </xf>
    <xf numFmtId="3" fontId="19" fillId="4" borderId="32" xfId="20" applyNumberFormat="1" applyFont="1" applyFill="1" applyBorder="1" applyAlignment="1">
      <alignment horizontal="center" vertical="center" wrapText="1"/>
    </xf>
    <xf numFmtId="0" fontId="4" fillId="0" borderId="0" xfId="15"/>
    <xf numFmtId="0" fontId="26" fillId="2" borderId="19" xfId="15" applyFont="1" applyFill="1" applyBorder="1" applyAlignment="1">
      <alignment horizontal="justify" vertical="center" wrapText="1"/>
    </xf>
    <xf numFmtId="0" fontId="30" fillId="0" borderId="0" xfId="15" applyFont="1" applyAlignment="1">
      <alignment horizontal="center"/>
    </xf>
    <xf numFmtId="0" fontId="29" fillId="0" borderId="0" xfId="15" applyFont="1" applyAlignment="1">
      <alignment horizontal="center"/>
    </xf>
    <xf numFmtId="0" fontId="4" fillId="0" borderId="0" xfId="15" applyAlignment="1">
      <alignment horizontal="center"/>
    </xf>
    <xf numFmtId="0" fontId="48" fillId="15" borderId="37" xfId="0" applyFont="1" applyFill="1" applyBorder="1" applyAlignment="1">
      <alignment horizontal="center"/>
    </xf>
    <xf numFmtId="0" fontId="48" fillId="15" borderId="22" xfId="0" applyFont="1" applyFill="1" applyBorder="1" applyAlignment="1">
      <alignment horizontal="center"/>
    </xf>
    <xf numFmtId="0" fontId="48" fillId="15" borderId="38" xfId="0" applyFont="1" applyFill="1" applyBorder="1" applyAlignment="1">
      <alignment horizontal="center"/>
    </xf>
    <xf numFmtId="0" fontId="47" fillId="14" borderId="25" xfId="0" applyFont="1" applyFill="1" applyBorder="1" applyAlignment="1">
      <alignment horizontal="center" vertical="center" wrapText="1"/>
    </xf>
    <xf numFmtId="0" fontId="47" fillId="14" borderId="26" xfId="0" applyFont="1" applyFill="1" applyBorder="1" applyAlignment="1">
      <alignment horizontal="center" vertical="center" wrapText="1"/>
    </xf>
    <xf numFmtId="0" fontId="47" fillId="14" borderId="27" xfId="0" applyFont="1" applyFill="1" applyBorder="1" applyAlignment="1">
      <alignment horizontal="center" vertical="center" wrapText="1"/>
    </xf>
    <xf numFmtId="3" fontId="16" fillId="12" borderId="45" xfId="15" applyNumberFormat="1" applyFont="1" applyFill="1" applyBorder="1" applyAlignment="1">
      <alignment horizontal="center" vertical="center" wrapText="1"/>
    </xf>
    <xf numFmtId="3" fontId="16" fillId="12" borderId="46" xfId="15" applyNumberFormat="1" applyFont="1" applyFill="1" applyBorder="1" applyAlignment="1">
      <alignment horizontal="center" vertical="center" wrapText="1"/>
    </xf>
    <xf numFmtId="3" fontId="16" fillId="12" borderId="47" xfId="15" applyNumberFormat="1" applyFont="1" applyFill="1" applyBorder="1" applyAlignment="1">
      <alignment horizontal="center" vertical="center" wrapText="1"/>
    </xf>
    <xf numFmtId="0" fontId="0" fillId="0" borderId="0" xfId="0" applyAlignment="1">
      <alignment horizontal="center"/>
    </xf>
    <xf numFmtId="0" fontId="45" fillId="11" borderId="37" xfId="0" applyFont="1" applyFill="1" applyBorder="1" applyAlignment="1">
      <alignment horizontal="center" vertical="center"/>
    </xf>
    <xf numFmtId="0" fontId="45" fillId="11" borderId="22" xfId="0" applyFont="1" applyFill="1" applyBorder="1" applyAlignment="1">
      <alignment horizontal="center" vertical="center"/>
    </xf>
    <xf numFmtId="0" fontId="45" fillId="11" borderId="38" xfId="0" applyFont="1" applyFill="1" applyBorder="1" applyAlignment="1">
      <alignment horizontal="center" vertical="center"/>
    </xf>
    <xf numFmtId="0" fontId="45" fillId="12" borderId="37" xfId="0" applyFont="1" applyFill="1" applyBorder="1" applyAlignment="1">
      <alignment horizontal="center" vertical="center"/>
    </xf>
    <xf numFmtId="0" fontId="45" fillId="12" borderId="22" xfId="0" applyFont="1" applyFill="1" applyBorder="1" applyAlignment="1">
      <alignment horizontal="center" vertical="center"/>
    </xf>
    <xf numFmtId="0" fontId="45" fillId="12" borderId="38" xfId="0" applyFont="1" applyFill="1" applyBorder="1" applyAlignment="1">
      <alignment horizontal="center" vertical="center"/>
    </xf>
    <xf numFmtId="0" fontId="45" fillId="7" borderId="22" xfId="0" applyFont="1" applyFill="1" applyBorder="1" applyAlignment="1">
      <alignment horizontal="center" vertical="center"/>
    </xf>
    <xf numFmtId="0" fontId="45" fillId="7" borderId="38" xfId="0" applyFont="1" applyFill="1" applyBorder="1" applyAlignment="1">
      <alignment horizontal="center" vertical="center"/>
    </xf>
    <xf numFmtId="3" fontId="16" fillId="14" borderId="30" xfId="15" applyNumberFormat="1" applyFont="1" applyFill="1" applyBorder="1" applyAlignment="1">
      <alignment horizontal="center" vertical="center" wrapText="1"/>
    </xf>
    <xf numFmtId="3" fontId="16" fillId="14" borderId="41" xfId="15" applyNumberFormat="1" applyFont="1" applyFill="1" applyBorder="1" applyAlignment="1">
      <alignment horizontal="center" vertical="center" wrapText="1"/>
    </xf>
    <xf numFmtId="3" fontId="16" fillId="14" borderId="39" xfId="15" applyNumberFormat="1" applyFont="1" applyFill="1" applyBorder="1" applyAlignment="1">
      <alignment horizontal="center" vertical="center" wrapText="1"/>
    </xf>
    <xf numFmtId="3" fontId="16" fillId="11" borderId="30" xfId="15" applyNumberFormat="1" applyFont="1" applyFill="1" applyBorder="1" applyAlignment="1">
      <alignment horizontal="center" vertical="center" wrapText="1"/>
    </xf>
    <xf numFmtId="3" fontId="16" fillId="11" borderId="41" xfId="15" applyNumberFormat="1" applyFont="1" applyFill="1" applyBorder="1" applyAlignment="1">
      <alignment horizontal="center" vertical="center" wrapText="1"/>
    </xf>
    <xf numFmtId="3" fontId="16" fillId="11" borderId="44" xfId="15" applyNumberFormat="1" applyFont="1" applyFill="1" applyBorder="1" applyAlignment="1">
      <alignment horizontal="center" vertical="center" wrapText="1"/>
    </xf>
    <xf numFmtId="3" fontId="16" fillId="7" borderId="30" xfId="15" applyNumberFormat="1" applyFont="1" applyFill="1" applyBorder="1" applyAlignment="1">
      <alignment horizontal="center" vertical="center" wrapText="1"/>
    </xf>
    <xf numFmtId="3" fontId="16" fillId="7" borderId="41" xfId="15" applyNumberFormat="1" applyFont="1" applyFill="1" applyBorder="1" applyAlignment="1">
      <alignment horizontal="center" vertical="center" wrapText="1"/>
    </xf>
    <xf numFmtId="3" fontId="16" fillId="7" borderId="44" xfId="15" applyNumberFormat="1" applyFont="1" applyFill="1" applyBorder="1" applyAlignment="1">
      <alignment horizontal="center" vertical="center" wrapText="1"/>
    </xf>
    <xf numFmtId="0" fontId="45" fillId="16" borderId="37" xfId="0" applyFont="1" applyFill="1" applyBorder="1" applyAlignment="1">
      <alignment horizontal="center" vertical="center"/>
    </xf>
    <xf numFmtId="0" fontId="45" fillId="16" borderId="22" xfId="0" applyFont="1" applyFill="1" applyBorder="1" applyAlignment="1">
      <alignment horizontal="center" vertical="center"/>
    </xf>
    <xf numFmtId="0" fontId="45" fillId="16" borderId="38" xfId="0" applyFont="1" applyFill="1" applyBorder="1" applyAlignment="1">
      <alignment horizontal="center" vertical="center"/>
    </xf>
    <xf numFmtId="0" fontId="45" fillId="13" borderId="22" xfId="0" applyFont="1" applyFill="1" applyBorder="1" applyAlignment="1">
      <alignment horizontal="center" vertical="center"/>
    </xf>
    <xf numFmtId="0" fontId="45" fillId="13" borderId="38" xfId="0" applyFont="1" applyFill="1" applyBorder="1" applyAlignment="1">
      <alignment horizontal="center" vertical="center"/>
    </xf>
    <xf numFmtId="0" fontId="45" fillId="17" borderId="37" xfId="0" applyFont="1" applyFill="1" applyBorder="1" applyAlignment="1">
      <alignment horizontal="center" vertical="center"/>
    </xf>
    <xf numFmtId="0" fontId="45" fillId="17" borderId="22" xfId="0" applyFont="1" applyFill="1" applyBorder="1" applyAlignment="1">
      <alignment horizontal="center" vertical="center"/>
    </xf>
    <xf numFmtId="0" fontId="45" fillId="17" borderId="38" xfId="0" applyFont="1" applyFill="1" applyBorder="1" applyAlignment="1">
      <alignment horizontal="center" vertical="center"/>
    </xf>
    <xf numFmtId="0" fontId="45" fillId="18" borderId="37" xfId="0" applyFont="1" applyFill="1" applyBorder="1" applyAlignment="1">
      <alignment horizontal="center" vertical="center"/>
    </xf>
    <xf numFmtId="0" fontId="45" fillId="18" borderId="22" xfId="0" applyFont="1" applyFill="1" applyBorder="1" applyAlignment="1">
      <alignment horizontal="center" vertical="center"/>
    </xf>
    <xf numFmtId="0" fontId="45" fillId="18" borderId="38" xfId="0" applyFont="1" applyFill="1" applyBorder="1" applyAlignment="1">
      <alignment horizontal="center" vertical="center"/>
    </xf>
    <xf numFmtId="3" fontId="16" fillId="17" borderId="30" xfId="15" applyNumberFormat="1" applyFont="1" applyFill="1" applyBorder="1" applyAlignment="1">
      <alignment horizontal="center" vertical="center" wrapText="1"/>
    </xf>
    <xf numFmtId="3" fontId="16" fillId="17" borderId="41" xfId="15" applyNumberFormat="1" applyFont="1" applyFill="1" applyBorder="1" applyAlignment="1">
      <alignment horizontal="center" vertical="center" wrapText="1"/>
    </xf>
    <xf numFmtId="3" fontId="16" fillId="17" borderId="39" xfId="15" applyNumberFormat="1" applyFont="1" applyFill="1" applyBorder="1" applyAlignment="1">
      <alignment horizontal="center" vertical="center" wrapText="1"/>
    </xf>
    <xf numFmtId="3" fontId="16" fillId="16" borderId="30" xfId="15" applyNumberFormat="1" applyFont="1" applyFill="1" applyBorder="1" applyAlignment="1">
      <alignment horizontal="center" vertical="center" wrapText="1"/>
    </xf>
    <xf numFmtId="3" fontId="16" fillId="16" borderId="41" xfId="15" applyNumberFormat="1" applyFont="1" applyFill="1" applyBorder="1" applyAlignment="1">
      <alignment horizontal="center" vertical="center" wrapText="1"/>
    </xf>
    <xf numFmtId="3" fontId="16" fillId="16" borderId="44" xfId="15" applyNumberFormat="1" applyFont="1" applyFill="1" applyBorder="1" applyAlignment="1">
      <alignment horizontal="center" vertical="center" wrapText="1"/>
    </xf>
    <xf numFmtId="3" fontId="16" fillId="13" borderId="30" xfId="15" applyNumberFormat="1" applyFont="1" applyFill="1" applyBorder="1" applyAlignment="1">
      <alignment horizontal="center" vertical="center" wrapText="1"/>
    </xf>
    <xf numFmtId="3" fontId="16" fillId="13" borderId="41" xfId="15" applyNumberFormat="1" applyFont="1" applyFill="1" applyBorder="1" applyAlignment="1">
      <alignment horizontal="center" vertical="center" wrapText="1"/>
    </xf>
    <xf numFmtId="3" fontId="16" fillId="13" borderId="44" xfId="15" applyNumberFormat="1" applyFont="1" applyFill="1" applyBorder="1" applyAlignment="1">
      <alignment horizontal="center" vertical="center" wrapText="1"/>
    </xf>
    <xf numFmtId="3" fontId="16" fillId="18" borderId="45" xfId="15" applyNumberFormat="1" applyFont="1" applyFill="1" applyBorder="1" applyAlignment="1">
      <alignment horizontal="center" vertical="center" wrapText="1"/>
    </xf>
    <xf numFmtId="3" fontId="16" fillId="18" borderId="46" xfId="15" applyNumberFormat="1" applyFont="1" applyFill="1" applyBorder="1" applyAlignment="1">
      <alignment horizontal="center" vertical="center" wrapText="1"/>
    </xf>
    <xf numFmtId="3" fontId="16" fillId="18" borderId="47" xfId="15" applyNumberFormat="1"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1"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2" fillId="2" borderId="1" xfId="1" applyFont="1" applyFill="1" applyBorder="1" applyAlignment="1">
      <alignment horizontal="center" vertical="center" wrapText="1"/>
    </xf>
    <xf numFmtId="0" fontId="21" fillId="3" borderId="6" xfId="1" applyFont="1" applyFill="1" applyBorder="1" applyAlignment="1">
      <alignment horizontal="center" vertical="center"/>
    </xf>
    <xf numFmtId="0" fontId="21" fillId="3" borderId="8" xfId="1" applyFont="1" applyFill="1" applyBorder="1" applyAlignment="1">
      <alignment horizontal="center" vertical="center"/>
    </xf>
    <xf numFmtId="0" fontId="35" fillId="8" borderId="6" xfId="0" applyFont="1" applyFill="1" applyBorder="1" applyAlignment="1">
      <alignment horizontal="center"/>
    </xf>
    <xf numFmtId="0" fontId="35" fillId="8" borderId="7" xfId="0" applyFont="1" applyFill="1" applyBorder="1" applyAlignment="1">
      <alignment horizontal="center"/>
    </xf>
    <xf numFmtId="0" fontId="35" fillId="8" borderId="8" xfId="0"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 xfId="1" applyFont="1" applyFill="1" applyBorder="1" applyAlignment="1">
      <alignment horizontal="center"/>
    </xf>
    <xf numFmtId="0" fontId="8" fillId="2" borderId="2" xfId="1" applyFont="1" applyFill="1" applyBorder="1" applyAlignment="1">
      <alignment horizontal="center" vertical="center" wrapText="1"/>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7" fillId="2" borderId="1" xfId="23" applyFont="1" applyFill="1" applyBorder="1" applyAlignment="1">
      <alignment horizontal="center"/>
    </xf>
    <xf numFmtId="0" fontId="41" fillId="2" borderId="2" xfId="23" applyFont="1" applyFill="1" applyBorder="1" applyAlignment="1">
      <alignment horizontal="center" vertical="center" wrapText="1"/>
    </xf>
    <xf numFmtId="0" fontId="41" fillId="2" borderId="0" xfId="23" applyFont="1" applyFill="1" applyAlignment="1">
      <alignment horizontal="center" vertical="center" wrapText="1"/>
    </xf>
    <xf numFmtId="0" fontId="25" fillId="2" borderId="1" xfId="23" applyFont="1" applyFill="1" applyBorder="1" applyAlignment="1">
      <alignment horizontal="center" vertical="center"/>
    </xf>
    <xf numFmtId="0" fontId="25" fillId="2" borderId="23" xfId="23" applyFont="1" applyFill="1" applyBorder="1" applyAlignment="1">
      <alignment horizontal="center" vertical="center"/>
    </xf>
    <xf numFmtId="0" fontId="25" fillId="2" borderId="9" xfId="23" applyFont="1" applyFill="1" applyBorder="1" applyAlignment="1">
      <alignment horizontal="center" vertical="center"/>
    </xf>
    <xf numFmtId="0" fontId="21" fillId="3" borderId="7" xfId="1" applyFont="1" applyFill="1" applyBorder="1" applyAlignment="1">
      <alignment horizontal="center" vertical="center"/>
    </xf>
    <xf numFmtId="0" fontId="14" fillId="0" borderId="48" xfId="25" applyFont="1" applyBorder="1" applyAlignment="1">
      <alignment horizontal="center" vertical="center"/>
    </xf>
    <xf numFmtId="0" fontId="14" fillId="0" borderId="49" xfId="25" applyFont="1" applyBorder="1" applyAlignment="1">
      <alignment horizontal="center" vertical="center"/>
    </xf>
    <xf numFmtId="0" fontId="14" fillId="0" borderId="46" xfId="25" applyFont="1" applyBorder="1" applyAlignment="1">
      <alignment horizontal="center" vertical="center"/>
    </xf>
    <xf numFmtId="0" fontId="14" fillId="0" borderId="50" xfId="25" applyFont="1" applyBorder="1" applyAlignment="1">
      <alignment horizontal="center" vertical="center"/>
    </xf>
    <xf numFmtId="0" fontId="14" fillId="0" borderId="51" xfId="25" applyFont="1" applyBorder="1" applyAlignment="1">
      <alignment horizontal="center" vertical="center"/>
    </xf>
    <xf numFmtId="0" fontId="14" fillId="0" borderId="53" xfId="25" applyFont="1" applyBorder="1" applyAlignment="1">
      <alignment horizontal="center" vertical="center"/>
    </xf>
    <xf numFmtId="0" fontId="52" fillId="19" borderId="48" xfId="25" applyFont="1" applyFill="1" applyBorder="1" applyAlignment="1">
      <alignment horizontal="center" vertical="center"/>
    </xf>
    <xf numFmtId="0" fontId="52" fillId="19" borderId="5" xfId="25" applyFont="1" applyFill="1" applyBorder="1" applyAlignment="1">
      <alignment horizontal="center" vertical="center"/>
    </xf>
    <xf numFmtId="0" fontId="52" fillId="19" borderId="46" xfId="25" applyFont="1" applyFill="1" applyBorder="1" applyAlignment="1">
      <alignment horizontal="center" vertical="center"/>
    </xf>
    <xf numFmtId="0" fontId="52" fillId="19" borderId="0" xfId="25" applyFont="1" applyFill="1" applyAlignment="1">
      <alignment horizontal="center" vertical="center"/>
    </xf>
    <xf numFmtId="0" fontId="52" fillId="19" borderId="51" xfId="25" applyFont="1" applyFill="1" applyBorder="1" applyAlignment="1">
      <alignment horizontal="center" vertical="center"/>
    </xf>
    <xf numFmtId="0" fontId="52" fillId="19" borderId="52" xfId="25" applyFont="1" applyFill="1" applyBorder="1" applyAlignment="1">
      <alignment horizontal="center" vertical="center"/>
    </xf>
    <xf numFmtId="0" fontId="54" fillId="0" borderId="5" xfId="25" applyFont="1" applyBorder="1" applyAlignment="1">
      <alignment horizontal="center" vertical="center"/>
    </xf>
    <xf numFmtId="0" fontId="55" fillId="0" borderId="5" xfId="25" applyFont="1" applyBorder="1" applyAlignment="1">
      <alignment horizontal="center" vertical="center"/>
    </xf>
    <xf numFmtId="0" fontId="55" fillId="0" borderId="0" xfId="25" applyFont="1" applyAlignment="1">
      <alignment horizontal="center" vertical="center"/>
    </xf>
    <xf numFmtId="0" fontId="55" fillId="0" borderId="52" xfId="25" applyFont="1" applyBorder="1" applyAlignment="1">
      <alignment horizontal="center" vertical="center"/>
    </xf>
    <xf numFmtId="0" fontId="56" fillId="19" borderId="37" xfId="25" applyFont="1" applyFill="1" applyBorder="1" applyAlignment="1">
      <alignment horizontal="center" vertical="center"/>
    </xf>
    <xf numFmtId="0" fontId="56" fillId="19" borderId="22" xfId="25" applyFont="1" applyFill="1" applyBorder="1" applyAlignment="1">
      <alignment horizontal="center" vertical="center"/>
    </xf>
    <xf numFmtId="0" fontId="56" fillId="19" borderId="38" xfId="25" applyFont="1" applyFill="1" applyBorder="1" applyAlignment="1">
      <alignment horizontal="center" vertical="center"/>
    </xf>
    <xf numFmtId="0" fontId="53" fillId="19" borderId="37" xfId="25" applyFont="1" applyFill="1" applyBorder="1" applyAlignment="1">
      <alignment horizontal="center"/>
    </xf>
    <xf numFmtId="0" fontId="53" fillId="19" borderId="22" xfId="25" applyFont="1" applyFill="1" applyBorder="1" applyAlignment="1">
      <alignment horizontal="center"/>
    </xf>
    <xf numFmtId="0" fontId="53" fillId="19" borderId="38" xfId="25" applyFont="1" applyFill="1" applyBorder="1" applyAlignment="1">
      <alignment horizontal="center"/>
    </xf>
    <xf numFmtId="0" fontId="53" fillId="0" borderId="37" xfId="25" applyFont="1" applyBorder="1" applyAlignment="1">
      <alignment horizontal="center" vertical="center" wrapText="1"/>
    </xf>
    <xf numFmtId="0" fontId="53" fillId="0" borderId="38" xfId="25" applyFont="1" applyBorder="1" applyAlignment="1">
      <alignment horizontal="center" vertical="center" wrapText="1"/>
    </xf>
    <xf numFmtId="0" fontId="53" fillId="0" borderId="49" xfId="25" applyFont="1" applyBorder="1" applyAlignment="1">
      <alignment horizontal="center" vertical="center" wrapText="1"/>
    </xf>
    <xf numFmtId="0" fontId="53" fillId="0" borderId="53" xfId="25" applyFont="1" applyBorder="1" applyAlignment="1">
      <alignment horizontal="center" vertical="center" wrapText="1"/>
    </xf>
    <xf numFmtId="0" fontId="53" fillId="0" borderId="54" xfId="25" applyFont="1" applyBorder="1" applyAlignment="1">
      <alignment horizontal="center" vertical="center" wrapText="1"/>
    </xf>
    <xf numFmtId="0" fontId="53" fillId="0" borderId="55" xfId="25" applyFont="1" applyBorder="1" applyAlignment="1">
      <alignment horizontal="center" vertical="center" wrapText="1"/>
    </xf>
    <xf numFmtId="9" fontId="53" fillId="0" borderId="49" xfId="26" applyFont="1" applyBorder="1" applyAlignment="1">
      <alignment horizontal="center" vertical="center" wrapText="1"/>
    </xf>
    <xf numFmtId="9" fontId="53" fillId="0" borderId="53" xfId="26" applyFont="1" applyBorder="1" applyAlignment="1">
      <alignment horizontal="center" vertical="center" wrapText="1"/>
    </xf>
    <xf numFmtId="9" fontId="53" fillId="0" borderId="54" xfId="26" applyFont="1" applyBorder="1" applyAlignment="1">
      <alignment horizontal="center" vertical="center" wrapText="1"/>
    </xf>
    <xf numFmtId="9" fontId="53" fillId="0" borderId="55" xfId="26" applyFont="1" applyBorder="1" applyAlignment="1">
      <alignment horizontal="center" vertical="center" wrapText="1"/>
    </xf>
    <xf numFmtId="0" fontId="53" fillId="0" borderId="5" xfId="25" applyFont="1" applyBorder="1" applyAlignment="1">
      <alignment horizontal="center" vertical="center"/>
    </xf>
    <xf numFmtId="0" fontId="53" fillId="0" borderId="48" xfId="25" applyFont="1" applyBorder="1" applyAlignment="1">
      <alignment horizontal="center" vertical="center"/>
    </xf>
    <xf numFmtId="0" fontId="14" fillId="0" borderId="37" xfId="25" applyFont="1" applyBorder="1" applyAlignment="1">
      <alignment horizontal="center" vertical="center"/>
    </xf>
    <xf numFmtId="0" fontId="14" fillId="0" borderId="38" xfId="25" applyFont="1" applyBorder="1" applyAlignment="1">
      <alignment horizontal="center" vertical="center"/>
    </xf>
    <xf numFmtId="0" fontId="13" fillId="2" borderId="20" xfId="25" applyFont="1" applyFill="1" applyBorder="1" applyAlignment="1">
      <alignment horizontal="center" vertical="center" wrapText="1"/>
    </xf>
    <xf numFmtId="0" fontId="13" fillId="2" borderId="1" xfId="25" applyFont="1" applyFill="1" applyBorder="1" applyAlignment="1">
      <alignment horizontal="center" vertical="center" wrapText="1"/>
    </xf>
    <xf numFmtId="9" fontId="13" fillId="2" borderId="20" xfId="25" applyNumberFormat="1" applyFont="1" applyFill="1" applyBorder="1" applyAlignment="1">
      <alignment horizontal="center" vertical="center" wrapText="1"/>
    </xf>
    <xf numFmtId="9" fontId="13" fillId="2" borderId="1" xfId="25" applyNumberFormat="1" applyFont="1" applyFill="1" applyBorder="1" applyAlignment="1">
      <alignment horizontal="center" vertical="center" wrapText="1"/>
    </xf>
    <xf numFmtId="0" fontId="13" fillId="2" borderId="1" xfId="25" applyFont="1" applyFill="1" applyBorder="1" applyAlignment="1">
      <alignment horizontal="justify" vertical="center"/>
    </xf>
    <xf numFmtId="9" fontId="13" fillId="2" borderId="1" xfId="26" applyFont="1" applyFill="1" applyBorder="1" applyAlignment="1">
      <alignment horizontal="center" vertical="center"/>
    </xf>
    <xf numFmtId="9" fontId="13" fillId="2" borderId="1" xfId="26" applyFont="1" applyFill="1" applyBorder="1" applyAlignment="1">
      <alignment horizontal="center" vertical="center" wrapText="1"/>
    </xf>
    <xf numFmtId="0" fontId="7" fillId="2" borderId="1" xfId="28" applyFont="1" applyFill="1" applyBorder="1" applyAlignment="1">
      <alignment horizontal="left" vertical="center" wrapText="1"/>
    </xf>
    <xf numFmtId="0" fontId="13" fillId="2" borderId="1" xfId="25" applyFont="1" applyFill="1" applyBorder="1" applyAlignment="1">
      <alignment horizontal="left" vertical="center" wrapText="1"/>
    </xf>
    <xf numFmtId="0" fontId="13" fillId="2" borderId="3" xfId="25" applyFont="1" applyFill="1" applyBorder="1" applyAlignment="1">
      <alignment horizontal="center" vertical="center" wrapText="1"/>
    </xf>
    <xf numFmtId="0" fontId="13" fillId="2" borderId="4" xfId="25" applyFont="1" applyFill="1" applyBorder="1" applyAlignment="1">
      <alignment horizontal="center" vertical="center" wrapText="1"/>
    </xf>
    <xf numFmtId="0" fontId="13" fillId="0" borderId="1" xfId="28" applyFont="1" applyBorder="1" applyAlignment="1">
      <alignment horizontal="left" vertical="center" wrapText="1"/>
    </xf>
    <xf numFmtId="0" fontId="13" fillId="2" borderId="46" xfId="25" applyFont="1" applyFill="1" applyBorder="1" applyAlignment="1">
      <alignment horizontal="center"/>
    </xf>
    <xf numFmtId="0" fontId="13" fillId="2" borderId="0" xfId="25" applyFont="1" applyFill="1" applyAlignment="1">
      <alignment horizontal="center"/>
    </xf>
    <xf numFmtId="0" fontId="13" fillId="2" borderId="50" xfId="25" applyFont="1" applyFill="1" applyBorder="1" applyAlignment="1">
      <alignment horizontal="center"/>
    </xf>
    <xf numFmtId="0" fontId="13" fillId="2" borderId="51" xfId="25" applyFont="1" applyFill="1" applyBorder="1" applyAlignment="1">
      <alignment horizontal="center"/>
    </xf>
    <xf numFmtId="0" fontId="13" fillId="2" borderId="52" xfId="25" applyFont="1" applyFill="1" applyBorder="1" applyAlignment="1">
      <alignment horizontal="center"/>
    </xf>
    <xf numFmtId="0" fontId="13" fillId="2" borderId="53" xfId="25" applyFont="1" applyFill="1" applyBorder="1" applyAlignment="1">
      <alignment horizontal="center"/>
    </xf>
    <xf numFmtId="0" fontId="14" fillId="2" borderId="52" xfId="25" applyFont="1" applyFill="1" applyBorder="1" applyAlignment="1">
      <alignment horizontal="left" vertical="center" wrapText="1"/>
    </xf>
    <xf numFmtId="0" fontId="64" fillId="0" borderId="0" xfId="25" applyFont="1" applyAlignment="1">
      <alignment horizontal="center" vertical="center"/>
    </xf>
    <xf numFmtId="15" fontId="20" fillId="2" borderId="1" xfId="8" applyNumberFormat="1" applyFont="1" applyFill="1" applyBorder="1" applyAlignment="1" applyProtection="1">
      <alignment horizontal="justify" vertical="center" wrapText="1"/>
      <protection locked="0"/>
    </xf>
    <xf numFmtId="2" fontId="20" fillId="2" borderId="1" xfId="10" applyNumberFormat="1" applyFont="1" applyFill="1" applyBorder="1" applyAlignment="1" applyProtection="1">
      <alignment horizontal="right" wrapText="1"/>
      <protection locked="0"/>
    </xf>
    <xf numFmtId="9" fontId="20" fillId="2" borderId="1" xfId="14" applyFont="1" applyFill="1" applyBorder="1" applyAlignment="1" applyProtection="1">
      <alignment horizontal="center" vertical="center" wrapText="1"/>
      <protection locked="0"/>
    </xf>
    <xf numFmtId="0" fontId="20" fillId="2" borderId="1" xfId="8" applyFont="1" applyFill="1" applyBorder="1" applyAlignment="1">
      <alignment horizontal="justify" vertical="center" wrapText="1"/>
    </xf>
    <xf numFmtId="164" fontId="19" fillId="2" borderId="1" xfId="15" applyNumberFormat="1" applyFont="1" applyFill="1" applyBorder="1" applyAlignment="1">
      <alignment horizontal="justify" vertical="center" wrapText="1"/>
    </xf>
    <xf numFmtId="1" fontId="40" fillId="2" borderId="1" xfId="10" applyNumberFormat="1" applyFont="1" applyFill="1" applyBorder="1" applyAlignment="1" applyProtection="1">
      <alignment horizontal="center" vertical="center" wrapText="1"/>
      <protection locked="0"/>
    </xf>
    <xf numFmtId="3" fontId="19" fillId="2" borderId="1" xfId="15" applyNumberFormat="1" applyFont="1" applyFill="1" applyBorder="1" applyAlignment="1">
      <alignment horizontal="right" wrapText="1"/>
    </xf>
    <xf numFmtId="9" fontId="19" fillId="2" borderId="1" xfId="14" applyFont="1" applyFill="1" applyBorder="1" applyAlignment="1">
      <alignment horizontal="center" vertical="center" wrapText="1"/>
    </xf>
    <xf numFmtId="9" fontId="19" fillId="2" borderId="1" xfId="15" applyNumberFormat="1" applyFont="1" applyFill="1" applyBorder="1" applyAlignment="1">
      <alignment horizontal="right" wrapText="1"/>
    </xf>
    <xf numFmtId="9" fontId="19" fillId="2" borderId="1" xfId="15" applyNumberFormat="1" applyFont="1" applyFill="1" applyBorder="1" applyAlignment="1">
      <alignment horizontal="center" vertical="center" wrapText="1"/>
    </xf>
    <xf numFmtId="10" fontId="19" fillId="2" borderId="1" xfId="15" applyNumberFormat="1" applyFont="1" applyFill="1" applyBorder="1" applyAlignment="1">
      <alignment horizontal="center" vertical="center" wrapText="1"/>
    </xf>
    <xf numFmtId="0" fontId="4" fillId="2" borderId="0" xfId="15" applyFill="1"/>
    <xf numFmtId="0" fontId="31" fillId="2" borderId="0" xfId="15" applyFont="1" applyFill="1"/>
    <xf numFmtId="0" fontId="26" fillId="2" borderId="15" xfId="15" applyFont="1" applyFill="1" applyBorder="1" applyAlignment="1">
      <alignment horizontal="center" vertical="center" wrapText="1"/>
    </xf>
    <xf numFmtId="3" fontId="19" fillId="2" borderId="16" xfId="15" applyNumberFormat="1" applyFont="1" applyFill="1" applyBorder="1" applyAlignment="1">
      <alignment horizontal="center" vertical="center" wrapText="1"/>
    </xf>
    <xf numFmtId="3" fontId="19" fillId="2" borderId="16" xfId="15" applyNumberFormat="1" applyFont="1" applyFill="1" applyBorder="1" applyAlignment="1">
      <alignment horizontal="center" vertical="center" wrapText="1"/>
    </xf>
    <xf numFmtId="0" fontId="26" fillId="2" borderId="17" xfId="15" applyFont="1" applyFill="1" applyBorder="1" applyAlignment="1">
      <alignment horizontal="center" vertical="center" wrapText="1"/>
    </xf>
    <xf numFmtId="0" fontId="26" fillId="2" borderId="18" xfId="15" applyFont="1" applyFill="1" applyBorder="1" applyAlignment="1">
      <alignment horizontal="center" vertical="center" wrapText="1"/>
    </xf>
    <xf numFmtId="3" fontId="19" fillId="2" borderId="13" xfId="15" applyNumberFormat="1" applyFont="1" applyFill="1" applyBorder="1" applyAlignment="1">
      <alignment horizontal="center" vertical="center" wrapText="1"/>
    </xf>
    <xf numFmtId="0" fontId="20" fillId="2" borderId="14" xfId="15" applyFont="1" applyFill="1" applyBorder="1" applyAlignment="1">
      <alignment horizontal="justify" vertical="center" wrapText="1"/>
    </xf>
    <xf numFmtId="3" fontId="40" fillId="4" borderId="1" xfId="15" applyNumberFormat="1" applyFont="1" applyFill="1" applyBorder="1" applyAlignment="1">
      <alignment horizontal="center" vertical="center" wrapText="1"/>
    </xf>
    <xf numFmtId="3" fontId="40" fillId="4" borderId="1" xfId="15" applyNumberFormat="1" applyFont="1" applyFill="1" applyBorder="1" applyAlignment="1">
      <alignment horizontal="center" vertical="center" wrapText="1"/>
    </xf>
    <xf numFmtId="3" fontId="40" fillId="4" borderId="1" xfId="15" applyNumberFormat="1" applyFont="1" applyFill="1" applyBorder="1" applyAlignment="1">
      <alignment horizontal="center" wrapText="1"/>
    </xf>
    <xf numFmtId="3" fontId="19" fillId="2" borderId="1" xfId="15" applyNumberFormat="1" applyFont="1" applyFill="1" applyBorder="1" applyAlignment="1">
      <alignment horizontal="right" vertical="center" wrapText="1"/>
    </xf>
    <xf numFmtId="1" fontId="40" fillId="11" borderId="1" xfId="10" applyNumberFormat="1" applyFont="1" applyFill="1" applyBorder="1" applyAlignment="1" applyProtection="1">
      <alignment horizontal="center" vertical="center" wrapText="1"/>
      <protection locked="0"/>
    </xf>
    <xf numFmtId="10" fontId="19" fillId="11" borderId="1" xfId="15" applyNumberFormat="1" applyFont="1" applyFill="1" applyBorder="1" applyAlignment="1">
      <alignment horizontal="center" vertical="center" wrapText="1"/>
    </xf>
    <xf numFmtId="10" fontId="20" fillId="11" borderId="1" xfId="14" applyNumberFormat="1" applyFont="1" applyFill="1" applyBorder="1" applyAlignment="1" applyProtection="1">
      <alignment horizontal="center" vertical="center" wrapText="1"/>
      <protection locked="0"/>
    </xf>
    <xf numFmtId="9" fontId="20" fillId="11" borderId="1" xfId="14" applyFont="1" applyFill="1" applyBorder="1" applyAlignment="1" applyProtection="1">
      <alignment horizontal="center" vertical="center" wrapText="1"/>
      <protection locked="0"/>
    </xf>
    <xf numFmtId="3" fontId="19" fillId="2" borderId="1" xfId="15" applyNumberFormat="1" applyFont="1" applyFill="1" applyBorder="1" applyAlignment="1">
      <alignment horizontal="justify" vertical="top" wrapText="1"/>
    </xf>
    <xf numFmtId="1" fontId="20" fillId="2" borderId="1" xfId="10" applyNumberFormat="1" applyFont="1" applyFill="1" applyBorder="1" applyAlignment="1" applyProtection="1">
      <alignment horizontal="justify" vertical="top" wrapText="1"/>
      <protection locked="0"/>
    </xf>
    <xf numFmtId="1" fontId="19" fillId="2" borderId="1" xfId="15" applyNumberFormat="1" applyFont="1" applyFill="1" applyBorder="1" applyAlignment="1">
      <alignment horizontal="justify" vertical="top" wrapText="1"/>
    </xf>
    <xf numFmtId="1" fontId="20" fillId="2" borderId="1" xfId="15" applyNumberFormat="1" applyFont="1" applyFill="1" applyBorder="1" applyAlignment="1">
      <alignment horizontal="justify" vertical="top" wrapText="1"/>
    </xf>
    <xf numFmtId="9" fontId="19" fillId="2" borderId="1" xfId="15" applyNumberFormat="1" applyFont="1" applyFill="1" applyBorder="1" applyAlignment="1">
      <alignment horizontal="justify" vertical="top" wrapText="1"/>
    </xf>
    <xf numFmtId="9" fontId="19" fillId="2" borderId="1" xfId="17" applyFont="1" applyFill="1" applyBorder="1" applyAlignment="1">
      <alignment horizontal="justify" vertical="top" wrapText="1"/>
    </xf>
    <xf numFmtId="9" fontId="20" fillId="2" borderId="1" xfId="15" applyNumberFormat="1" applyFont="1" applyFill="1" applyBorder="1" applyAlignment="1">
      <alignment horizontal="justify" vertical="top" wrapText="1"/>
    </xf>
    <xf numFmtId="164" fontId="40" fillId="4" borderId="1" xfId="15" applyNumberFormat="1" applyFont="1" applyFill="1" applyBorder="1" applyAlignment="1">
      <alignment horizontal="center" vertical="center" wrapText="1"/>
    </xf>
    <xf numFmtId="9" fontId="40" fillId="4" borderId="1" xfId="14" applyFont="1" applyFill="1" applyBorder="1" applyAlignment="1">
      <alignment horizontal="center" vertical="center" wrapText="1"/>
    </xf>
    <xf numFmtId="1" fontId="19" fillId="2" borderId="1" xfId="14" applyNumberFormat="1" applyFont="1" applyFill="1" applyBorder="1" applyAlignment="1">
      <alignment horizontal="center" vertical="center" wrapText="1"/>
    </xf>
    <xf numFmtId="1" fontId="40" fillId="2" borderId="1" xfId="14" applyNumberFormat="1" applyFont="1" applyFill="1" applyBorder="1" applyAlignment="1" applyProtection="1">
      <alignment horizontal="center" vertical="center" wrapText="1"/>
      <protection locked="0"/>
    </xf>
    <xf numFmtId="0" fontId="15" fillId="2" borderId="1" xfId="3" applyFill="1" applyBorder="1" applyAlignment="1">
      <alignment horizontal="justify" vertical="center" wrapText="1"/>
    </xf>
    <xf numFmtId="0" fontId="33" fillId="2" borderId="1" xfId="3" applyFont="1" applyFill="1" applyBorder="1" applyAlignment="1">
      <alignment horizontal="justify" vertical="center" wrapText="1"/>
    </xf>
    <xf numFmtId="0" fontId="34" fillId="2" borderId="1" xfId="15" applyFont="1" applyFill="1" applyBorder="1" applyAlignment="1">
      <alignment horizontal="right"/>
    </xf>
    <xf numFmtId="0" fontId="34" fillId="2" borderId="1" xfId="15" applyFont="1" applyFill="1" applyBorder="1" applyAlignment="1">
      <alignment horizontal="center" vertical="center"/>
    </xf>
    <xf numFmtId="9" fontId="34" fillId="2" borderId="1" xfId="14" applyFont="1" applyFill="1" applyBorder="1" applyAlignment="1">
      <alignment horizontal="center" vertical="center"/>
    </xf>
    <xf numFmtId="0" fontId="34" fillId="2" borderId="1" xfId="15" applyFont="1" applyFill="1" applyBorder="1" applyAlignment="1">
      <alignment horizontal="justify" vertical="top" wrapText="1"/>
    </xf>
    <xf numFmtId="165" fontId="19" fillId="2" borderId="1" xfId="15" applyNumberFormat="1" applyFont="1" applyFill="1" applyBorder="1" applyAlignment="1">
      <alignment horizontal="right" wrapText="1"/>
    </xf>
    <xf numFmtId="165" fontId="19" fillId="2" borderId="1" xfId="15" applyNumberFormat="1" applyFont="1" applyFill="1" applyBorder="1" applyAlignment="1">
      <alignment horizontal="center" vertical="center" wrapText="1"/>
    </xf>
    <xf numFmtId="165" fontId="19" fillId="2" borderId="1" xfId="15" applyNumberFormat="1" applyFont="1" applyFill="1" applyBorder="1" applyAlignment="1">
      <alignment horizontal="justify" vertical="top" wrapText="1"/>
    </xf>
    <xf numFmtId="3" fontId="19" fillId="2" borderId="1" xfId="15" applyNumberFormat="1" applyFont="1" applyFill="1" applyBorder="1" applyAlignment="1">
      <alignment vertical="center" wrapText="1"/>
    </xf>
    <xf numFmtId="0" fontId="13" fillId="2" borderId="1" xfId="24" applyFont="1" applyFill="1" applyBorder="1" applyAlignment="1">
      <alignment horizontal="center" vertical="center"/>
    </xf>
    <xf numFmtId="0" fontId="16" fillId="2" borderId="1" xfId="23" applyFont="1" applyFill="1" applyBorder="1" applyAlignment="1" applyProtection="1">
      <alignment horizontal="center" vertical="center"/>
      <protection locked="0"/>
    </xf>
    <xf numFmtId="0" fontId="13" fillId="2" borderId="1" xfId="24" applyFont="1" applyFill="1" applyBorder="1" applyAlignment="1">
      <alignment horizontal="left" vertical="top" wrapText="1"/>
    </xf>
    <xf numFmtId="0" fontId="7" fillId="2" borderId="1" xfId="24" applyFont="1" applyFill="1" applyBorder="1" applyAlignment="1">
      <alignment horizontal="justify" vertical="top"/>
    </xf>
    <xf numFmtId="0" fontId="19" fillId="2" borderId="1" xfId="0" applyFont="1" applyFill="1" applyBorder="1" applyAlignment="1">
      <alignment horizontal="justify" vertical="center"/>
    </xf>
    <xf numFmtId="0" fontId="7" fillId="2" borderId="1" xfId="24" applyFont="1" applyFill="1" applyBorder="1" applyAlignment="1">
      <alignment wrapText="1"/>
    </xf>
    <xf numFmtId="9" fontId="7" fillId="2" borderId="1" xfId="24" applyNumberFormat="1" applyFont="1" applyFill="1" applyBorder="1" applyAlignment="1">
      <alignment horizontal="center" vertical="center"/>
    </xf>
    <xf numFmtId="0" fontId="7" fillId="2" borderId="1" xfId="24" applyFont="1" applyFill="1" applyBorder="1" applyAlignment="1">
      <alignment horizontal="left" vertical="center" wrapText="1"/>
    </xf>
    <xf numFmtId="0" fontId="11" fillId="2" borderId="1" xfId="2" applyFont="1" applyFill="1" applyBorder="1" applyAlignment="1">
      <alignment horizontal="center" vertical="center" wrapText="1"/>
    </xf>
    <xf numFmtId="0" fontId="13" fillId="0" borderId="1" xfId="0" applyFont="1" applyBorder="1" applyAlignment="1">
      <alignment horizontal="justify" vertical="center" wrapText="1"/>
    </xf>
  </cellXfs>
  <cellStyles count="30">
    <cellStyle name="Hipervínculo 2" xfId="3" xr:uid="{55A53E48-6050-436D-9C60-63B219E1D8BC}"/>
    <cellStyle name="Millares [0] 2" xfId="9" xr:uid="{3599AEA7-6588-41AB-BD0A-476DF54EEE97}"/>
    <cellStyle name="Millares [0] 3" xfId="5" xr:uid="{00000000-0005-0000-0000-000034000000}"/>
    <cellStyle name="Millares [0] 4" xfId="18" xr:uid="{A09549D8-C9DF-47D6-9FF3-3649C201E3C9}"/>
    <cellStyle name="Millares 2" xfId="11" xr:uid="{00000000-0005-0000-0000-000033000000}"/>
    <cellStyle name="Millares 3" xfId="12" xr:uid="{00000000-0005-0000-0000-00003B000000}"/>
    <cellStyle name="Millares 4" xfId="13" xr:uid="{00000000-0005-0000-0000-00003C000000}"/>
    <cellStyle name="Millares 5" xfId="16" xr:uid="{6F3A577C-432B-413C-91BE-F0CF833F51DF}"/>
    <cellStyle name="Moneda 2" xfId="29" xr:uid="{23B08606-BDCC-4EF5-B67C-D350BEAB79C8}"/>
    <cellStyle name="Normal" xfId="0" builtinId="0"/>
    <cellStyle name="Normal 10" xfId="23" xr:uid="{B12D699F-2873-48E8-80A7-C7D31FA5D955}"/>
    <cellStyle name="Normal 2" xfId="8" xr:uid="{A1C9A43D-8366-4740-BEDC-F5EE8156C905}"/>
    <cellStyle name="Normal 2 2" xfId="2" xr:uid="{88DAEDCD-9AB2-442C-9818-6FAD7B0AFAF9}"/>
    <cellStyle name="Normal 2 3" xfId="25" xr:uid="{371DE3A8-4D09-426B-B3A5-BAB38165714E}"/>
    <cellStyle name="Normal 3" xfId="7" xr:uid="{21C1E002-8A43-49E8-849D-D42D61B400E0}"/>
    <cellStyle name="Normal 3 2" xfId="19" xr:uid="{02090758-3F14-4EF5-B992-C3899C333B95}"/>
    <cellStyle name="Normal 3 3" xfId="28" xr:uid="{23C99A41-3745-406C-A97A-A86F493F3DD3}"/>
    <cellStyle name="Normal 3 4" xfId="1" xr:uid="{28AE9149-D345-4D97-A69E-ACD13B311A5D}"/>
    <cellStyle name="Normal 3 4 2" xfId="24" xr:uid="{165D365C-070F-4078-AFE6-9D1C27DD53E5}"/>
    <cellStyle name="Normal 4" xfId="4" xr:uid="{00000000-0005-0000-0000-000036000000}"/>
    <cellStyle name="Normal 5" xfId="15" xr:uid="{C85A58A5-01A4-443A-82D4-FCB59FDE3DE8}"/>
    <cellStyle name="Normal 5 2" xfId="22" xr:uid="{C5B71981-4316-43AF-896C-393788310068}"/>
    <cellStyle name="Normal 6" xfId="20" xr:uid="{9216CB10-F04E-406C-97A8-5F20E4C3C796}"/>
    <cellStyle name="Percent" xfId="10" xr:uid="{6FD100C4-C0BF-4EEA-AF64-645F708D7B76}"/>
    <cellStyle name="Porcentaje" xfId="14" builtinId="5"/>
    <cellStyle name="Porcentaje 2" xfId="6" xr:uid="{00000000-0005-0000-0000-00003A000000}"/>
    <cellStyle name="Porcentaje 2 2" xfId="27" xr:uid="{BDE1DCF8-1CDE-41DE-98F2-B23AED4A8ADE}"/>
    <cellStyle name="Porcentaje 3" xfId="17" xr:uid="{6ADA8515-E3C2-49A4-8867-95CBBA201BD5}"/>
    <cellStyle name="Porcentaje 4" xfId="21" xr:uid="{DF7E6234-E4DC-44EE-AE21-72D32FBB27D4}"/>
    <cellStyle name="Porcentaje 5" xfId="26" xr:uid="{98F7F7A2-3535-4639-A37E-0695DBE2D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hyperlink" Target="https://www.uaeos.gov.co/" TargetMode="External"/><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114300</xdr:rowOff>
    </xdr:from>
    <xdr:to>
      <xdr:col>1</xdr:col>
      <xdr:colOff>2609743</xdr:colOff>
      <xdr:row>2</xdr:row>
      <xdr:rowOff>799245</xdr:rowOff>
    </xdr:to>
    <xdr:pic>
      <xdr:nvPicPr>
        <xdr:cNvPr id="2" name="Imagen 1">
          <a:extLst>
            <a:ext uri="{FF2B5EF4-FFF2-40B4-BE49-F238E27FC236}">
              <a16:creationId xmlns:a16="http://schemas.microsoft.com/office/drawing/2014/main" id="{EF9E5523-177D-4F1B-8A27-DDE91072F2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038225"/>
          <a:ext cx="4848118" cy="684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2</xdr:row>
      <xdr:rowOff>257175</xdr:rowOff>
    </xdr:from>
    <xdr:to>
      <xdr:col>8</xdr:col>
      <xdr:colOff>968828</xdr:colOff>
      <xdr:row>2</xdr:row>
      <xdr:rowOff>828675</xdr:rowOff>
    </xdr:to>
    <xdr:pic>
      <xdr:nvPicPr>
        <xdr:cNvPr id="3" name="Imagen 2" descr="logo">
          <a:hlinkClick xmlns:r="http://schemas.openxmlformats.org/officeDocument/2006/relationships" r:id="rId2" tooltip="&quot;Logo Portal UAEOS&quot;"/>
          <a:extLst>
            <a:ext uri="{FF2B5EF4-FFF2-40B4-BE49-F238E27FC236}">
              <a16:creationId xmlns:a16="http://schemas.microsoft.com/office/drawing/2014/main" id="{FB109055-6DD9-446E-9445-23B9B646B2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82400" y="1181100"/>
          <a:ext cx="3350078" cy="571500"/>
        </a:xfrm>
        <a:prstGeom prst="rect">
          <a:avLst/>
        </a:prstGeom>
        <a:noFill/>
        <a:ln>
          <a:noFill/>
        </a:ln>
      </xdr:spPr>
    </xdr:pic>
    <xdr:clientData/>
  </xdr:twoCellAnchor>
  <xdr:twoCellAnchor>
    <xdr:from>
      <xdr:col>10</xdr:col>
      <xdr:colOff>552450</xdr:colOff>
      <xdr:row>2</xdr:row>
      <xdr:rowOff>152400</xdr:rowOff>
    </xdr:from>
    <xdr:to>
      <xdr:col>13</xdr:col>
      <xdr:colOff>1000125</xdr:colOff>
      <xdr:row>2</xdr:row>
      <xdr:rowOff>1095375</xdr:rowOff>
    </xdr:to>
    <xdr:pic>
      <xdr:nvPicPr>
        <xdr:cNvPr id="4" name="7 Imagen" descr="_1_09D5CC3C09D5C9D00051771305257E52">
          <a:extLst>
            <a:ext uri="{FF2B5EF4-FFF2-40B4-BE49-F238E27FC236}">
              <a16:creationId xmlns:a16="http://schemas.microsoft.com/office/drawing/2014/main" id="{2A284C27-7E3F-4FB6-9210-5D363D8F80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554450" y="1076325"/>
          <a:ext cx="44672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638175</xdr:colOff>
      <xdr:row>2</xdr:row>
      <xdr:rowOff>57151</xdr:rowOff>
    </xdr:from>
    <xdr:to>
      <xdr:col>2</xdr:col>
      <xdr:colOff>1914525</xdr:colOff>
      <xdr:row>2</xdr:row>
      <xdr:rowOff>1085850</xdr:rowOff>
    </xdr:to>
    <xdr:pic>
      <xdr:nvPicPr>
        <xdr:cNvPr id="5" name="Imagen 4">
          <a:extLst>
            <a:ext uri="{FF2B5EF4-FFF2-40B4-BE49-F238E27FC236}">
              <a16:creationId xmlns:a16="http://schemas.microsoft.com/office/drawing/2014/main" id="{006A883C-3E38-47BA-8A33-F28B32F966D9}"/>
            </a:ext>
          </a:extLst>
        </xdr:cNvPr>
        <xdr:cNvPicPr>
          <a:picLocks noChangeAspect="1"/>
        </xdr:cNvPicPr>
      </xdr:nvPicPr>
      <xdr:blipFill>
        <a:blip xmlns:r="http://schemas.openxmlformats.org/officeDocument/2006/relationships" r:embed="rId5"/>
        <a:stretch>
          <a:fillRect/>
        </a:stretch>
      </xdr:blipFill>
      <xdr:spPr>
        <a:xfrm>
          <a:off x="6438900" y="981076"/>
          <a:ext cx="1276350" cy="1028699"/>
        </a:xfrm>
        <a:prstGeom prst="rect">
          <a:avLst/>
        </a:prstGeom>
      </xdr:spPr>
    </xdr:pic>
    <xdr:clientData/>
  </xdr:twoCellAnchor>
  <xdr:twoCellAnchor editAs="oneCell">
    <xdr:from>
      <xdr:col>14</xdr:col>
      <xdr:colOff>1209675</xdr:colOff>
      <xdr:row>2</xdr:row>
      <xdr:rowOff>76200</xdr:rowOff>
    </xdr:from>
    <xdr:to>
      <xdr:col>15</xdr:col>
      <xdr:colOff>1704974</xdr:colOff>
      <xdr:row>2</xdr:row>
      <xdr:rowOff>1171575</xdr:rowOff>
    </xdr:to>
    <xdr:pic>
      <xdr:nvPicPr>
        <xdr:cNvPr id="6" name="Imagen 5">
          <a:extLst>
            <a:ext uri="{FF2B5EF4-FFF2-40B4-BE49-F238E27FC236}">
              <a16:creationId xmlns:a16="http://schemas.microsoft.com/office/drawing/2014/main" id="{F8A46540-A3D1-48FE-A7ED-0B93890EF89B}"/>
            </a:ext>
          </a:extLst>
        </xdr:cNvPr>
        <xdr:cNvPicPr>
          <a:picLocks noChangeAspect="1"/>
        </xdr:cNvPicPr>
      </xdr:nvPicPr>
      <xdr:blipFill>
        <a:blip xmlns:r="http://schemas.openxmlformats.org/officeDocument/2006/relationships" r:embed="rId6"/>
        <a:stretch>
          <a:fillRect/>
        </a:stretch>
      </xdr:blipFill>
      <xdr:spPr>
        <a:xfrm>
          <a:off x="22631400" y="1000125"/>
          <a:ext cx="2419349" cy="1095375"/>
        </a:xfrm>
        <a:prstGeom prst="rect">
          <a:avLst/>
        </a:prstGeom>
      </xdr:spPr>
    </xdr:pic>
    <xdr:clientData/>
  </xdr:twoCellAnchor>
  <xdr:twoCellAnchor editAs="oneCell">
    <xdr:from>
      <xdr:col>2</xdr:col>
      <xdr:colOff>2495550</xdr:colOff>
      <xdr:row>2</xdr:row>
      <xdr:rowOff>142875</xdr:rowOff>
    </xdr:from>
    <xdr:to>
      <xdr:col>4</xdr:col>
      <xdr:colOff>371022</xdr:colOff>
      <xdr:row>2</xdr:row>
      <xdr:rowOff>885825</xdr:rowOff>
    </xdr:to>
    <xdr:pic>
      <xdr:nvPicPr>
        <xdr:cNvPr id="7" name="Imagen 6" descr="Servicio Público de Empleo">
          <a:extLst>
            <a:ext uri="{FF2B5EF4-FFF2-40B4-BE49-F238E27FC236}">
              <a16:creationId xmlns:a16="http://schemas.microsoft.com/office/drawing/2014/main" id="{61092A8E-B85D-4AD6-AEDE-547253DB4EB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296275" y="1066800"/>
          <a:ext cx="2447472" cy="742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290969</xdr:colOff>
      <xdr:row>1</xdr:row>
      <xdr:rowOff>329442</xdr:rowOff>
    </xdr:from>
    <xdr:to>
      <xdr:col>3</xdr:col>
      <xdr:colOff>53584</xdr:colOff>
      <xdr:row>2</xdr:row>
      <xdr:rowOff>476933</xdr:rowOff>
    </xdr:to>
    <xdr:pic>
      <xdr:nvPicPr>
        <xdr:cNvPr id="9" name="imageSelected0">
          <a:extLst>
            <a:ext uri="{FF2B5EF4-FFF2-40B4-BE49-F238E27FC236}">
              <a16:creationId xmlns:a16="http://schemas.microsoft.com/office/drawing/2014/main" id="{F4DC608F-5488-42B2-872B-B81243CA1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969" y="519942"/>
          <a:ext cx="3273258" cy="909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3088821</xdr:colOff>
      <xdr:row>31</xdr:row>
      <xdr:rowOff>91471</xdr:rowOff>
    </xdr:from>
    <xdr:ext cx="7811106" cy="156391"/>
    <xdr:pic>
      <xdr:nvPicPr>
        <xdr:cNvPr id="4" name="Imagen 3">
          <a:extLst>
            <a:ext uri="{FF2B5EF4-FFF2-40B4-BE49-F238E27FC236}">
              <a16:creationId xmlns:a16="http://schemas.microsoft.com/office/drawing/2014/main" id="{B717CDE8-E8B9-40FA-8AF6-07FAEEDE4E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8821" y="49430971"/>
          <a:ext cx="7811106" cy="156391"/>
        </a:xfrm>
        <a:prstGeom prst="rect">
          <a:avLst/>
        </a:prstGeom>
      </xdr:spPr>
    </xdr:pic>
    <xdr:clientData/>
  </xdr:oneCellAnchor>
  <xdr:twoCellAnchor editAs="oneCell">
    <xdr:from>
      <xdr:col>0</xdr:col>
      <xdr:colOff>0</xdr:colOff>
      <xdr:row>0</xdr:row>
      <xdr:rowOff>228600</xdr:rowOff>
    </xdr:from>
    <xdr:to>
      <xdr:col>4</xdr:col>
      <xdr:colOff>2221302</xdr:colOff>
      <xdr:row>2</xdr:row>
      <xdr:rowOff>455839</xdr:rowOff>
    </xdr:to>
    <xdr:pic>
      <xdr:nvPicPr>
        <xdr:cNvPr id="5" name="Imagen 4">
          <a:extLst>
            <a:ext uri="{FF2B5EF4-FFF2-40B4-BE49-F238E27FC236}">
              <a16:creationId xmlns:a16="http://schemas.microsoft.com/office/drawing/2014/main" id="{C39DCC51-A064-405B-89EC-89722890E2ED}"/>
            </a:ext>
          </a:extLst>
        </xdr:cNvPr>
        <xdr:cNvPicPr>
          <a:picLocks noChangeAspect="1"/>
        </xdr:cNvPicPr>
      </xdr:nvPicPr>
      <xdr:blipFill>
        <a:blip xmlns:r="http://schemas.openxmlformats.org/officeDocument/2006/relationships" r:embed="rId2"/>
        <a:stretch>
          <a:fillRect/>
        </a:stretch>
      </xdr:blipFill>
      <xdr:spPr>
        <a:xfrm>
          <a:off x="0" y="228600"/>
          <a:ext cx="2221302"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2233083</xdr:colOff>
      <xdr:row>34</xdr:row>
      <xdr:rowOff>52917</xdr:rowOff>
    </xdr:from>
    <xdr:to>
      <xdr:col>14</xdr:col>
      <xdr:colOff>981793</xdr:colOff>
      <xdr:row>35</xdr:row>
      <xdr:rowOff>20927</xdr:rowOff>
    </xdr:to>
    <xdr:pic>
      <xdr:nvPicPr>
        <xdr:cNvPr id="2" name="Imagen 1">
          <a:extLst>
            <a:ext uri="{FF2B5EF4-FFF2-40B4-BE49-F238E27FC236}">
              <a16:creationId xmlns:a16="http://schemas.microsoft.com/office/drawing/2014/main" id="{B488E989-E0E1-4DDB-86B7-23DA0DE45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72258" y="16616892"/>
          <a:ext cx="7796402" cy="158510"/>
        </a:xfrm>
        <a:prstGeom prst="rect">
          <a:avLst/>
        </a:prstGeom>
      </xdr:spPr>
    </xdr:pic>
    <xdr:clientData/>
  </xdr:twoCellAnchor>
  <xdr:twoCellAnchor editAs="oneCell">
    <xdr:from>
      <xdr:col>0</xdr:col>
      <xdr:colOff>381000</xdr:colOff>
      <xdr:row>0</xdr:row>
      <xdr:rowOff>105834</xdr:rowOff>
    </xdr:from>
    <xdr:to>
      <xdr:col>8</xdr:col>
      <xdr:colOff>2221302</xdr:colOff>
      <xdr:row>2</xdr:row>
      <xdr:rowOff>158751</xdr:rowOff>
    </xdr:to>
    <xdr:pic>
      <xdr:nvPicPr>
        <xdr:cNvPr id="3" name="Imagen 2">
          <a:extLst>
            <a:ext uri="{FF2B5EF4-FFF2-40B4-BE49-F238E27FC236}">
              <a16:creationId xmlns:a16="http://schemas.microsoft.com/office/drawing/2014/main" id="{9400E771-C02A-44D9-B435-694DAB7B38D3}"/>
            </a:ext>
          </a:extLst>
        </xdr:cNvPr>
        <xdr:cNvPicPr>
          <a:picLocks noChangeAspect="1"/>
        </xdr:cNvPicPr>
      </xdr:nvPicPr>
      <xdr:blipFill>
        <a:blip xmlns:r="http://schemas.openxmlformats.org/officeDocument/2006/relationships" r:embed="rId2"/>
        <a:stretch>
          <a:fillRect/>
        </a:stretch>
      </xdr:blipFill>
      <xdr:spPr>
        <a:xfrm>
          <a:off x="0" y="105834"/>
          <a:ext cx="2221302" cy="767292"/>
        </a:xfrm>
        <a:prstGeom prst="rect">
          <a:avLst/>
        </a:prstGeom>
      </xdr:spPr>
    </xdr:pic>
    <xdr:clientData/>
  </xdr:twoCellAnchor>
  <xdr:twoCellAnchor>
    <xdr:from>
      <xdr:col>8</xdr:col>
      <xdr:colOff>931334</xdr:colOff>
      <xdr:row>35</xdr:row>
      <xdr:rowOff>127000</xdr:rowOff>
    </xdr:from>
    <xdr:to>
      <xdr:col>10</xdr:col>
      <xdr:colOff>520098</xdr:colOff>
      <xdr:row>40</xdr:row>
      <xdr:rowOff>111427</xdr:rowOff>
    </xdr:to>
    <xdr:sp macro="" textlink="">
      <xdr:nvSpPr>
        <xdr:cNvPr id="4" name="Text Box 45">
          <a:extLst>
            <a:ext uri="{FF2B5EF4-FFF2-40B4-BE49-F238E27FC236}">
              <a16:creationId xmlns:a16="http://schemas.microsoft.com/office/drawing/2014/main" id="{BA194A08-0B1C-47FA-9859-05A1F1F3F109}"/>
            </a:ext>
          </a:extLst>
        </xdr:cNvPr>
        <xdr:cNvSpPr txBox="1">
          <a:spLocks noChangeArrowheads="1"/>
        </xdr:cNvSpPr>
      </xdr:nvSpPr>
      <xdr:spPr bwMode="auto">
        <a:xfrm>
          <a:off x="11799359" y="16881475"/>
          <a:ext cx="6098116"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1132417</xdr:colOff>
      <xdr:row>39</xdr:row>
      <xdr:rowOff>105833</xdr:rowOff>
    </xdr:from>
    <xdr:ext cx="7766183" cy="152961"/>
    <xdr:pic>
      <xdr:nvPicPr>
        <xdr:cNvPr id="2" name="Imagen 1">
          <a:extLst>
            <a:ext uri="{FF2B5EF4-FFF2-40B4-BE49-F238E27FC236}">
              <a16:creationId xmlns:a16="http://schemas.microsoft.com/office/drawing/2014/main" id="{EFC12026-ED4B-460A-8D56-CD9A031875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13817" y="101594708"/>
          <a:ext cx="7766183" cy="152961"/>
        </a:xfrm>
        <a:prstGeom prst="rect">
          <a:avLst/>
        </a:prstGeom>
      </xdr:spPr>
    </xdr:pic>
    <xdr:clientData/>
  </xdr:oneCellAnchor>
  <xdr:oneCellAnchor>
    <xdr:from>
      <xdr:col>21</xdr:col>
      <xdr:colOff>275167</xdr:colOff>
      <xdr:row>39</xdr:row>
      <xdr:rowOff>0</xdr:rowOff>
    </xdr:from>
    <xdr:ext cx="7773880" cy="152959"/>
    <xdr:pic>
      <xdr:nvPicPr>
        <xdr:cNvPr id="3" name="Imagen 2">
          <a:extLst>
            <a:ext uri="{FF2B5EF4-FFF2-40B4-BE49-F238E27FC236}">
              <a16:creationId xmlns:a16="http://schemas.microsoft.com/office/drawing/2014/main" id="{57C99916-E7B2-4C67-96D0-50B4B14EF1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59625" y="101488875"/>
          <a:ext cx="7773880" cy="152959"/>
        </a:xfrm>
        <a:prstGeom prst="rect">
          <a:avLst/>
        </a:prstGeom>
      </xdr:spPr>
    </xdr:pic>
    <xdr:clientData/>
  </xdr:oneCellAnchor>
  <xdr:twoCellAnchor editAs="oneCell">
    <xdr:from>
      <xdr:col>0</xdr:col>
      <xdr:colOff>211668</xdr:colOff>
      <xdr:row>2</xdr:row>
      <xdr:rowOff>190500</xdr:rowOff>
    </xdr:from>
    <xdr:to>
      <xdr:col>1</xdr:col>
      <xdr:colOff>359834</xdr:colOff>
      <xdr:row>6</xdr:row>
      <xdr:rowOff>124396</xdr:rowOff>
    </xdr:to>
    <xdr:pic>
      <xdr:nvPicPr>
        <xdr:cNvPr id="4" name="Imagen 3">
          <a:extLst>
            <a:ext uri="{FF2B5EF4-FFF2-40B4-BE49-F238E27FC236}">
              <a16:creationId xmlns:a16="http://schemas.microsoft.com/office/drawing/2014/main" id="{B99D4BAD-602D-4EE8-9583-0B2E60DAAB31}"/>
            </a:ext>
          </a:extLst>
        </xdr:cNvPr>
        <xdr:cNvPicPr>
          <a:picLocks noChangeAspect="1"/>
        </xdr:cNvPicPr>
      </xdr:nvPicPr>
      <xdr:blipFill>
        <a:blip xmlns:r="http://schemas.openxmlformats.org/officeDocument/2006/relationships" r:embed="rId2"/>
        <a:stretch>
          <a:fillRect/>
        </a:stretch>
      </xdr:blipFill>
      <xdr:spPr>
        <a:xfrm>
          <a:off x="211668" y="523875"/>
          <a:ext cx="2272241" cy="772096"/>
        </a:xfrm>
        <a:prstGeom prst="rect">
          <a:avLst/>
        </a:prstGeom>
      </xdr:spPr>
    </xdr:pic>
    <xdr:clientData/>
  </xdr:twoCellAnchor>
  <xdr:twoCellAnchor>
    <xdr:from>
      <xdr:col>3</xdr:col>
      <xdr:colOff>1026585</xdr:colOff>
      <xdr:row>41</xdr:row>
      <xdr:rowOff>84669</xdr:rowOff>
    </xdr:from>
    <xdr:to>
      <xdr:col>5</xdr:col>
      <xdr:colOff>460649</xdr:colOff>
      <xdr:row>46</xdr:row>
      <xdr:rowOff>315</xdr:rowOff>
    </xdr:to>
    <xdr:sp macro="" textlink="">
      <xdr:nvSpPr>
        <xdr:cNvPr id="5" name="Text Box 45">
          <a:extLst>
            <a:ext uri="{FF2B5EF4-FFF2-40B4-BE49-F238E27FC236}">
              <a16:creationId xmlns:a16="http://schemas.microsoft.com/office/drawing/2014/main" id="{7B6C7CF7-1A9A-45EE-9116-2D4F5CFB2037}"/>
            </a:ext>
          </a:extLst>
        </xdr:cNvPr>
        <xdr:cNvSpPr txBox="1">
          <a:spLocks noChangeArrowheads="1"/>
        </xdr:cNvSpPr>
      </xdr:nvSpPr>
      <xdr:spPr bwMode="auto">
        <a:xfrm>
          <a:off x="6122460" y="101897394"/>
          <a:ext cx="4739489" cy="725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0</xdr:colOff>
      <xdr:row>40</xdr:row>
      <xdr:rowOff>0</xdr:rowOff>
    </xdr:from>
    <xdr:to>
      <xdr:col>31</xdr:col>
      <xdr:colOff>69064</xdr:colOff>
      <xdr:row>44</xdr:row>
      <xdr:rowOff>74396</xdr:rowOff>
    </xdr:to>
    <xdr:sp macro="" textlink="">
      <xdr:nvSpPr>
        <xdr:cNvPr id="6" name="Text Box 45">
          <a:extLst>
            <a:ext uri="{FF2B5EF4-FFF2-40B4-BE49-F238E27FC236}">
              <a16:creationId xmlns:a16="http://schemas.microsoft.com/office/drawing/2014/main" id="{E3C12BAB-1A43-4774-99F5-DA7A6BCD9A1D}"/>
            </a:ext>
          </a:extLst>
        </xdr:cNvPr>
        <xdr:cNvSpPr txBox="1">
          <a:spLocks noChangeArrowheads="1"/>
        </xdr:cNvSpPr>
      </xdr:nvSpPr>
      <xdr:spPr bwMode="auto">
        <a:xfrm>
          <a:off x="19859625" y="101650800"/>
          <a:ext cx="0" cy="72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20Plan%20de%20acci&#243;n%20Institucion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9\Planeacion$\GESTION%202023\Pensamiento%20y%20Direccionamiento%20Estrategico\Plan%20estrategico\FO1_PLAN_ESTRATEGICO_V10%20(1)_coment%20Carolin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on, Vision y Objetivos (2)"/>
      <sheetName val="Plan estrategico "/>
      <sheetName val="DDOSS"/>
      <sheetName val="GEduc"/>
      <sheetName val=" GCyP "/>
      <sheetName val="GPyE"/>
      <sheetName val="GTICS"/>
      <sheetName val="GGA"/>
      <sheetName val="GGF"/>
      <sheetName val="GGH"/>
      <sheetName val="OAJ"/>
      <sheetName val="OCI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ariela Florez" id="{C409FB6C-E200-442A-A2A4-8828E3FC5569}" userId="S::mariela.florez@unidadsolidaria.gov.co::c29326b1-7424-4295-ba74-66aa44059c9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Y28" dT="2023-07-27T21:44:25.47" personId="{C409FB6C-E200-442A-A2A4-8828E3FC5569}" id="{9B55B9C9-D6A9-440A-B50D-27BB3FEC8DF5}">
    <text xml:space="preserve">El indicador menciona organizaciones vinculadas , sin embargo se reporta es participación de 486 , agradecemos la recomendación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jhon.rojas@uaeos.gov.co" TargetMode="External"/><Relationship Id="rId13" Type="http://schemas.openxmlformats.org/officeDocument/2006/relationships/hyperlink" Target="mailto:gmedina@uaeos.gov.co" TargetMode="External"/><Relationship Id="rId3" Type="http://schemas.openxmlformats.org/officeDocument/2006/relationships/hyperlink" Target="mailto:jhon.rojas@uaeos.gov.co" TargetMode="External"/><Relationship Id="rId7" Type="http://schemas.openxmlformats.org/officeDocument/2006/relationships/hyperlink" Target="mailto:jhon.rojas@uaeos.gov.co" TargetMode="External"/><Relationship Id="rId12" Type="http://schemas.openxmlformats.org/officeDocument/2006/relationships/hyperlink" Target="mailto:jhon.rojas@uaeos.gov.co" TargetMode="External"/><Relationship Id="rId2" Type="http://schemas.openxmlformats.org/officeDocument/2006/relationships/hyperlink" Target="mailto:jhon.rojas@uaeos.gov.co" TargetMode="External"/><Relationship Id="rId16" Type="http://schemas.openxmlformats.org/officeDocument/2006/relationships/drawing" Target="../drawings/drawing1.xml"/><Relationship Id="rId1" Type="http://schemas.openxmlformats.org/officeDocument/2006/relationships/hyperlink" Target="mailto:jhon.rojas@uaeos.gov.co" TargetMode="External"/><Relationship Id="rId6" Type="http://schemas.openxmlformats.org/officeDocument/2006/relationships/hyperlink" Target="mailto:jhon.rojas@uaeos.gov.co" TargetMode="External"/><Relationship Id="rId11" Type="http://schemas.openxmlformats.org/officeDocument/2006/relationships/hyperlink" Target="mailto:jhon.rojas@uaeos.gov.co" TargetMode="External"/><Relationship Id="rId5" Type="http://schemas.openxmlformats.org/officeDocument/2006/relationships/hyperlink" Target="mailto:jhon.rojas@uaeos.gov.co" TargetMode="External"/><Relationship Id="rId15" Type="http://schemas.openxmlformats.org/officeDocument/2006/relationships/printerSettings" Target="../printerSettings/printerSettings1.bin"/><Relationship Id="rId10" Type="http://schemas.openxmlformats.org/officeDocument/2006/relationships/hyperlink" Target="mailto:jhon.rojas@uaeos.gov.co" TargetMode="External"/><Relationship Id="rId4" Type="http://schemas.openxmlformats.org/officeDocument/2006/relationships/hyperlink" Target="mailto:jhon.rojas@uaeos.gov.co" TargetMode="External"/><Relationship Id="rId9" Type="http://schemas.openxmlformats.org/officeDocument/2006/relationships/hyperlink" Target="mailto:jhon.rojas@uaeos.gov.co" TargetMode="External"/><Relationship Id="rId14" Type="http://schemas.openxmlformats.org/officeDocument/2006/relationships/hyperlink" Target="mailto:jhon.rojas@uaeos.gov.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hon.rojas@unidadsolidaria.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E673-F70B-4D56-8C6E-312FBA98AEC0}">
  <dimension ref="A2:S19"/>
  <sheetViews>
    <sheetView topLeftCell="G4" zoomScale="84" zoomScaleNormal="84" workbookViewId="0">
      <selection activeCell="F17" sqref="F17"/>
    </sheetView>
  </sheetViews>
  <sheetFormatPr baseColWidth="10" defaultColWidth="11.42578125" defaultRowHeight="15.75"/>
  <cols>
    <col min="1" max="1" width="39" style="82" customWidth="1"/>
    <col min="2" max="2" width="48" style="82" customWidth="1"/>
    <col min="3" max="3" width="57.140625" style="82" customWidth="1"/>
    <col min="4" max="5" width="11.42578125" style="82"/>
    <col min="6" max="6" width="12.5703125" style="84" bestFit="1" customWidth="1"/>
    <col min="7" max="7" width="15.140625" style="84" customWidth="1"/>
    <col min="8" max="8" width="14.7109375" style="84" customWidth="1"/>
    <col min="9" max="11" width="15.28515625" style="84" bestFit="1" customWidth="1"/>
    <col min="12" max="12" width="33.5703125" style="82" customWidth="1"/>
    <col min="13" max="13" width="11.42578125" style="82"/>
    <col min="14" max="14" width="21" style="82" customWidth="1"/>
    <col min="15" max="15" width="28.85546875" style="82" customWidth="1"/>
    <col min="16" max="16" width="36.5703125" style="82" customWidth="1"/>
    <col min="17" max="17" width="42.28515625" style="82" customWidth="1"/>
    <col min="18" max="18" width="39.28515625" style="82" bestFit="1" customWidth="1"/>
    <col min="19" max="19" width="40.42578125" style="82" bestFit="1" customWidth="1"/>
    <col min="20" max="16384" width="11.42578125" style="83"/>
  </cols>
  <sheetData>
    <row r="2" spans="1:19" ht="57" customHeight="1">
      <c r="C2" s="395" t="s">
        <v>225</v>
      </c>
      <c r="D2" s="395"/>
      <c r="E2" s="395"/>
      <c r="F2" s="396"/>
      <c r="G2" s="396"/>
      <c r="H2" s="396"/>
      <c r="I2" s="396"/>
      <c r="J2" s="396"/>
      <c r="K2" s="396"/>
    </row>
    <row r="3" spans="1:19" ht="105" customHeight="1">
      <c r="A3" s="397"/>
      <c r="B3" s="397"/>
      <c r="C3" s="397"/>
      <c r="D3" s="397"/>
      <c r="E3" s="397"/>
      <c r="F3" s="397"/>
      <c r="G3" s="397"/>
      <c r="H3" s="397"/>
      <c r="I3" s="397"/>
      <c r="J3" s="397"/>
      <c r="K3" s="397"/>
      <c r="L3" s="397"/>
      <c r="M3" s="397"/>
      <c r="N3" s="397"/>
      <c r="O3" s="397"/>
      <c r="P3" s="397"/>
      <c r="Q3" s="397"/>
      <c r="R3" s="397"/>
      <c r="S3" s="397"/>
    </row>
    <row r="4" spans="1:19" ht="16.5" thickBot="1"/>
    <row r="5" spans="1:19" s="91" customFormat="1" ht="45.75" customHeight="1" thickBot="1">
      <c r="A5" s="85" t="s">
        <v>134</v>
      </c>
      <c r="B5" s="86" t="s">
        <v>135</v>
      </c>
      <c r="C5" s="87" t="s">
        <v>52</v>
      </c>
      <c r="D5" s="86" t="s">
        <v>53</v>
      </c>
      <c r="E5" s="86" t="s">
        <v>54</v>
      </c>
      <c r="F5" s="88" t="s">
        <v>226</v>
      </c>
      <c r="G5" s="89" t="s">
        <v>227</v>
      </c>
      <c r="H5" s="86" t="s">
        <v>55</v>
      </c>
      <c r="I5" s="86" t="s">
        <v>228</v>
      </c>
      <c r="J5" s="86" t="s">
        <v>229</v>
      </c>
      <c r="K5" s="88" t="s">
        <v>230</v>
      </c>
      <c r="L5" s="86" t="s">
        <v>138</v>
      </c>
      <c r="M5" s="86" t="s">
        <v>139</v>
      </c>
      <c r="N5" s="86" t="s">
        <v>140</v>
      </c>
      <c r="O5" s="86" t="s">
        <v>141</v>
      </c>
      <c r="P5" s="86" t="s">
        <v>142</v>
      </c>
      <c r="Q5" s="86" t="s">
        <v>143</v>
      </c>
      <c r="R5" s="86" t="s">
        <v>144</v>
      </c>
      <c r="S5" s="90" t="s">
        <v>145</v>
      </c>
    </row>
    <row r="6" spans="1:19" s="100" customFormat="1" ht="47.25">
      <c r="A6" s="398"/>
      <c r="B6" s="401" t="s">
        <v>231</v>
      </c>
      <c r="C6" s="93" t="s">
        <v>56</v>
      </c>
      <c r="D6" s="94" t="s">
        <v>11</v>
      </c>
      <c r="E6" s="92" t="s">
        <v>45</v>
      </c>
      <c r="F6" s="95">
        <v>43</v>
      </c>
      <c r="G6" s="95">
        <f>SUM(H6:K6)</f>
        <v>164</v>
      </c>
      <c r="H6" s="96">
        <v>41</v>
      </c>
      <c r="I6" s="96">
        <v>41</v>
      </c>
      <c r="J6" s="96">
        <v>41</v>
      </c>
      <c r="K6" s="96">
        <v>41</v>
      </c>
      <c r="L6" s="94" t="s">
        <v>147</v>
      </c>
      <c r="M6" s="94"/>
      <c r="N6" s="94" t="s">
        <v>141</v>
      </c>
      <c r="O6" s="94" t="s">
        <v>152</v>
      </c>
      <c r="P6" s="97" t="s">
        <v>154</v>
      </c>
      <c r="Q6" s="98" t="s">
        <v>155</v>
      </c>
      <c r="R6" s="98" t="s">
        <v>156</v>
      </c>
      <c r="S6" s="99" t="s">
        <v>232</v>
      </c>
    </row>
    <row r="7" spans="1:19" s="100" customFormat="1" ht="31.5">
      <c r="A7" s="398"/>
      <c r="B7" s="401"/>
      <c r="C7" s="101" t="s">
        <v>57</v>
      </c>
      <c r="D7" s="102" t="s">
        <v>11</v>
      </c>
      <c r="E7" s="103" t="s">
        <v>45</v>
      </c>
      <c r="F7" s="104">
        <v>76</v>
      </c>
      <c r="G7" s="105">
        <f>SUM(H7:K7)</f>
        <v>296</v>
      </c>
      <c r="H7" s="104">
        <v>104</v>
      </c>
      <c r="I7" s="104">
        <v>64</v>
      </c>
      <c r="J7" s="104">
        <v>64</v>
      </c>
      <c r="K7" s="104">
        <v>64</v>
      </c>
      <c r="L7" s="102" t="s">
        <v>147</v>
      </c>
      <c r="M7" s="102"/>
      <c r="N7" s="102" t="s">
        <v>150</v>
      </c>
      <c r="O7" s="102"/>
      <c r="P7" s="106" t="s">
        <v>154</v>
      </c>
      <c r="Q7" s="102" t="s">
        <v>155</v>
      </c>
      <c r="R7" s="102" t="s">
        <v>156</v>
      </c>
      <c r="S7" s="107" t="s">
        <v>232</v>
      </c>
    </row>
    <row r="8" spans="1:19" s="100" customFormat="1" ht="31.5">
      <c r="A8" s="398"/>
      <c r="B8" s="401"/>
      <c r="C8" s="108" t="s">
        <v>58</v>
      </c>
      <c r="D8" s="94" t="s">
        <v>11</v>
      </c>
      <c r="E8" s="92" t="s">
        <v>45</v>
      </c>
      <c r="F8" s="109">
        <v>0</v>
      </c>
      <c r="G8" s="110">
        <v>20</v>
      </c>
      <c r="H8" s="110">
        <v>3</v>
      </c>
      <c r="I8" s="110">
        <v>5</v>
      </c>
      <c r="J8" s="110">
        <v>5</v>
      </c>
      <c r="K8" s="111">
        <v>7</v>
      </c>
      <c r="L8" s="108" t="s">
        <v>147</v>
      </c>
      <c r="M8" s="108" t="s">
        <v>153</v>
      </c>
      <c r="N8" s="108" t="s">
        <v>148</v>
      </c>
      <c r="O8" s="94"/>
      <c r="P8" s="97" t="s">
        <v>154</v>
      </c>
      <c r="Q8" s="108" t="s">
        <v>155</v>
      </c>
      <c r="R8" s="97" t="s">
        <v>156</v>
      </c>
      <c r="S8" s="99" t="s">
        <v>232</v>
      </c>
    </row>
    <row r="9" spans="1:19" s="100" customFormat="1" ht="47.25">
      <c r="A9" s="398"/>
      <c r="B9" s="401"/>
      <c r="C9" s="112" t="s">
        <v>59</v>
      </c>
      <c r="D9" s="102" t="s">
        <v>11</v>
      </c>
      <c r="E9" s="103" t="s">
        <v>45</v>
      </c>
      <c r="F9" s="113">
        <v>35</v>
      </c>
      <c r="G9" s="104">
        <v>74</v>
      </c>
      <c r="H9" s="104">
        <v>26</v>
      </c>
      <c r="I9" s="104">
        <v>16</v>
      </c>
      <c r="J9" s="104">
        <v>16</v>
      </c>
      <c r="K9" s="104">
        <v>16</v>
      </c>
      <c r="L9" s="112" t="s">
        <v>147</v>
      </c>
      <c r="M9" s="112"/>
      <c r="N9" s="102" t="s">
        <v>150</v>
      </c>
      <c r="O9" s="102"/>
      <c r="P9" s="106" t="s">
        <v>154</v>
      </c>
      <c r="Q9" s="112" t="s">
        <v>155</v>
      </c>
      <c r="R9" s="106" t="s">
        <v>156</v>
      </c>
      <c r="S9" s="107" t="s">
        <v>232</v>
      </c>
    </row>
    <row r="10" spans="1:19" s="100" customFormat="1" ht="31.5">
      <c r="A10" s="398"/>
      <c r="B10" s="401"/>
      <c r="C10" s="114" t="s">
        <v>60</v>
      </c>
      <c r="D10" s="94" t="s">
        <v>11</v>
      </c>
      <c r="E10" s="92" t="s">
        <v>45</v>
      </c>
      <c r="F10" s="115">
        <v>306</v>
      </c>
      <c r="G10" s="115">
        <f>H10+I10+J10+K10</f>
        <v>873</v>
      </c>
      <c r="H10" s="115">
        <v>181</v>
      </c>
      <c r="I10" s="115">
        <v>216</v>
      </c>
      <c r="J10" s="115">
        <v>216</v>
      </c>
      <c r="K10" s="115">
        <v>260</v>
      </c>
      <c r="L10" s="108" t="s">
        <v>147</v>
      </c>
      <c r="M10" s="94"/>
      <c r="N10" s="94" t="s">
        <v>150</v>
      </c>
      <c r="O10" s="94"/>
      <c r="P10" s="97" t="s">
        <v>154</v>
      </c>
      <c r="Q10" s="94" t="s">
        <v>155</v>
      </c>
      <c r="R10" s="94" t="s">
        <v>156</v>
      </c>
      <c r="S10" s="99" t="s">
        <v>232</v>
      </c>
    </row>
    <row r="11" spans="1:19" s="100" customFormat="1" ht="47.25">
      <c r="A11" s="398"/>
      <c r="B11" s="401"/>
      <c r="C11" s="112" t="s">
        <v>61</v>
      </c>
      <c r="D11" s="102" t="s">
        <v>11</v>
      </c>
      <c r="E11" s="103" t="s">
        <v>45</v>
      </c>
      <c r="F11" s="116">
        <v>152</v>
      </c>
      <c r="G11" s="104">
        <v>227</v>
      </c>
      <c r="H11" s="104">
        <v>54</v>
      </c>
      <c r="I11" s="104">
        <v>54</v>
      </c>
      <c r="J11" s="104">
        <v>54</v>
      </c>
      <c r="K11" s="104">
        <v>65</v>
      </c>
      <c r="L11" s="112" t="s">
        <v>147</v>
      </c>
      <c r="M11" s="112"/>
      <c r="N11" s="102" t="s">
        <v>150</v>
      </c>
      <c r="O11" s="102"/>
      <c r="P11" s="106" t="s">
        <v>154</v>
      </c>
      <c r="Q11" s="112" t="s">
        <v>155</v>
      </c>
      <c r="R11" s="106" t="s">
        <v>156</v>
      </c>
      <c r="S11" s="107" t="s">
        <v>232</v>
      </c>
    </row>
    <row r="12" spans="1:19" s="100" customFormat="1" ht="31.5">
      <c r="A12" s="398"/>
      <c r="B12" s="401"/>
      <c r="C12" s="108" t="s">
        <v>62</v>
      </c>
      <c r="D12" s="94" t="s">
        <v>11</v>
      </c>
      <c r="E12" s="92" t="s">
        <v>45</v>
      </c>
      <c r="F12" s="117">
        <v>0.34849999999999998</v>
      </c>
      <c r="G12" s="118">
        <v>0.14000000000000001</v>
      </c>
      <c r="H12" s="118">
        <v>0.14000000000000001</v>
      </c>
      <c r="I12" s="118">
        <v>0.14000000000000001</v>
      </c>
      <c r="J12" s="118">
        <v>0.14000000000000001</v>
      </c>
      <c r="K12" s="118">
        <v>0.14000000000000001</v>
      </c>
      <c r="L12" s="108" t="s">
        <v>147</v>
      </c>
      <c r="M12" s="108"/>
      <c r="N12" s="94" t="s">
        <v>150</v>
      </c>
      <c r="O12" s="94"/>
      <c r="P12" s="97" t="s">
        <v>154</v>
      </c>
      <c r="Q12" s="94" t="s">
        <v>155</v>
      </c>
      <c r="R12" s="97" t="s">
        <v>156</v>
      </c>
      <c r="S12" s="99" t="s">
        <v>232</v>
      </c>
    </row>
    <row r="13" spans="1:19" s="100" customFormat="1" ht="31.5">
      <c r="A13" s="398"/>
      <c r="B13" s="401"/>
      <c r="C13" s="112" t="s">
        <v>63</v>
      </c>
      <c r="D13" s="102" t="s">
        <v>11</v>
      </c>
      <c r="E13" s="103" t="s">
        <v>45</v>
      </c>
      <c r="F13" s="119">
        <v>0.34370000000000001</v>
      </c>
      <c r="G13" s="120">
        <v>0.28000000000000003</v>
      </c>
      <c r="H13" s="120">
        <v>0.28000000000000003</v>
      </c>
      <c r="I13" s="120">
        <v>0.28000000000000003</v>
      </c>
      <c r="J13" s="120">
        <v>0.28000000000000003</v>
      </c>
      <c r="K13" s="120">
        <v>0.28000000000000003</v>
      </c>
      <c r="L13" s="112" t="s">
        <v>147</v>
      </c>
      <c r="M13" s="112"/>
      <c r="N13" s="102" t="s">
        <v>150</v>
      </c>
      <c r="O13" s="102"/>
      <c r="P13" s="106" t="s">
        <v>154</v>
      </c>
      <c r="Q13" s="112" t="s">
        <v>155</v>
      </c>
      <c r="R13" s="106" t="s">
        <v>156</v>
      </c>
      <c r="S13" s="107" t="s">
        <v>232</v>
      </c>
    </row>
    <row r="14" spans="1:19" s="100" customFormat="1" ht="31.5">
      <c r="A14" s="398"/>
      <c r="B14" s="401"/>
      <c r="C14" s="114" t="s">
        <v>64</v>
      </c>
      <c r="D14" s="94" t="s">
        <v>11</v>
      </c>
      <c r="E14" s="92" t="s">
        <v>45</v>
      </c>
      <c r="F14" s="115">
        <v>14</v>
      </c>
      <c r="G14" s="115">
        <v>74</v>
      </c>
      <c r="H14" s="115">
        <v>26</v>
      </c>
      <c r="I14" s="115">
        <v>16</v>
      </c>
      <c r="J14" s="115">
        <v>16</v>
      </c>
      <c r="K14" s="115">
        <v>16</v>
      </c>
      <c r="L14" s="94" t="s">
        <v>147</v>
      </c>
      <c r="M14" s="94"/>
      <c r="N14" s="94" t="s">
        <v>150</v>
      </c>
      <c r="O14" s="94"/>
      <c r="P14" s="97" t="s">
        <v>154</v>
      </c>
      <c r="Q14" s="94" t="s">
        <v>155</v>
      </c>
      <c r="R14" s="94" t="s">
        <v>156</v>
      </c>
      <c r="S14" s="99" t="s">
        <v>232</v>
      </c>
    </row>
    <row r="15" spans="1:19" s="100" customFormat="1" ht="63">
      <c r="A15" s="398"/>
      <c r="B15" s="401"/>
      <c r="C15" s="101" t="s">
        <v>65</v>
      </c>
      <c r="D15" s="102" t="s">
        <v>11</v>
      </c>
      <c r="E15" s="103" t="s">
        <v>45</v>
      </c>
      <c r="F15" s="120">
        <v>0</v>
      </c>
      <c r="G15" s="120">
        <v>0.5</v>
      </c>
      <c r="H15" s="121">
        <v>0.5</v>
      </c>
      <c r="I15" s="121">
        <v>0.5</v>
      </c>
      <c r="J15" s="121">
        <v>0.5</v>
      </c>
      <c r="K15" s="121">
        <v>0.5</v>
      </c>
      <c r="L15" s="102" t="s">
        <v>147</v>
      </c>
      <c r="M15" s="102"/>
      <c r="N15" s="102" t="s">
        <v>150</v>
      </c>
      <c r="O15" s="102"/>
      <c r="P15" s="106" t="s">
        <v>154</v>
      </c>
      <c r="Q15" s="112" t="s">
        <v>155</v>
      </c>
      <c r="R15" s="102" t="s">
        <v>156</v>
      </c>
      <c r="S15" s="107" t="s">
        <v>232</v>
      </c>
    </row>
    <row r="16" spans="1:19" s="100" customFormat="1" ht="63">
      <c r="A16" s="398"/>
      <c r="B16" s="401"/>
      <c r="C16" s="108" t="s">
        <v>66</v>
      </c>
      <c r="D16" s="94" t="s">
        <v>11</v>
      </c>
      <c r="E16" s="92" t="s">
        <v>45</v>
      </c>
      <c r="F16" s="118">
        <v>0</v>
      </c>
      <c r="G16" s="118">
        <v>0.5</v>
      </c>
      <c r="H16" s="118">
        <v>0.5</v>
      </c>
      <c r="I16" s="117">
        <v>0.5</v>
      </c>
      <c r="J16" s="117">
        <v>0.5</v>
      </c>
      <c r="K16" s="117">
        <v>0.5</v>
      </c>
      <c r="L16" s="108" t="s">
        <v>147</v>
      </c>
      <c r="M16" s="108"/>
      <c r="N16" s="94" t="s">
        <v>150</v>
      </c>
      <c r="O16" s="94"/>
      <c r="P16" s="97" t="s">
        <v>154</v>
      </c>
      <c r="Q16" s="94" t="s">
        <v>155</v>
      </c>
      <c r="R16" s="97" t="s">
        <v>156</v>
      </c>
      <c r="S16" s="99" t="s">
        <v>232</v>
      </c>
    </row>
    <row r="17" spans="1:19" s="100" customFormat="1" ht="25.5" customHeight="1">
      <c r="A17" s="399"/>
      <c r="B17" s="402"/>
      <c r="C17" s="122" t="s">
        <v>161</v>
      </c>
      <c r="D17" s="94" t="s">
        <v>11</v>
      </c>
      <c r="E17" s="92" t="s">
        <v>45</v>
      </c>
      <c r="F17" s="123">
        <v>400</v>
      </c>
      <c r="G17" s="123">
        <v>2400</v>
      </c>
      <c r="H17" s="123">
        <v>600</v>
      </c>
      <c r="I17" s="124">
        <v>600</v>
      </c>
      <c r="J17" s="124">
        <v>600</v>
      </c>
      <c r="K17" s="124">
        <v>600</v>
      </c>
      <c r="L17" s="108" t="s">
        <v>153</v>
      </c>
      <c r="M17" s="108" t="s">
        <v>148</v>
      </c>
      <c r="N17" s="108" t="s">
        <v>148</v>
      </c>
      <c r="O17" s="97"/>
      <c r="P17" s="106" t="s">
        <v>154</v>
      </c>
      <c r="Q17" s="102" t="s">
        <v>155</v>
      </c>
      <c r="R17" s="102" t="s">
        <v>156</v>
      </c>
      <c r="S17" s="107" t="s">
        <v>232</v>
      </c>
    </row>
    <row r="18" spans="1:19" s="100" customFormat="1" ht="32.25" thickBot="1">
      <c r="A18" s="400"/>
      <c r="B18" s="403"/>
      <c r="C18" s="125" t="s">
        <v>67</v>
      </c>
      <c r="D18" s="126" t="s">
        <v>11</v>
      </c>
      <c r="E18" s="127" t="s">
        <v>45</v>
      </c>
      <c r="F18" s="128">
        <v>66</v>
      </c>
      <c r="G18" s="128">
        <v>227</v>
      </c>
      <c r="H18" s="128">
        <v>54</v>
      </c>
      <c r="I18" s="128">
        <v>54</v>
      </c>
      <c r="J18" s="128">
        <v>54</v>
      </c>
      <c r="K18" s="128">
        <v>65</v>
      </c>
      <c r="L18" s="126" t="s">
        <v>147</v>
      </c>
      <c r="M18" s="126"/>
      <c r="N18" s="126" t="s">
        <v>150</v>
      </c>
      <c r="O18" s="126"/>
      <c r="P18" s="129" t="s">
        <v>154</v>
      </c>
      <c r="Q18" s="130" t="s">
        <v>155</v>
      </c>
      <c r="R18" s="126" t="s">
        <v>156</v>
      </c>
      <c r="S18" s="131" t="s">
        <v>232</v>
      </c>
    </row>
    <row r="19" spans="1:19" s="100" customFormat="1" ht="25.5" customHeight="1">
      <c r="A19" s="132" t="s">
        <v>125</v>
      </c>
      <c r="B19" s="133" t="s">
        <v>233</v>
      </c>
      <c r="C19" s="134" t="s">
        <v>68</v>
      </c>
      <c r="D19" s="134" t="s">
        <v>69</v>
      </c>
      <c r="E19" s="134" t="s">
        <v>12</v>
      </c>
      <c r="F19" s="135">
        <v>94.1</v>
      </c>
      <c r="G19" s="135">
        <v>95</v>
      </c>
      <c r="H19" s="135">
        <v>94</v>
      </c>
      <c r="I19" s="135">
        <v>94</v>
      </c>
      <c r="J19" s="135">
        <v>95</v>
      </c>
      <c r="K19" s="135">
        <v>95</v>
      </c>
      <c r="L19" s="134" t="s">
        <v>165</v>
      </c>
      <c r="M19" s="136"/>
      <c r="N19" s="136"/>
      <c r="O19" s="136"/>
      <c r="P19" s="133" t="s">
        <v>154</v>
      </c>
      <c r="Q19" s="134" t="s">
        <v>166</v>
      </c>
      <c r="R19" s="134" t="s">
        <v>234</v>
      </c>
      <c r="S19" s="137" t="s">
        <v>235</v>
      </c>
    </row>
  </sheetData>
  <mergeCells count="4">
    <mergeCell ref="C2:K2"/>
    <mergeCell ref="A3:S3"/>
    <mergeCell ref="A6:A18"/>
    <mergeCell ref="B6:B18"/>
  </mergeCells>
  <dataValidations count="1">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G7 F6:G6" xr:uid="{5BE107FF-D5FC-4576-A53D-86911E356D50}"/>
  </dataValidations>
  <hyperlinks>
    <hyperlink ref="S6" r:id="rId1" xr:uid="{96064B82-324F-419D-A16A-F24A81FCF7FC}"/>
    <hyperlink ref="S7" r:id="rId2" xr:uid="{88B0CE71-F104-4767-ADE6-1D06F5B744C4}"/>
    <hyperlink ref="S8" r:id="rId3" xr:uid="{EE6EE5D4-C4EA-40C1-91A0-12AD91D8B7B0}"/>
    <hyperlink ref="S9" r:id="rId4" xr:uid="{D990D07A-6796-4F0B-B9FC-A39AA7123D1E}"/>
    <hyperlink ref="S10" r:id="rId5" xr:uid="{57BC4B03-61E5-47C9-8048-162CD34AEED2}"/>
    <hyperlink ref="S11" r:id="rId6" xr:uid="{FF28B736-B6B2-474E-8830-18C6C42B4F0D}"/>
    <hyperlink ref="S12" r:id="rId7" xr:uid="{C31C8FA4-9FEC-4D40-AFAF-2E1FD517A4A2}"/>
    <hyperlink ref="S13" r:id="rId8" xr:uid="{2F08B94E-8185-49FE-954C-936F242D5A85}"/>
    <hyperlink ref="S14" r:id="rId9" xr:uid="{39002113-FAEE-489A-A527-990ECEB61116}"/>
    <hyperlink ref="S15" r:id="rId10" xr:uid="{176668B9-0819-4CC3-BA1F-0A17EAE6B99C}"/>
    <hyperlink ref="S16" r:id="rId11" xr:uid="{BF23514C-CB81-4718-80DB-3EA62D4C40AD}"/>
    <hyperlink ref="S18" r:id="rId12" xr:uid="{7C905B25-B37A-499B-94D8-53FC570A47CF}"/>
    <hyperlink ref="S19" r:id="rId13" xr:uid="{502720C0-5393-4126-8591-583066FFE63E}"/>
    <hyperlink ref="S17" r:id="rId14" xr:uid="{9786E5C2-4E0E-423F-B8DD-FD4E7DD7B326}"/>
  </hyperlinks>
  <pageMargins left="0.70866141732283472" right="0.70866141732283472" top="0.74803149606299213" bottom="0.74803149606299213" header="0.31496062992125984" footer="0.31496062992125984"/>
  <pageSetup paperSize="14" scale="29" fitToHeight="0" orientation="landscape" horizontalDpi="4294967294" verticalDpi="4294967294"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F0452-53AB-43BF-AA34-0FDAD2DBA8D1}">
  <dimension ref="A2:EK35"/>
  <sheetViews>
    <sheetView showGridLines="0" topLeftCell="C1" zoomScale="70" zoomScaleNormal="70" workbookViewId="0">
      <selection activeCell="U7" sqref="U7"/>
    </sheetView>
  </sheetViews>
  <sheetFormatPr baseColWidth="10" defaultRowHeight="15"/>
  <cols>
    <col min="1" max="1" width="34.28515625" style="48" hidden="1" customWidth="1"/>
    <col min="2" max="2" width="38.28515625" style="48" hidden="1" customWidth="1"/>
    <col min="3" max="3" width="52.5703125" style="48" customWidth="1"/>
    <col min="4" max="5" width="15.7109375" style="51" customWidth="1"/>
    <col min="6" max="6" width="15.7109375" style="52" customWidth="1"/>
    <col min="7" max="18" width="14.85546875" style="52" hidden="1" customWidth="1"/>
    <col min="19" max="19" width="17.28515625" style="51" customWidth="1"/>
    <col min="20" max="20" width="15.7109375" style="51" customWidth="1"/>
    <col min="21" max="21" width="15.7109375" style="78" customWidth="1"/>
    <col min="22" max="22" width="99.85546875" style="52" hidden="1" customWidth="1"/>
    <col min="23" max="23" width="89.5703125" style="52" hidden="1" customWidth="1"/>
    <col min="24" max="24" width="80.85546875" style="52" hidden="1" customWidth="1"/>
    <col min="25" max="25" width="70.42578125" style="52" customWidth="1"/>
    <col min="26" max="26" width="22.85546875" style="48" customWidth="1"/>
    <col min="27" max="27" width="20.140625" style="48" customWidth="1"/>
    <col min="28" max="28" width="26.7109375" style="48" customWidth="1"/>
    <col min="29" max="29" width="28.7109375" style="48" customWidth="1"/>
    <col min="30" max="30" width="38" style="48" customWidth="1"/>
    <col min="31" max="31" width="40.7109375" style="48" customWidth="1"/>
    <col min="32" max="32" width="32.85546875" style="48" customWidth="1"/>
    <col min="33" max="33" width="35.7109375" style="48" customWidth="1"/>
    <col min="34" max="141" width="11.42578125" style="557"/>
    <col min="142" max="16384" width="11.42578125" style="48"/>
  </cols>
  <sheetData>
    <row r="2" spans="1:141" ht="60">
      <c r="A2" s="406" t="s">
        <v>204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row>
    <row r="3" spans="1:141" s="49" customFormat="1" ht="60">
      <c r="A3" s="406" t="s">
        <v>133</v>
      </c>
      <c r="B3" s="407"/>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558"/>
      <c r="BS3" s="558"/>
      <c r="BT3" s="558"/>
      <c r="BU3" s="558"/>
      <c r="BV3" s="558"/>
      <c r="BW3" s="558"/>
      <c r="BX3" s="558"/>
      <c r="BY3" s="558"/>
      <c r="BZ3" s="558"/>
      <c r="CA3" s="558"/>
      <c r="CB3" s="558"/>
      <c r="CC3" s="558"/>
      <c r="CD3" s="558"/>
      <c r="CE3" s="558"/>
      <c r="CF3" s="558"/>
      <c r="CG3" s="558"/>
      <c r="CH3" s="558"/>
      <c r="CI3" s="558"/>
      <c r="CJ3" s="558"/>
      <c r="CK3" s="558"/>
      <c r="CL3" s="558"/>
      <c r="CM3" s="558"/>
      <c r="CN3" s="558"/>
      <c r="CO3" s="558"/>
      <c r="CP3" s="558"/>
      <c r="CQ3" s="558"/>
      <c r="CR3" s="558"/>
      <c r="CS3" s="558"/>
      <c r="CT3" s="558"/>
      <c r="CU3" s="558"/>
      <c r="CV3" s="558"/>
      <c r="CW3" s="558"/>
      <c r="CX3" s="558"/>
      <c r="CY3" s="558"/>
      <c r="CZ3" s="558"/>
      <c r="DA3" s="558"/>
      <c r="DB3" s="558"/>
      <c r="DC3" s="558"/>
      <c r="DD3" s="558"/>
      <c r="DE3" s="558"/>
      <c r="DF3" s="558"/>
      <c r="DG3" s="558"/>
      <c r="DH3" s="558"/>
      <c r="DI3" s="558"/>
      <c r="DJ3" s="558"/>
      <c r="DK3" s="558"/>
      <c r="DL3" s="558"/>
      <c r="DM3" s="558"/>
      <c r="DN3" s="558"/>
      <c r="DO3" s="558"/>
      <c r="DP3" s="558"/>
      <c r="DQ3" s="558"/>
      <c r="DR3" s="558"/>
      <c r="DS3" s="558"/>
      <c r="DT3" s="558"/>
      <c r="DU3" s="558"/>
      <c r="DV3" s="558"/>
      <c r="DW3" s="558"/>
      <c r="DX3" s="558"/>
      <c r="DY3" s="558"/>
      <c r="DZ3" s="558"/>
      <c r="EA3" s="558"/>
      <c r="EB3" s="558"/>
      <c r="EC3" s="558"/>
      <c r="ED3" s="558"/>
      <c r="EE3" s="558"/>
      <c r="EF3" s="558"/>
      <c r="EG3" s="558"/>
      <c r="EH3" s="558"/>
      <c r="EI3" s="558"/>
      <c r="EJ3" s="558"/>
      <c r="EK3" s="558"/>
    </row>
    <row r="4" spans="1:141" ht="15.75" thickBot="1">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row>
    <row r="5" spans="1:141" ht="15.75" thickBot="1">
      <c r="B5" s="50"/>
    </row>
    <row r="6" spans="1:141" s="53" customFormat="1" ht="47.25">
      <c r="A6" s="393" t="s">
        <v>134</v>
      </c>
      <c r="B6" s="394" t="s">
        <v>135</v>
      </c>
      <c r="C6" s="581" t="s">
        <v>52</v>
      </c>
      <c r="D6" s="567" t="s">
        <v>53</v>
      </c>
      <c r="E6" s="567" t="s">
        <v>54</v>
      </c>
      <c r="F6" s="567" t="s">
        <v>55</v>
      </c>
      <c r="G6" s="566" t="s">
        <v>136</v>
      </c>
      <c r="H6" s="566"/>
      <c r="I6" s="566"/>
      <c r="J6" s="566" t="s">
        <v>133</v>
      </c>
      <c r="K6" s="566"/>
      <c r="L6" s="566"/>
      <c r="M6" s="566" t="s">
        <v>205</v>
      </c>
      <c r="N6" s="566"/>
      <c r="O6" s="566"/>
      <c r="P6" s="566" t="s">
        <v>206</v>
      </c>
      <c r="Q6" s="566"/>
      <c r="R6" s="566"/>
      <c r="S6" s="567" t="s">
        <v>191</v>
      </c>
      <c r="T6" s="567" t="s">
        <v>132</v>
      </c>
      <c r="U6" s="582" t="s">
        <v>193</v>
      </c>
      <c r="V6" s="568" t="s">
        <v>136</v>
      </c>
      <c r="W6" s="567" t="s">
        <v>137</v>
      </c>
      <c r="X6" s="567" t="s">
        <v>205</v>
      </c>
      <c r="Y6" s="567" t="s">
        <v>206</v>
      </c>
      <c r="Z6" s="567" t="s">
        <v>138</v>
      </c>
      <c r="AA6" s="567" t="s">
        <v>139</v>
      </c>
      <c r="AB6" s="567" t="s">
        <v>140</v>
      </c>
      <c r="AC6" s="567" t="s">
        <v>141</v>
      </c>
      <c r="AD6" s="567" t="s">
        <v>142</v>
      </c>
      <c r="AE6" s="567" t="s">
        <v>143</v>
      </c>
      <c r="AF6" s="567" t="s">
        <v>144</v>
      </c>
      <c r="AG6" s="567" t="s">
        <v>145</v>
      </c>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row>
    <row r="7" spans="1:141" s="63" customFormat="1" ht="186" customHeight="1">
      <c r="A7" s="559"/>
      <c r="B7" s="560"/>
      <c r="C7" s="546" t="s">
        <v>56</v>
      </c>
      <c r="D7" s="54" t="s">
        <v>11</v>
      </c>
      <c r="E7" s="54" t="s">
        <v>45</v>
      </c>
      <c r="F7" s="27">
        <f>G7+J7+M7+P7</f>
        <v>41</v>
      </c>
      <c r="G7" s="547"/>
      <c r="H7" s="64" t="s">
        <v>146</v>
      </c>
      <c r="I7" s="548">
        <v>0</v>
      </c>
      <c r="J7" s="27">
        <v>21</v>
      </c>
      <c r="K7" s="27">
        <v>0</v>
      </c>
      <c r="L7" s="548">
        <f>$K$7/F7</f>
        <v>0</v>
      </c>
      <c r="M7" s="547"/>
      <c r="N7" s="27">
        <v>0</v>
      </c>
      <c r="O7" s="548">
        <f ca="1">$K$7/O7</f>
        <v>0</v>
      </c>
      <c r="P7" s="27">
        <v>20</v>
      </c>
      <c r="Q7" s="27">
        <v>74</v>
      </c>
      <c r="R7" s="548">
        <f t="shared" ref="R7:R13" si="0">+F7/Q7</f>
        <v>0.55405405405405406</v>
      </c>
      <c r="S7" s="240">
        <f>+Q7</f>
        <v>74</v>
      </c>
      <c r="T7" s="27">
        <f>G7+J7+M7+P7</f>
        <v>41</v>
      </c>
      <c r="U7" s="548">
        <f>T7/F7</f>
        <v>1</v>
      </c>
      <c r="V7" s="575" t="s">
        <v>85</v>
      </c>
      <c r="W7" s="575" t="s">
        <v>178</v>
      </c>
      <c r="X7" s="575" t="s">
        <v>207</v>
      </c>
      <c r="Y7" s="575" t="s">
        <v>317</v>
      </c>
      <c r="Z7" s="55" t="s">
        <v>147</v>
      </c>
      <c r="AA7" s="55"/>
      <c r="AB7" s="55" t="s">
        <v>141</v>
      </c>
      <c r="AC7" s="55" t="s">
        <v>152</v>
      </c>
      <c r="AD7" s="56" t="s">
        <v>154</v>
      </c>
      <c r="AE7" s="549" t="s">
        <v>155</v>
      </c>
      <c r="AF7" s="549" t="s">
        <v>156</v>
      </c>
      <c r="AG7" s="585" t="s">
        <v>157</v>
      </c>
    </row>
    <row r="8" spans="1:141" s="63" customFormat="1" ht="218.25" customHeight="1">
      <c r="A8" s="559"/>
      <c r="B8" s="560"/>
      <c r="C8" s="550" t="s">
        <v>57</v>
      </c>
      <c r="D8" s="54" t="s">
        <v>11</v>
      </c>
      <c r="E8" s="54" t="s">
        <v>45</v>
      </c>
      <c r="F8" s="27">
        <f t="shared" ref="F8:F20" si="1">G8+J8+M8+P8</f>
        <v>43</v>
      </c>
      <c r="G8" s="551"/>
      <c r="H8" s="552" t="s">
        <v>146</v>
      </c>
      <c r="I8" s="548">
        <v>0</v>
      </c>
      <c r="J8" s="569"/>
      <c r="K8" s="551">
        <v>20</v>
      </c>
      <c r="L8" s="548">
        <f>K8/F8</f>
        <v>0.46511627906976744</v>
      </c>
      <c r="M8" s="552"/>
      <c r="N8" s="551">
        <v>37</v>
      </c>
      <c r="O8" s="548">
        <v>1</v>
      </c>
      <c r="P8" s="552">
        <v>43</v>
      </c>
      <c r="Q8" s="551">
        <v>43</v>
      </c>
      <c r="R8" s="553">
        <f t="shared" si="0"/>
        <v>1</v>
      </c>
      <c r="S8" s="570">
        <v>262</v>
      </c>
      <c r="T8" s="27">
        <f t="shared" ref="T8:T20" si="2">G8+J8+M8+P8</f>
        <v>43</v>
      </c>
      <c r="U8" s="548">
        <f t="shared" ref="U8:U19" si="3">T8/F8</f>
        <v>1</v>
      </c>
      <c r="V8" s="574" t="s">
        <v>86</v>
      </c>
      <c r="W8" s="574" t="s">
        <v>179</v>
      </c>
      <c r="X8" s="575" t="s">
        <v>248</v>
      </c>
      <c r="Y8" s="575" t="s">
        <v>381</v>
      </c>
      <c r="Z8" s="55" t="s">
        <v>147</v>
      </c>
      <c r="AA8" s="55"/>
      <c r="AB8" s="55" t="s">
        <v>150</v>
      </c>
      <c r="AC8" s="55"/>
      <c r="AD8" s="56" t="s">
        <v>154</v>
      </c>
      <c r="AE8" s="55" t="s">
        <v>155</v>
      </c>
      <c r="AF8" s="55" t="s">
        <v>156</v>
      </c>
      <c r="AG8" s="586" t="s">
        <v>157</v>
      </c>
    </row>
    <row r="9" spans="1:141" s="63" customFormat="1" ht="409.5" customHeight="1">
      <c r="A9" s="559"/>
      <c r="B9" s="560"/>
      <c r="C9" s="57" t="s">
        <v>58</v>
      </c>
      <c r="D9" s="54" t="s">
        <v>11</v>
      </c>
      <c r="E9" s="54" t="s">
        <v>45</v>
      </c>
      <c r="F9" s="27">
        <f t="shared" si="1"/>
        <v>3</v>
      </c>
      <c r="G9" s="65"/>
      <c r="H9" s="65" t="s">
        <v>146</v>
      </c>
      <c r="I9" s="548">
        <v>0</v>
      </c>
      <c r="J9" s="58"/>
      <c r="K9" s="58">
        <v>0</v>
      </c>
      <c r="L9" s="548">
        <f>K9/F9</f>
        <v>0</v>
      </c>
      <c r="M9" s="65"/>
      <c r="N9" s="58">
        <v>3</v>
      </c>
      <c r="O9" s="548">
        <v>1</v>
      </c>
      <c r="P9" s="58">
        <v>3</v>
      </c>
      <c r="Q9" s="58">
        <v>8</v>
      </c>
      <c r="R9" s="553">
        <f t="shared" si="0"/>
        <v>0.375</v>
      </c>
      <c r="S9" s="240">
        <v>11</v>
      </c>
      <c r="T9" s="27">
        <f t="shared" si="2"/>
        <v>3</v>
      </c>
      <c r="U9" s="548">
        <f t="shared" si="3"/>
        <v>1</v>
      </c>
      <c r="V9" s="576" t="s">
        <v>87</v>
      </c>
      <c r="W9" s="577" t="s">
        <v>158</v>
      </c>
      <c r="X9" s="577" t="s">
        <v>208</v>
      </c>
      <c r="Y9" s="577" t="s">
        <v>321</v>
      </c>
      <c r="Z9" s="57" t="s">
        <v>147</v>
      </c>
      <c r="AA9" s="57" t="s">
        <v>153</v>
      </c>
      <c r="AB9" s="57" t="s">
        <v>148</v>
      </c>
      <c r="AC9" s="55"/>
      <c r="AD9" s="56" t="s">
        <v>154</v>
      </c>
      <c r="AE9" s="57" t="s">
        <v>155</v>
      </c>
      <c r="AF9" s="56" t="s">
        <v>156</v>
      </c>
      <c r="AG9" s="586" t="s">
        <v>157</v>
      </c>
    </row>
    <row r="10" spans="1:141" s="63" customFormat="1" ht="348" customHeight="1">
      <c r="A10" s="559"/>
      <c r="B10" s="560"/>
      <c r="C10" s="57" t="s">
        <v>59</v>
      </c>
      <c r="D10" s="54" t="s">
        <v>11</v>
      </c>
      <c r="E10" s="54" t="s">
        <v>45</v>
      </c>
      <c r="F10" s="27">
        <v>26</v>
      </c>
      <c r="G10" s="583"/>
      <c r="H10" s="551"/>
      <c r="I10" s="548">
        <v>0</v>
      </c>
      <c r="J10" s="583"/>
      <c r="K10" s="551">
        <v>11</v>
      </c>
      <c r="L10" s="548">
        <f>K10/F10</f>
        <v>0.42307692307692307</v>
      </c>
      <c r="M10" s="583">
        <v>13</v>
      </c>
      <c r="N10" s="551">
        <v>14</v>
      </c>
      <c r="O10" s="548">
        <v>1</v>
      </c>
      <c r="P10" s="584">
        <v>13</v>
      </c>
      <c r="Q10" s="551">
        <v>45</v>
      </c>
      <c r="R10" s="553">
        <f t="shared" si="0"/>
        <v>0.57777777777777772</v>
      </c>
      <c r="S10" s="570">
        <v>57</v>
      </c>
      <c r="T10" s="27">
        <f>G10+J10+M10+P10</f>
        <v>26</v>
      </c>
      <c r="U10" s="548">
        <f t="shared" si="3"/>
        <v>1</v>
      </c>
      <c r="V10" s="574" t="s">
        <v>88</v>
      </c>
      <c r="W10" s="574" t="s">
        <v>180</v>
      </c>
      <c r="X10" s="574" t="s">
        <v>313</v>
      </c>
      <c r="Y10" s="574" t="s">
        <v>377</v>
      </c>
      <c r="Z10" s="57" t="s">
        <v>147</v>
      </c>
      <c r="AA10" s="57"/>
      <c r="AB10" s="55" t="s">
        <v>150</v>
      </c>
      <c r="AC10" s="55"/>
      <c r="AD10" s="56" t="s">
        <v>154</v>
      </c>
      <c r="AE10" s="57" t="s">
        <v>155</v>
      </c>
      <c r="AF10" s="56" t="s">
        <v>156</v>
      </c>
      <c r="AG10" s="586" t="s">
        <v>157</v>
      </c>
    </row>
    <row r="11" spans="1:141" s="63" customFormat="1" ht="306.75" customHeight="1">
      <c r="A11" s="559"/>
      <c r="B11" s="560"/>
      <c r="C11" s="550" t="s">
        <v>60</v>
      </c>
      <c r="D11" s="54" t="s">
        <v>11</v>
      </c>
      <c r="E11" s="54" t="s">
        <v>45</v>
      </c>
      <c r="F11" s="27">
        <v>181</v>
      </c>
      <c r="G11" s="552"/>
      <c r="H11" s="551"/>
      <c r="I11" s="548">
        <v>0</v>
      </c>
      <c r="J11" s="569"/>
      <c r="K11" s="551">
        <v>32</v>
      </c>
      <c r="L11" s="548">
        <f>K11/F11</f>
        <v>0.17679558011049723</v>
      </c>
      <c r="M11" s="54">
        <v>90</v>
      </c>
      <c r="N11" s="551">
        <v>73</v>
      </c>
      <c r="O11" s="553">
        <v>1</v>
      </c>
      <c r="P11" s="569">
        <v>91</v>
      </c>
      <c r="Q11" s="551">
        <v>178</v>
      </c>
      <c r="R11" s="553">
        <f t="shared" si="0"/>
        <v>1.0168539325842696</v>
      </c>
      <c r="S11" s="570">
        <v>543</v>
      </c>
      <c r="T11" s="27">
        <f t="shared" si="2"/>
        <v>181</v>
      </c>
      <c r="U11" s="548">
        <f t="shared" si="3"/>
        <v>1</v>
      </c>
      <c r="V11" s="574" t="s">
        <v>89</v>
      </c>
      <c r="W11" s="574" t="s">
        <v>181</v>
      </c>
      <c r="X11" s="574" t="s">
        <v>212</v>
      </c>
      <c r="Y11" s="574" t="s">
        <v>380</v>
      </c>
      <c r="Z11" s="57" t="s">
        <v>147</v>
      </c>
      <c r="AA11" s="55"/>
      <c r="AB11" s="55" t="s">
        <v>150</v>
      </c>
      <c r="AC11" s="55"/>
      <c r="AD11" s="56" t="s">
        <v>154</v>
      </c>
      <c r="AE11" s="55" t="s">
        <v>155</v>
      </c>
      <c r="AF11" s="55" t="s">
        <v>156</v>
      </c>
      <c r="AG11" s="586" t="s">
        <v>157</v>
      </c>
    </row>
    <row r="12" spans="1:141" s="63" customFormat="1" ht="409.5">
      <c r="A12" s="559"/>
      <c r="B12" s="560"/>
      <c r="C12" s="57" t="s">
        <v>61</v>
      </c>
      <c r="D12" s="54" t="s">
        <v>11</v>
      </c>
      <c r="E12" s="54" t="s">
        <v>45</v>
      </c>
      <c r="F12" s="27">
        <v>54</v>
      </c>
      <c r="G12" s="552"/>
      <c r="H12" s="551"/>
      <c r="I12" s="548">
        <v>0</v>
      </c>
      <c r="J12" s="569"/>
      <c r="K12" s="551">
        <v>17</v>
      </c>
      <c r="L12" s="548">
        <f>K12/F12</f>
        <v>0.31481481481481483</v>
      </c>
      <c r="M12" s="552"/>
      <c r="N12" s="551">
        <v>42</v>
      </c>
      <c r="O12" s="548">
        <v>1</v>
      </c>
      <c r="P12" s="552"/>
      <c r="Q12" s="551">
        <v>186</v>
      </c>
      <c r="R12" s="553">
        <f t="shared" si="0"/>
        <v>0.29032258064516131</v>
      </c>
      <c r="S12" s="570">
        <v>214</v>
      </c>
      <c r="T12" s="27">
        <v>54</v>
      </c>
      <c r="U12" s="548">
        <f>T12/F12</f>
        <v>1</v>
      </c>
      <c r="V12" s="574" t="s">
        <v>90</v>
      </c>
      <c r="W12" s="574" t="s">
        <v>182</v>
      </c>
      <c r="X12" s="574" t="s">
        <v>209</v>
      </c>
      <c r="Y12" s="574" t="s">
        <v>376</v>
      </c>
      <c r="Z12" s="57" t="s">
        <v>147</v>
      </c>
      <c r="AA12" s="57"/>
      <c r="AB12" s="55" t="s">
        <v>150</v>
      </c>
      <c r="AC12" s="55"/>
      <c r="AD12" s="56" t="s">
        <v>154</v>
      </c>
      <c r="AE12" s="57" t="s">
        <v>155</v>
      </c>
      <c r="AF12" s="56" t="s">
        <v>156</v>
      </c>
      <c r="AG12" s="586" t="s">
        <v>157</v>
      </c>
    </row>
    <row r="13" spans="1:141" s="63" customFormat="1" ht="169.5" customHeight="1">
      <c r="A13" s="559"/>
      <c r="B13" s="560"/>
      <c r="C13" s="57" t="s">
        <v>62</v>
      </c>
      <c r="D13" s="54" t="s">
        <v>11</v>
      </c>
      <c r="E13" s="54" t="s">
        <v>45</v>
      </c>
      <c r="F13" s="548">
        <v>0.14000000000000001</v>
      </c>
      <c r="G13" s="554"/>
      <c r="H13" s="554" t="s">
        <v>146</v>
      </c>
      <c r="I13" s="548">
        <v>0</v>
      </c>
      <c r="J13" s="555">
        <v>7.0000000000000007E-2</v>
      </c>
      <c r="K13" s="555">
        <v>0.06</v>
      </c>
      <c r="L13" s="548">
        <v>1</v>
      </c>
      <c r="M13" s="555"/>
      <c r="N13" s="555">
        <v>0.15</v>
      </c>
      <c r="O13" s="548">
        <v>1</v>
      </c>
      <c r="P13" s="555">
        <v>7.0000000000000007E-2</v>
      </c>
      <c r="Q13" s="556">
        <v>0.36</v>
      </c>
      <c r="R13" s="555">
        <f t="shared" si="0"/>
        <v>0.38888888888888895</v>
      </c>
      <c r="S13" s="571">
        <v>0.28849999999999998</v>
      </c>
      <c r="T13" s="548">
        <f>G13+J13+M13+P13</f>
        <v>0.14000000000000001</v>
      </c>
      <c r="U13" s="548">
        <f t="shared" si="3"/>
        <v>1</v>
      </c>
      <c r="V13" s="578" t="s">
        <v>91</v>
      </c>
      <c r="W13" s="578" t="s">
        <v>183</v>
      </c>
      <c r="X13" s="578" t="s">
        <v>211</v>
      </c>
      <c r="Y13" s="578" t="s">
        <v>730</v>
      </c>
      <c r="Z13" s="57" t="s">
        <v>147</v>
      </c>
      <c r="AA13" s="57"/>
      <c r="AB13" s="55" t="s">
        <v>150</v>
      </c>
      <c r="AC13" s="55"/>
      <c r="AD13" s="56" t="s">
        <v>154</v>
      </c>
      <c r="AE13" s="55" t="s">
        <v>155</v>
      </c>
      <c r="AF13" s="56" t="s">
        <v>156</v>
      </c>
      <c r="AG13" s="586" t="s">
        <v>157</v>
      </c>
    </row>
    <row r="14" spans="1:141" s="63" customFormat="1" ht="260.25" customHeight="1">
      <c r="A14" s="559"/>
      <c r="B14" s="560"/>
      <c r="C14" s="57" t="s">
        <v>63</v>
      </c>
      <c r="D14" s="54" t="s">
        <v>11</v>
      </c>
      <c r="E14" s="54" t="s">
        <v>45</v>
      </c>
      <c r="F14" s="548">
        <f>G14+J14+M14+P14</f>
        <v>0.28000000000000003</v>
      </c>
      <c r="G14" s="554"/>
      <c r="H14" s="554" t="s">
        <v>382</v>
      </c>
      <c r="I14" s="548">
        <v>0</v>
      </c>
      <c r="J14" s="555">
        <v>0.14000000000000001</v>
      </c>
      <c r="K14" s="555">
        <v>0.32</v>
      </c>
      <c r="L14" s="548">
        <f t="shared" ref="L14:L20" si="4">K14/F14</f>
        <v>1.1428571428571428</v>
      </c>
      <c r="M14" s="554"/>
      <c r="N14" s="555">
        <v>0.73</v>
      </c>
      <c r="O14" s="548">
        <v>1</v>
      </c>
      <c r="P14" s="555">
        <v>0.14000000000000001</v>
      </c>
      <c r="Q14" s="556">
        <v>4.3899999999999997</v>
      </c>
      <c r="R14" s="555">
        <v>1</v>
      </c>
      <c r="S14" s="572">
        <v>0.24490000000000001</v>
      </c>
      <c r="T14" s="548">
        <f t="shared" si="2"/>
        <v>0.28000000000000003</v>
      </c>
      <c r="U14" s="548">
        <f t="shared" si="3"/>
        <v>1</v>
      </c>
      <c r="V14" s="578" t="s">
        <v>92</v>
      </c>
      <c r="W14" s="578" t="s">
        <v>184</v>
      </c>
      <c r="X14" s="578" t="s">
        <v>210</v>
      </c>
      <c r="Y14" s="578" t="s">
        <v>731</v>
      </c>
      <c r="Z14" s="57" t="s">
        <v>147</v>
      </c>
      <c r="AA14" s="57"/>
      <c r="AB14" s="55" t="s">
        <v>150</v>
      </c>
      <c r="AC14" s="55"/>
      <c r="AD14" s="56" t="s">
        <v>154</v>
      </c>
      <c r="AE14" s="57" t="s">
        <v>155</v>
      </c>
      <c r="AF14" s="56" t="s">
        <v>156</v>
      </c>
      <c r="AG14" s="586" t="s">
        <v>157</v>
      </c>
    </row>
    <row r="15" spans="1:141" s="63" customFormat="1" ht="197.25" customHeight="1">
      <c r="A15" s="559"/>
      <c r="B15" s="561"/>
      <c r="C15" s="550" t="s">
        <v>64</v>
      </c>
      <c r="D15" s="54" t="s">
        <v>11</v>
      </c>
      <c r="E15" s="54" t="s">
        <v>45</v>
      </c>
      <c r="F15" s="27">
        <v>25</v>
      </c>
      <c r="G15" s="552"/>
      <c r="H15" s="551"/>
      <c r="I15" s="548">
        <v>0</v>
      </c>
      <c r="J15" s="569"/>
      <c r="K15" s="551">
        <v>7</v>
      </c>
      <c r="L15" s="548">
        <f t="shared" si="4"/>
        <v>0.28000000000000003</v>
      </c>
      <c r="M15" s="552"/>
      <c r="N15" s="551">
        <v>5</v>
      </c>
      <c r="O15" s="548">
        <f t="shared" ref="O15:O19" si="5">S15/T15</f>
        <v>1</v>
      </c>
      <c r="P15" s="552"/>
      <c r="Q15" s="551">
        <v>8</v>
      </c>
      <c r="R15" s="553">
        <v>1</v>
      </c>
      <c r="S15" s="570">
        <v>25</v>
      </c>
      <c r="T15" s="27">
        <v>25</v>
      </c>
      <c r="U15" s="548">
        <f t="shared" si="3"/>
        <v>1</v>
      </c>
      <c r="V15" s="574" t="s">
        <v>93</v>
      </c>
      <c r="W15" s="574" t="s">
        <v>185</v>
      </c>
      <c r="X15" s="574" t="s">
        <v>213</v>
      </c>
      <c r="Y15" s="574" t="s">
        <v>379</v>
      </c>
      <c r="Z15" s="55" t="s">
        <v>147</v>
      </c>
      <c r="AA15" s="55"/>
      <c r="AB15" s="55" t="s">
        <v>150</v>
      </c>
      <c r="AC15" s="55"/>
      <c r="AD15" s="56" t="s">
        <v>154</v>
      </c>
      <c r="AE15" s="55" t="s">
        <v>155</v>
      </c>
      <c r="AF15" s="55" t="s">
        <v>156</v>
      </c>
      <c r="AG15" s="586" t="s">
        <v>157</v>
      </c>
    </row>
    <row r="16" spans="1:141" s="63" customFormat="1" ht="175.5" customHeight="1">
      <c r="A16" s="559"/>
      <c r="B16" s="561"/>
      <c r="C16" s="550" t="s">
        <v>65</v>
      </c>
      <c r="D16" s="54" t="s">
        <v>11</v>
      </c>
      <c r="E16" s="54" t="s">
        <v>45</v>
      </c>
      <c r="F16" s="548">
        <v>0.5</v>
      </c>
      <c r="G16" s="60"/>
      <c r="H16" s="60" t="s">
        <v>146</v>
      </c>
      <c r="I16" s="548">
        <v>0</v>
      </c>
      <c r="J16" s="61">
        <v>0.25</v>
      </c>
      <c r="K16" s="61">
        <v>0</v>
      </c>
      <c r="L16" s="548">
        <f t="shared" si="4"/>
        <v>0</v>
      </c>
      <c r="M16" s="60"/>
      <c r="N16" s="61">
        <v>0.5</v>
      </c>
      <c r="O16" s="548">
        <v>1</v>
      </c>
      <c r="P16" s="61">
        <v>0.25</v>
      </c>
      <c r="Q16" s="60"/>
      <c r="R16" s="60"/>
      <c r="S16" s="573">
        <v>0.25</v>
      </c>
      <c r="T16" s="27">
        <f t="shared" si="2"/>
        <v>0.5</v>
      </c>
      <c r="U16" s="548">
        <f t="shared" si="3"/>
        <v>1</v>
      </c>
      <c r="V16" s="579" t="s">
        <v>94</v>
      </c>
      <c r="W16" s="579" t="s">
        <v>186</v>
      </c>
      <c r="X16" s="579" t="s">
        <v>214</v>
      </c>
      <c r="Y16" s="579" t="s">
        <v>318</v>
      </c>
      <c r="Z16" s="55" t="s">
        <v>147</v>
      </c>
      <c r="AA16" s="55"/>
      <c r="AB16" s="55" t="s">
        <v>150</v>
      </c>
      <c r="AC16" s="55"/>
      <c r="AD16" s="56" t="s">
        <v>154</v>
      </c>
      <c r="AE16" s="57" t="s">
        <v>155</v>
      </c>
      <c r="AF16" s="55" t="s">
        <v>156</v>
      </c>
      <c r="AG16" s="586" t="s">
        <v>157</v>
      </c>
    </row>
    <row r="17" spans="1:33" s="63" customFormat="1" ht="213" customHeight="1">
      <c r="A17" s="559"/>
      <c r="B17" s="561"/>
      <c r="C17" s="57" t="s">
        <v>66</v>
      </c>
      <c r="D17" s="54" t="s">
        <v>11</v>
      </c>
      <c r="E17" s="54" t="s">
        <v>45</v>
      </c>
      <c r="F17" s="548">
        <f t="shared" si="1"/>
        <v>0.5</v>
      </c>
      <c r="G17" s="59"/>
      <c r="H17" s="59" t="s">
        <v>146</v>
      </c>
      <c r="I17" s="548">
        <v>0</v>
      </c>
      <c r="J17" s="62">
        <v>0.25</v>
      </c>
      <c r="K17" s="62">
        <v>0</v>
      </c>
      <c r="L17" s="548">
        <f t="shared" si="4"/>
        <v>0</v>
      </c>
      <c r="M17" s="59"/>
      <c r="N17" s="62">
        <v>0.5</v>
      </c>
      <c r="O17" s="548">
        <v>1</v>
      </c>
      <c r="P17" s="62">
        <v>0.25</v>
      </c>
      <c r="Q17" s="59"/>
      <c r="R17" s="59"/>
      <c r="S17" s="573">
        <v>0.25</v>
      </c>
      <c r="T17" s="27">
        <f t="shared" si="2"/>
        <v>0.5</v>
      </c>
      <c r="U17" s="548">
        <f t="shared" si="3"/>
        <v>1</v>
      </c>
      <c r="V17" s="580" t="s">
        <v>95</v>
      </c>
      <c r="W17" s="579" t="s">
        <v>187</v>
      </c>
      <c r="X17" s="579" t="s">
        <v>214</v>
      </c>
      <c r="Y17" s="579" t="s">
        <v>319</v>
      </c>
      <c r="Z17" s="57" t="s">
        <v>147</v>
      </c>
      <c r="AA17" s="57"/>
      <c r="AB17" s="55" t="s">
        <v>150</v>
      </c>
      <c r="AC17" s="55"/>
      <c r="AD17" s="56" t="s">
        <v>154</v>
      </c>
      <c r="AE17" s="55" t="s">
        <v>155</v>
      </c>
      <c r="AF17" s="56" t="s">
        <v>156</v>
      </c>
      <c r="AG17" s="586" t="s">
        <v>157</v>
      </c>
    </row>
    <row r="18" spans="1:33" s="63" customFormat="1" ht="205.5" customHeight="1">
      <c r="A18" s="562"/>
      <c r="B18" s="561"/>
      <c r="C18" s="550" t="s">
        <v>161</v>
      </c>
      <c r="D18" s="54" t="s">
        <v>149</v>
      </c>
      <c r="E18" s="54" t="s">
        <v>151</v>
      </c>
      <c r="F18" s="27">
        <f t="shared" si="1"/>
        <v>600</v>
      </c>
      <c r="G18" s="587"/>
      <c r="H18" s="587" t="s">
        <v>146</v>
      </c>
      <c r="I18" s="548">
        <v>0</v>
      </c>
      <c r="J18" s="588">
        <v>300</v>
      </c>
      <c r="K18" s="588">
        <v>74</v>
      </c>
      <c r="L18" s="548">
        <f t="shared" si="4"/>
        <v>0.12333333333333334</v>
      </c>
      <c r="M18" s="587"/>
      <c r="N18" s="588">
        <v>94</v>
      </c>
      <c r="O18" s="548">
        <v>1</v>
      </c>
      <c r="P18" s="588">
        <v>300</v>
      </c>
      <c r="Q18" s="588">
        <v>727</v>
      </c>
      <c r="R18" s="589">
        <f>+F18/Q18</f>
        <v>0.82530949105914719</v>
      </c>
      <c r="S18" s="240">
        <v>838</v>
      </c>
      <c r="T18" s="27">
        <f t="shared" si="2"/>
        <v>600</v>
      </c>
      <c r="U18" s="548">
        <f t="shared" si="3"/>
        <v>1</v>
      </c>
      <c r="V18" s="590"/>
      <c r="W18" s="590" t="s">
        <v>188</v>
      </c>
      <c r="X18" s="590" t="s">
        <v>215</v>
      </c>
      <c r="Y18" s="590" t="s">
        <v>320</v>
      </c>
      <c r="Z18" s="55" t="s">
        <v>147</v>
      </c>
      <c r="AA18" s="55"/>
      <c r="AB18" s="55" t="s">
        <v>148</v>
      </c>
      <c r="AC18" s="55"/>
      <c r="AD18" s="56" t="s">
        <v>154</v>
      </c>
      <c r="AE18" s="57" t="s">
        <v>155</v>
      </c>
      <c r="AF18" s="55" t="s">
        <v>156</v>
      </c>
      <c r="AG18" s="586" t="s">
        <v>157</v>
      </c>
    </row>
    <row r="19" spans="1:33" s="63" customFormat="1" ht="213" customHeight="1" thickBot="1">
      <c r="A19" s="563"/>
      <c r="B19" s="564"/>
      <c r="C19" s="550" t="s">
        <v>67</v>
      </c>
      <c r="D19" s="54" t="s">
        <v>11</v>
      </c>
      <c r="E19" s="54" t="s">
        <v>45</v>
      </c>
      <c r="F19" s="27">
        <v>52</v>
      </c>
      <c r="G19" s="552"/>
      <c r="H19" s="551"/>
      <c r="I19" s="548">
        <v>0</v>
      </c>
      <c r="J19" s="569">
        <v>8</v>
      </c>
      <c r="K19" s="551">
        <v>8</v>
      </c>
      <c r="L19" s="548">
        <f t="shared" si="4"/>
        <v>0.15384615384615385</v>
      </c>
      <c r="M19" s="552"/>
      <c r="N19" s="551">
        <v>7</v>
      </c>
      <c r="O19" s="548">
        <f t="shared" si="5"/>
        <v>6.5</v>
      </c>
      <c r="P19" s="552"/>
      <c r="Q19" s="551">
        <v>25</v>
      </c>
      <c r="R19" s="553">
        <v>1</v>
      </c>
      <c r="S19" s="570">
        <v>52</v>
      </c>
      <c r="T19" s="27">
        <f t="shared" si="2"/>
        <v>8</v>
      </c>
      <c r="U19" s="548">
        <f t="shared" si="3"/>
        <v>0.15384615384615385</v>
      </c>
      <c r="V19" s="574" t="s">
        <v>96</v>
      </c>
      <c r="W19" s="574" t="s">
        <v>189</v>
      </c>
      <c r="X19" s="574" t="s">
        <v>216</v>
      </c>
      <c r="Y19" s="574" t="s">
        <v>378</v>
      </c>
      <c r="Z19" s="55" t="s">
        <v>147</v>
      </c>
      <c r="AA19" s="55"/>
      <c r="AB19" s="55" t="s">
        <v>150</v>
      </c>
      <c r="AC19" s="55"/>
      <c r="AD19" s="56" t="s">
        <v>154</v>
      </c>
      <c r="AE19" s="57" t="s">
        <v>155</v>
      </c>
      <c r="AF19" s="55" t="s">
        <v>156</v>
      </c>
      <c r="AG19" s="586" t="s">
        <v>157</v>
      </c>
    </row>
    <row r="20" spans="1:33" s="63" customFormat="1" ht="59.25" customHeight="1">
      <c r="A20" s="405" t="s">
        <v>125</v>
      </c>
      <c r="B20" s="565" t="s">
        <v>163</v>
      </c>
      <c r="C20" s="55" t="s">
        <v>68</v>
      </c>
      <c r="D20" s="54" t="s">
        <v>69</v>
      </c>
      <c r="E20" s="54" t="s">
        <v>12</v>
      </c>
      <c r="F20" s="27">
        <f t="shared" si="1"/>
        <v>94</v>
      </c>
      <c r="G20" s="591"/>
      <c r="H20" s="591"/>
      <c r="I20" s="548">
        <v>0</v>
      </c>
      <c r="J20" s="592"/>
      <c r="K20" s="592"/>
      <c r="L20" s="548">
        <f t="shared" si="4"/>
        <v>0</v>
      </c>
      <c r="M20" s="591"/>
      <c r="N20" s="592"/>
      <c r="O20" s="548">
        <v>0</v>
      </c>
      <c r="P20" s="592">
        <v>94</v>
      </c>
      <c r="Q20" s="591"/>
      <c r="R20" s="591"/>
      <c r="S20" s="240">
        <f t="shared" ref="S16:S20" si="6">N20</f>
        <v>0</v>
      </c>
      <c r="T20" s="27">
        <f t="shared" si="2"/>
        <v>94</v>
      </c>
      <c r="U20" s="548">
        <f t="shared" ref="U9:U20" si="7">T20/F20</f>
        <v>1</v>
      </c>
      <c r="V20" s="593" t="s">
        <v>97</v>
      </c>
      <c r="W20" s="593" t="s">
        <v>164</v>
      </c>
      <c r="X20" s="593" t="s">
        <v>217</v>
      </c>
      <c r="Y20" s="593"/>
      <c r="Z20" s="55" t="s">
        <v>165</v>
      </c>
      <c r="AA20" s="594"/>
      <c r="AB20" s="594"/>
      <c r="AC20" s="594"/>
      <c r="AD20" s="56" t="s">
        <v>154</v>
      </c>
      <c r="AE20" s="55" t="s">
        <v>166</v>
      </c>
      <c r="AF20" s="56" t="s">
        <v>159</v>
      </c>
      <c r="AG20" s="585" t="s">
        <v>160</v>
      </c>
    </row>
    <row r="21" spans="1:33">
      <c r="J21" s="71"/>
      <c r="L21" s="79"/>
      <c r="M21" s="79"/>
      <c r="N21" s="79"/>
      <c r="O21" s="79"/>
      <c r="P21" s="79"/>
      <c r="Q21" s="79"/>
      <c r="R21" s="79"/>
      <c r="S21" s="79"/>
      <c r="T21" s="79"/>
      <c r="U21" s="79"/>
    </row>
    <row r="24" spans="1:33">
      <c r="B24" s="404"/>
    </row>
    <row r="25" spans="1:33">
      <c r="B25" s="404"/>
    </row>
    <row r="26" spans="1:33">
      <c r="A26" s="404"/>
      <c r="B26" s="404"/>
    </row>
    <row r="27" spans="1:33">
      <c r="A27" s="404"/>
      <c r="B27" s="404"/>
    </row>
    <row r="28" spans="1:33">
      <c r="A28" s="404"/>
      <c r="B28" s="404"/>
    </row>
    <row r="29" spans="1:33">
      <c r="A29" s="404"/>
      <c r="B29" s="404"/>
    </row>
    <row r="30" spans="1:33">
      <c r="A30" s="404"/>
      <c r="B30" s="404"/>
    </row>
    <row r="31" spans="1:33">
      <c r="A31" s="404"/>
      <c r="B31" s="404"/>
    </row>
    <row r="32" spans="1:33">
      <c r="A32" s="404"/>
      <c r="B32" s="404"/>
    </row>
    <row r="33" spans="1:2">
      <c r="A33" s="404"/>
      <c r="B33" s="404"/>
    </row>
    <row r="34" spans="1:2">
      <c r="A34" s="404"/>
      <c r="B34" s="404"/>
    </row>
    <row r="35" spans="1:2">
      <c r="A35" s="404"/>
    </row>
  </sheetData>
  <mergeCells count="15">
    <mergeCell ref="A2:AG2"/>
    <mergeCell ref="A3:AG3"/>
    <mergeCell ref="A4:AG4"/>
    <mergeCell ref="J6:L6"/>
    <mergeCell ref="M6:O6"/>
    <mergeCell ref="P6:R6"/>
    <mergeCell ref="G6:I6"/>
    <mergeCell ref="B24:B25"/>
    <mergeCell ref="A26:A35"/>
    <mergeCell ref="B26:B31"/>
    <mergeCell ref="B32:B34"/>
    <mergeCell ref="A20"/>
    <mergeCell ref="B20"/>
    <mergeCell ref="A7:A19"/>
    <mergeCell ref="B7:B14"/>
  </mergeCells>
  <hyperlinks>
    <hyperlink ref="AG7" r:id="rId1" xr:uid="{54221AB2-24AD-4D95-803D-3F7CA377A047}"/>
  </hyperlinks>
  <pageMargins left="0.70866141732283472" right="0.70866141732283472" top="0.74803149606299213" bottom="0.74803149606299213" header="0.31496062992125984" footer="0.31496062992125984"/>
  <pageSetup scale="23" fitToHeight="0" orientation="landscape" horizontalDpi="4294967294" verticalDpi="4294967294" r:id="rId2"/>
  <ignoredErrors>
    <ignoredError sqref="T13" unlocked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62E8-A834-40BD-8E2A-3900E26013FD}">
  <dimension ref="A1:CN30"/>
  <sheetViews>
    <sheetView topLeftCell="E25" zoomScale="80" zoomScaleNormal="80" zoomScaleSheetLayoutView="70" workbookViewId="0">
      <selection activeCell="AA30" sqref="AA30"/>
    </sheetView>
  </sheetViews>
  <sheetFormatPr baseColWidth="10" defaultColWidth="12.85546875" defaultRowHeight="16.5"/>
  <cols>
    <col min="1" max="1" width="28.5703125" style="1" hidden="1" customWidth="1"/>
    <col min="2" max="2" width="19.42578125" style="1" hidden="1" customWidth="1"/>
    <col min="3" max="3" width="23" style="1" hidden="1" customWidth="1"/>
    <col min="4" max="4" width="19.5703125" style="1" hidden="1" customWidth="1"/>
    <col min="5" max="5" width="46.85546875" style="1" customWidth="1"/>
    <col min="6" max="6" width="28.28515625" style="26" customWidth="1"/>
    <col min="7" max="7" width="17.5703125" style="1" hidden="1" customWidth="1"/>
    <col min="8" max="8" width="12.85546875" style="1" hidden="1" customWidth="1"/>
    <col min="9" max="9" width="15.28515625" style="1" hidden="1" customWidth="1"/>
    <col min="10" max="14" width="12.85546875" style="1" customWidth="1"/>
    <col min="15" max="15" width="23" style="44" customWidth="1"/>
    <col min="16" max="17" width="10.85546875" style="28" customWidth="1"/>
    <col min="18" max="18" width="14.28515625" style="28" customWidth="1"/>
    <col min="19" max="19" width="13.85546875" style="28" customWidth="1"/>
    <col min="20" max="23" width="10.85546875" style="28" customWidth="1"/>
    <col min="24" max="24" width="12.85546875" style="28" customWidth="1"/>
    <col min="25" max="25" width="18.85546875" style="28" customWidth="1"/>
    <col min="26" max="26" width="18.7109375" style="28" customWidth="1"/>
    <col min="27" max="27" width="19.7109375" style="75" customWidth="1"/>
    <col min="28" max="28" width="100.5703125" style="28" customWidth="1"/>
    <col min="29" max="29" width="60.5703125" style="1" customWidth="1"/>
    <col min="30" max="30" width="123.85546875" style="1" customWidth="1"/>
    <col min="31" max="31" width="32.28515625" style="1" customWidth="1"/>
    <col min="32" max="16384" width="12.85546875" style="1"/>
  </cols>
  <sheetData>
    <row r="1" spans="1:92" ht="25.5" customHeight="1">
      <c r="A1" s="476"/>
      <c r="B1" s="476"/>
      <c r="C1" s="476"/>
      <c r="D1" s="476"/>
      <c r="E1" s="477" t="s">
        <v>98</v>
      </c>
      <c r="F1" s="478"/>
      <c r="G1" s="478"/>
      <c r="H1" s="478"/>
      <c r="I1" s="478"/>
      <c r="J1" s="478"/>
      <c r="K1" s="478"/>
      <c r="L1" s="478"/>
      <c r="M1" s="478"/>
      <c r="N1" s="478"/>
      <c r="O1" s="478"/>
    </row>
    <row r="2" spans="1:92">
      <c r="A2" s="476"/>
      <c r="B2" s="476"/>
      <c r="C2" s="476"/>
      <c r="D2" s="476"/>
      <c r="E2" s="479"/>
      <c r="F2" s="478"/>
      <c r="G2" s="478"/>
      <c r="H2" s="478"/>
      <c r="I2" s="478"/>
      <c r="J2" s="478"/>
      <c r="K2" s="478"/>
      <c r="L2" s="478"/>
      <c r="M2" s="478"/>
      <c r="N2" s="478"/>
      <c r="O2" s="478"/>
    </row>
    <row r="3" spans="1:92" ht="54" customHeight="1">
      <c r="A3" s="476"/>
      <c r="B3" s="476"/>
      <c r="C3" s="476"/>
      <c r="D3" s="476"/>
      <c r="E3" s="479"/>
      <c r="F3" s="478"/>
      <c r="G3" s="478"/>
      <c r="H3" s="478"/>
      <c r="I3" s="478"/>
      <c r="J3" s="478"/>
      <c r="K3" s="478"/>
      <c r="L3" s="478"/>
      <c r="M3" s="478"/>
      <c r="N3" s="478"/>
      <c r="O3" s="478"/>
      <c r="X3" s="33"/>
      <c r="Y3" s="33"/>
      <c r="Z3" s="33"/>
      <c r="AA3" s="76"/>
    </row>
    <row r="4" spans="1:92" ht="19.5" customHeight="1">
      <c r="A4" s="72"/>
      <c r="B4" s="73"/>
      <c r="C4" s="74"/>
      <c r="D4" s="66"/>
      <c r="E4" s="68"/>
      <c r="F4" s="67"/>
      <c r="G4" s="67"/>
      <c r="H4" s="67"/>
      <c r="I4" s="67"/>
      <c r="J4" s="67"/>
      <c r="K4" s="67"/>
      <c r="L4" s="67"/>
      <c r="M4" s="67"/>
      <c r="N4" s="67"/>
      <c r="O4" s="67"/>
      <c r="P4" s="470" t="s">
        <v>107</v>
      </c>
      <c r="Q4" s="471"/>
      <c r="R4" s="471"/>
      <c r="S4" s="471"/>
      <c r="T4" s="471"/>
      <c r="U4" s="471"/>
      <c r="V4" s="471"/>
      <c r="W4" s="472"/>
      <c r="X4" s="33"/>
      <c r="Y4" s="33"/>
      <c r="Z4" s="33"/>
      <c r="AA4" s="76"/>
    </row>
    <row r="5" spans="1:92" s="33" customFormat="1" ht="25.5" customHeight="1">
      <c r="A5" s="480" t="s">
        <v>99</v>
      </c>
      <c r="B5" s="481"/>
      <c r="C5" s="482"/>
      <c r="D5" s="32"/>
      <c r="E5" s="34" t="s">
        <v>100</v>
      </c>
      <c r="F5" s="481"/>
      <c r="G5" s="481"/>
      <c r="H5" s="481"/>
      <c r="I5" s="481"/>
      <c r="J5" s="481"/>
      <c r="K5" s="481"/>
      <c r="L5" s="481"/>
      <c r="M5" s="481"/>
      <c r="N5" s="481"/>
      <c r="O5" s="481"/>
      <c r="P5" s="468" t="s">
        <v>70</v>
      </c>
      <c r="Q5" s="469"/>
      <c r="R5" s="468" t="s">
        <v>71</v>
      </c>
      <c r="S5" s="469"/>
      <c r="T5" s="468" t="s">
        <v>72</v>
      </c>
      <c r="U5" s="469"/>
      <c r="V5" s="468" t="s">
        <v>73</v>
      </c>
      <c r="W5" s="469"/>
      <c r="AA5" s="76"/>
    </row>
    <row r="6" spans="1:92" s="5" customFormat="1" ht="21.75" customHeight="1">
      <c r="A6" s="3" t="s">
        <v>108</v>
      </c>
      <c r="B6" s="3" t="s">
        <v>109</v>
      </c>
      <c r="C6" s="3" t="s">
        <v>0</v>
      </c>
      <c r="D6" s="3" t="s">
        <v>1</v>
      </c>
      <c r="E6" s="3" t="s">
        <v>2</v>
      </c>
      <c r="F6" s="3" t="s">
        <v>3</v>
      </c>
      <c r="G6" s="3" t="s">
        <v>4</v>
      </c>
      <c r="H6" s="3" t="s">
        <v>5</v>
      </c>
      <c r="I6" s="4" t="s">
        <v>6</v>
      </c>
      <c r="J6" s="4" t="s">
        <v>7</v>
      </c>
      <c r="K6" s="3">
        <v>2023</v>
      </c>
      <c r="L6" s="3">
        <v>2024</v>
      </c>
      <c r="M6" s="3">
        <v>2025</v>
      </c>
      <c r="N6" s="3">
        <v>2026</v>
      </c>
      <c r="O6" s="4" t="s">
        <v>8</v>
      </c>
      <c r="P6" s="43" t="s">
        <v>129</v>
      </c>
      <c r="Q6" s="43" t="s">
        <v>130</v>
      </c>
      <c r="R6" s="43" t="s">
        <v>129</v>
      </c>
      <c r="S6" s="43" t="s">
        <v>130</v>
      </c>
      <c r="T6" s="43" t="s">
        <v>129</v>
      </c>
      <c r="U6" s="43" t="s">
        <v>130</v>
      </c>
      <c r="V6" s="43" t="s">
        <v>129</v>
      </c>
      <c r="W6" s="43" t="s">
        <v>130</v>
      </c>
      <c r="X6" s="39" t="s">
        <v>74</v>
      </c>
      <c r="Y6" s="29" t="s">
        <v>238</v>
      </c>
      <c r="Z6" s="29" t="s">
        <v>237</v>
      </c>
      <c r="AA6" s="77" t="s">
        <v>239</v>
      </c>
      <c r="AB6" s="29" t="s">
        <v>75</v>
      </c>
      <c r="AC6" s="29" t="s">
        <v>219</v>
      </c>
      <c r="AD6" s="29" t="s">
        <v>75</v>
      </c>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ht="183" customHeight="1">
      <c r="A7" s="464" t="s">
        <v>128</v>
      </c>
      <c r="B7" s="467" t="s">
        <v>110</v>
      </c>
      <c r="C7" s="460" t="s">
        <v>9</v>
      </c>
      <c r="D7" s="460" t="s">
        <v>111</v>
      </c>
      <c r="E7" s="6" t="s">
        <v>112</v>
      </c>
      <c r="F7" s="7" t="s">
        <v>10</v>
      </c>
      <c r="G7" s="8" t="s">
        <v>11</v>
      </c>
      <c r="H7" s="8" t="s">
        <v>12</v>
      </c>
      <c r="I7" s="8">
        <v>8</v>
      </c>
      <c r="J7" s="8">
        <v>16</v>
      </c>
      <c r="K7" s="8">
        <v>4</v>
      </c>
      <c r="L7" s="8">
        <v>4</v>
      </c>
      <c r="M7" s="8">
        <v>4</v>
      </c>
      <c r="N7" s="8">
        <v>4</v>
      </c>
      <c r="O7" s="9" t="s">
        <v>13</v>
      </c>
      <c r="P7" s="2">
        <v>0</v>
      </c>
      <c r="Q7" s="2"/>
      <c r="R7" s="2">
        <v>1</v>
      </c>
      <c r="S7" s="40">
        <v>4</v>
      </c>
      <c r="T7" s="2"/>
      <c r="U7" s="2"/>
      <c r="V7" s="2"/>
      <c r="W7" s="2"/>
      <c r="X7" s="2">
        <f>P7+R7+T7+V7</f>
        <v>1</v>
      </c>
      <c r="Y7" s="30">
        <f>(P7+R7+T7+V7)/K7</f>
        <v>0.25</v>
      </c>
      <c r="Z7" s="69">
        <f>Q7+S7+U7</f>
        <v>4</v>
      </c>
      <c r="AA7" s="30">
        <f>Z7/K7</f>
        <v>1</v>
      </c>
      <c r="AB7" s="11" t="s">
        <v>101</v>
      </c>
      <c r="AC7" s="11" t="s">
        <v>167</v>
      </c>
      <c r="AD7" s="11" t="s">
        <v>236</v>
      </c>
    </row>
    <row r="8" spans="1:92" ht="409.5" customHeight="1">
      <c r="A8" s="465"/>
      <c r="B8" s="460"/>
      <c r="C8" s="460"/>
      <c r="D8" s="460"/>
      <c r="E8" s="10" t="s">
        <v>113</v>
      </c>
      <c r="F8" s="7" t="s">
        <v>14</v>
      </c>
      <c r="G8" s="8" t="s">
        <v>11</v>
      </c>
      <c r="H8" s="8" t="s">
        <v>12</v>
      </c>
      <c r="I8" s="8">
        <v>50</v>
      </c>
      <c r="J8" s="8">
        <v>400</v>
      </c>
      <c r="K8" s="8">
        <v>50</v>
      </c>
      <c r="L8" s="8">
        <v>125</v>
      </c>
      <c r="M8" s="8">
        <v>125</v>
      </c>
      <c r="N8" s="8">
        <v>100</v>
      </c>
      <c r="O8" s="9" t="s">
        <v>15</v>
      </c>
      <c r="P8" s="2">
        <v>0</v>
      </c>
      <c r="Q8" s="2"/>
      <c r="R8" s="2">
        <v>0</v>
      </c>
      <c r="S8" s="40">
        <v>25</v>
      </c>
      <c r="T8" s="2">
        <v>35</v>
      </c>
      <c r="U8" s="2">
        <v>25</v>
      </c>
      <c r="V8" s="2"/>
      <c r="W8" s="2"/>
      <c r="X8" s="2">
        <f t="shared" ref="X8:X29" si="0">P8+R8+T8+V8</f>
        <v>35</v>
      </c>
      <c r="Y8" s="30">
        <f t="shared" ref="Y8:Y29" si="1">(P8+R8+T8+V8)/K8</f>
        <v>0.7</v>
      </c>
      <c r="Z8" s="69">
        <f t="shared" ref="Z8:Z29" si="2">Q8+S8+U8</f>
        <v>50</v>
      </c>
      <c r="AA8" s="30">
        <f t="shared" ref="AA8:AA29" si="3">Z8/K8</f>
        <v>1</v>
      </c>
      <c r="AB8" s="11" t="s">
        <v>102</v>
      </c>
      <c r="AC8" s="11" t="s">
        <v>168</v>
      </c>
      <c r="AD8" s="11" t="s">
        <v>240</v>
      </c>
    </row>
    <row r="9" spans="1:92" ht="158.25" customHeight="1">
      <c r="A9" s="465"/>
      <c r="B9" s="460"/>
      <c r="C9" s="460"/>
      <c r="D9" s="460"/>
      <c r="E9" s="12" t="s">
        <v>114</v>
      </c>
      <c r="F9" s="12" t="s">
        <v>16</v>
      </c>
      <c r="G9" s="15" t="s">
        <v>11</v>
      </c>
      <c r="H9" s="15" t="s">
        <v>12</v>
      </c>
      <c r="I9" s="8">
        <v>1</v>
      </c>
      <c r="J9" s="8">
        <v>52</v>
      </c>
      <c r="K9" s="8">
        <v>13</v>
      </c>
      <c r="L9" s="8">
        <v>13</v>
      </c>
      <c r="M9" s="8">
        <v>13</v>
      </c>
      <c r="N9" s="8">
        <v>13</v>
      </c>
      <c r="O9" s="9" t="s">
        <v>13</v>
      </c>
      <c r="P9" s="2">
        <v>0</v>
      </c>
      <c r="Q9" s="2"/>
      <c r="R9" s="2">
        <v>0</v>
      </c>
      <c r="S9" s="2"/>
      <c r="T9" s="2">
        <v>0</v>
      </c>
      <c r="U9" s="2"/>
      <c r="V9" s="2"/>
      <c r="W9" s="2">
        <v>13</v>
      </c>
      <c r="X9" s="2">
        <f>P9+R9+T9+V9</f>
        <v>0</v>
      </c>
      <c r="Y9" s="30">
        <f t="shared" si="1"/>
        <v>0</v>
      </c>
      <c r="Z9" s="69">
        <f t="shared" si="2"/>
        <v>0</v>
      </c>
      <c r="AA9" s="30">
        <f t="shared" si="3"/>
        <v>0</v>
      </c>
      <c r="AB9" s="35" t="s">
        <v>103</v>
      </c>
      <c r="AC9" s="35" t="s">
        <v>169</v>
      </c>
      <c r="AD9" s="35" t="s">
        <v>245</v>
      </c>
      <c r="AE9" s="140"/>
    </row>
    <row r="10" spans="1:92" ht="75.75" customHeight="1">
      <c r="A10" s="465"/>
      <c r="B10" s="460"/>
      <c r="C10" s="460"/>
      <c r="D10" s="460"/>
      <c r="E10" s="12" t="s">
        <v>115</v>
      </c>
      <c r="F10" s="16" t="s">
        <v>192</v>
      </c>
      <c r="G10" s="8" t="s">
        <v>17</v>
      </c>
      <c r="H10" s="8" t="s">
        <v>12</v>
      </c>
      <c r="I10" s="8">
        <v>1</v>
      </c>
      <c r="J10" s="14">
        <v>1</v>
      </c>
      <c r="K10" s="14">
        <v>0.25</v>
      </c>
      <c r="L10" s="14">
        <v>0.25</v>
      </c>
      <c r="M10" s="14">
        <v>0.25</v>
      </c>
      <c r="N10" s="14">
        <v>0.25</v>
      </c>
      <c r="O10" s="9" t="s">
        <v>18</v>
      </c>
      <c r="P10" s="2">
        <v>0</v>
      </c>
      <c r="Q10" s="2"/>
      <c r="R10" s="2"/>
      <c r="S10" s="2"/>
      <c r="T10" s="2"/>
      <c r="U10" s="2"/>
      <c r="V10" s="2"/>
      <c r="W10" s="47">
        <v>0.25</v>
      </c>
      <c r="X10" s="2">
        <f t="shared" si="0"/>
        <v>0</v>
      </c>
      <c r="Y10" s="30">
        <f t="shared" si="1"/>
        <v>0</v>
      </c>
      <c r="Z10" s="69">
        <f t="shared" si="2"/>
        <v>0</v>
      </c>
      <c r="AA10" s="30">
        <f t="shared" si="3"/>
        <v>0</v>
      </c>
      <c r="AB10" s="11" t="s">
        <v>104</v>
      </c>
      <c r="AC10" s="11" t="s">
        <v>198</v>
      </c>
      <c r="AD10" s="11" t="s">
        <v>246</v>
      </c>
      <c r="AE10" s="140"/>
    </row>
    <row r="11" spans="1:92" ht="146.25" customHeight="1">
      <c r="A11" s="465"/>
      <c r="B11" s="460"/>
      <c r="C11" s="8" t="s">
        <v>116</v>
      </c>
      <c r="D11" s="8" t="s">
        <v>117</v>
      </c>
      <c r="E11" s="38" t="s">
        <v>118</v>
      </c>
      <c r="F11" s="13" t="s">
        <v>19</v>
      </c>
      <c r="G11" s="8" t="s">
        <v>17</v>
      </c>
      <c r="H11" s="8" t="s">
        <v>12</v>
      </c>
      <c r="I11" s="8">
        <v>4</v>
      </c>
      <c r="J11" s="8">
        <v>4</v>
      </c>
      <c r="K11" s="8">
        <v>1</v>
      </c>
      <c r="L11" s="8">
        <v>1</v>
      </c>
      <c r="M11" s="8">
        <v>1</v>
      </c>
      <c r="N11" s="8">
        <v>1</v>
      </c>
      <c r="O11" s="9" t="s">
        <v>20</v>
      </c>
      <c r="P11" s="47">
        <v>0.25</v>
      </c>
      <c r="Q11" s="41">
        <v>0.25</v>
      </c>
      <c r="R11" s="47">
        <v>0.25</v>
      </c>
      <c r="S11" s="41">
        <v>0.25</v>
      </c>
      <c r="T11" s="47">
        <v>0.25</v>
      </c>
      <c r="U11" s="47">
        <v>0.25</v>
      </c>
      <c r="V11" s="2"/>
      <c r="W11" s="47">
        <v>0.25</v>
      </c>
      <c r="X11" s="30">
        <f t="shared" si="0"/>
        <v>0.75</v>
      </c>
      <c r="Y11" s="30">
        <f t="shared" si="1"/>
        <v>0.75</v>
      </c>
      <c r="Z11" s="30">
        <f t="shared" si="2"/>
        <v>0.75</v>
      </c>
      <c r="AA11" s="30">
        <f t="shared" si="3"/>
        <v>0.75</v>
      </c>
      <c r="AB11" s="11" t="s">
        <v>131</v>
      </c>
      <c r="AC11" s="11" t="s">
        <v>190</v>
      </c>
      <c r="AD11" s="11" t="s">
        <v>241</v>
      </c>
    </row>
    <row r="12" spans="1:92" ht="409.5">
      <c r="A12" s="465"/>
      <c r="B12" s="460"/>
      <c r="C12" s="460" t="s">
        <v>21</v>
      </c>
      <c r="D12" s="461" t="s">
        <v>22</v>
      </c>
      <c r="E12" s="15" t="s">
        <v>119</v>
      </c>
      <c r="F12" s="16" t="s">
        <v>23</v>
      </c>
      <c r="G12" s="17" t="s">
        <v>11</v>
      </c>
      <c r="H12" s="17" t="s">
        <v>24</v>
      </c>
      <c r="I12" s="18">
        <v>24000</v>
      </c>
      <c r="J12" s="19">
        <v>30000</v>
      </c>
      <c r="K12" s="19">
        <f>J12/4</f>
        <v>7500</v>
      </c>
      <c r="L12" s="19">
        <v>7500</v>
      </c>
      <c r="M12" s="19">
        <v>7500</v>
      </c>
      <c r="N12" s="19">
        <v>7500</v>
      </c>
      <c r="O12" s="9" t="s">
        <v>25</v>
      </c>
      <c r="P12" s="2">
        <v>0</v>
      </c>
      <c r="Q12" s="2"/>
      <c r="R12" s="2">
        <v>5016</v>
      </c>
      <c r="S12" s="40">
        <v>5000</v>
      </c>
      <c r="T12" s="2">
        <f>5793-R12</f>
        <v>777</v>
      </c>
      <c r="U12" s="2"/>
      <c r="V12" s="2">
        <v>2500</v>
      </c>
      <c r="X12" s="2" t="e">
        <f>P12+R12+T12+#REF!</f>
        <v>#REF!</v>
      </c>
      <c r="Y12" s="30" t="e">
        <f>(P12+R12+T12+#REF!)/K12</f>
        <v>#REF!</v>
      </c>
      <c r="Z12" s="138">
        <f t="shared" si="2"/>
        <v>5000</v>
      </c>
      <c r="AA12" s="30">
        <f t="shared" si="3"/>
        <v>0.66666666666666663</v>
      </c>
      <c r="AB12" s="11" t="s">
        <v>105</v>
      </c>
      <c r="AC12" s="11" t="s">
        <v>170</v>
      </c>
      <c r="AD12" s="11" t="s">
        <v>243</v>
      </c>
      <c r="AE12" s="140"/>
    </row>
    <row r="13" spans="1:92" ht="145.5" customHeight="1">
      <c r="A13" s="465"/>
      <c r="B13" s="460"/>
      <c r="C13" s="460"/>
      <c r="D13" s="462"/>
      <c r="E13" s="473" t="s">
        <v>120</v>
      </c>
      <c r="F13" s="13" t="s">
        <v>242</v>
      </c>
      <c r="G13" s="17" t="s">
        <v>11</v>
      </c>
      <c r="H13" s="17" t="s">
        <v>24</v>
      </c>
      <c r="I13" s="2">
        <v>304</v>
      </c>
      <c r="J13" s="17">
        <f>183*4</f>
        <v>732</v>
      </c>
      <c r="K13" s="17">
        <v>183</v>
      </c>
      <c r="L13" s="17">
        <v>183</v>
      </c>
      <c r="M13" s="17">
        <v>183</v>
      </c>
      <c r="N13" s="17">
        <v>183</v>
      </c>
      <c r="O13" s="9" t="s">
        <v>26</v>
      </c>
      <c r="P13" s="2">
        <v>0</v>
      </c>
      <c r="Q13" s="2"/>
      <c r="R13" s="2">
        <v>12</v>
      </c>
      <c r="S13" s="70"/>
      <c r="T13" s="2">
        <v>2</v>
      </c>
      <c r="U13" s="2"/>
      <c r="V13" s="2"/>
      <c r="W13" s="2">
        <v>183</v>
      </c>
      <c r="X13" s="2">
        <f t="shared" si="0"/>
        <v>14</v>
      </c>
      <c r="Y13" s="30">
        <f t="shared" si="1"/>
        <v>7.650273224043716E-2</v>
      </c>
      <c r="Z13" s="69">
        <f t="shared" si="2"/>
        <v>0</v>
      </c>
      <c r="AA13" s="30">
        <f t="shared" si="3"/>
        <v>0</v>
      </c>
      <c r="AB13" s="36" t="s">
        <v>91</v>
      </c>
      <c r="AC13" s="36" t="s">
        <v>171</v>
      </c>
      <c r="AD13" s="36" t="s">
        <v>220</v>
      </c>
    </row>
    <row r="14" spans="1:92" ht="244.5" customHeight="1">
      <c r="A14" s="465"/>
      <c r="B14" s="460"/>
      <c r="C14" s="460"/>
      <c r="D14" s="462"/>
      <c r="E14" s="474"/>
      <c r="F14" s="12" t="s">
        <v>27</v>
      </c>
      <c r="G14" s="17" t="s">
        <v>11</v>
      </c>
      <c r="H14" s="17" t="s">
        <v>24</v>
      </c>
      <c r="I14" s="17">
        <v>28</v>
      </c>
      <c r="J14" s="17">
        <v>40</v>
      </c>
      <c r="K14" s="17">
        <v>10</v>
      </c>
      <c r="L14" s="17">
        <v>10</v>
      </c>
      <c r="M14" s="17">
        <v>10</v>
      </c>
      <c r="N14" s="17">
        <v>10</v>
      </c>
      <c r="O14" s="9" t="s">
        <v>26</v>
      </c>
      <c r="P14" s="2">
        <v>0</v>
      </c>
      <c r="Q14" s="2"/>
      <c r="R14" s="2">
        <v>1</v>
      </c>
      <c r="S14" s="70"/>
      <c r="T14" s="2"/>
      <c r="U14" s="2"/>
      <c r="V14" s="2"/>
      <c r="W14" s="2">
        <v>10</v>
      </c>
      <c r="X14" s="2">
        <f t="shared" si="0"/>
        <v>1</v>
      </c>
      <c r="Y14" s="30">
        <f t="shared" si="1"/>
        <v>0.1</v>
      </c>
      <c r="Z14" s="69">
        <f t="shared" si="2"/>
        <v>0</v>
      </c>
      <c r="AA14" s="30">
        <f t="shared" si="3"/>
        <v>0</v>
      </c>
      <c r="AB14" s="11" t="s">
        <v>76</v>
      </c>
      <c r="AC14" s="11" t="s">
        <v>172</v>
      </c>
      <c r="AD14" s="11" t="s">
        <v>221</v>
      </c>
    </row>
    <row r="15" spans="1:92" ht="147.75" customHeight="1">
      <c r="A15" s="465"/>
      <c r="B15" s="460"/>
      <c r="C15" s="460"/>
      <c r="D15" s="462"/>
      <c r="E15" s="474"/>
      <c r="F15" s="12" t="s">
        <v>28</v>
      </c>
      <c r="G15" s="17" t="s">
        <v>11</v>
      </c>
      <c r="H15" s="17" t="s">
        <v>24</v>
      </c>
      <c r="I15" s="17">
        <v>249</v>
      </c>
      <c r="J15" s="17">
        <f>K15+L15+M15+N15</f>
        <v>400</v>
      </c>
      <c r="K15" s="17">
        <v>100</v>
      </c>
      <c r="L15" s="17">
        <v>100</v>
      </c>
      <c r="M15" s="17">
        <v>100</v>
      </c>
      <c r="N15" s="17">
        <v>100</v>
      </c>
      <c r="O15" s="9" t="s">
        <v>26</v>
      </c>
      <c r="P15" s="2">
        <v>0</v>
      </c>
      <c r="Q15" s="2"/>
      <c r="R15" s="2">
        <v>15</v>
      </c>
      <c r="S15" s="70"/>
      <c r="T15" s="2"/>
      <c r="U15" s="2"/>
      <c r="V15" s="2"/>
      <c r="W15" s="2">
        <v>100</v>
      </c>
      <c r="X15" s="2">
        <f t="shared" si="0"/>
        <v>15</v>
      </c>
      <c r="Y15" s="30">
        <f t="shared" si="1"/>
        <v>0.15</v>
      </c>
      <c r="Z15" s="69">
        <f t="shared" si="2"/>
        <v>0</v>
      </c>
      <c r="AA15" s="30">
        <f t="shared" si="3"/>
        <v>0</v>
      </c>
      <c r="AB15" s="11" t="s">
        <v>76</v>
      </c>
      <c r="AC15" s="11" t="s">
        <v>173</v>
      </c>
      <c r="AD15" s="11" t="s">
        <v>173</v>
      </c>
    </row>
    <row r="16" spans="1:92" ht="258" customHeight="1">
      <c r="A16" s="465"/>
      <c r="B16" s="460"/>
      <c r="C16" s="460"/>
      <c r="D16" s="462"/>
      <c r="E16" s="474"/>
      <c r="F16" s="12" t="s">
        <v>29</v>
      </c>
      <c r="G16" s="17" t="s">
        <v>11</v>
      </c>
      <c r="H16" s="17" t="s">
        <v>24</v>
      </c>
      <c r="I16" s="17" t="s">
        <v>30</v>
      </c>
      <c r="J16" s="17">
        <f>K16+L16+M16+N16</f>
        <v>100</v>
      </c>
      <c r="K16" s="17">
        <v>25</v>
      </c>
      <c r="L16" s="17">
        <v>25</v>
      </c>
      <c r="M16" s="17">
        <v>25</v>
      </c>
      <c r="N16" s="17">
        <v>25</v>
      </c>
      <c r="O16" s="9" t="s">
        <v>26</v>
      </c>
      <c r="P16" s="2">
        <v>0</v>
      </c>
      <c r="Q16" s="2"/>
      <c r="R16" s="2">
        <v>3</v>
      </c>
      <c r="S16" s="70"/>
      <c r="T16" s="2"/>
      <c r="U16" s="2"/>
      <c r="V16" s="2"/>
      <c r="W16" s="2">
        <v>25</v>
      </c>
      <c r="X16" s="2">
        <f t="shared" si="0"/>
        <v>3</v>
      </c>
      <c r="Y16" s="30">
        <f t="shared" si="1"/>
        <v>0.12</v>
      </c>
      <c r="Z16" s="69">
        <f t="shared" si="2"/>
        <v>0</v>
      </c>
      <c r="AA16" s="30">
        <f t="shared" si="3"/>
        <v>0</v>
      </c>
      <c r="AB16" s="11" t="s">
        <v>76</v>
      </c>
      <c r="AC16" s="13" t="s">
        <v>174</v>
      </c>
      <c r="AD16" s="13" t="s">
        <v>222</v>
      </c>
    </row>
    <row r="17" spans="1:31" ht="409.5">
      <c r="A17" s="465"/>
      <c r="B17" s="460"/>
      <c r="C17" s="460"/>
      <c r="D17" s="462"/>
      <c r="E17" s="474"/>
      <c r="F17" s="12" t="s">
        <v>31</v>
      </c>
      <c r="G17" s="17" t="s">
        <v>11</v>
      </c>
      <c r="H17" s="17" t="s">
        <v>24</v>
      </c>
      <c r="I17" s="17">
        <v>159</v>
      </c>
      <c r="J17" s="20">
        <f>K17+L17+M17+N17</f>
        <v>164</v>
      </c>
      <c r="K17" s="20">
        <v>41</v>
      </c>
      <c r="L17" s="20">
        <v>41</v>
      </c>
      <c r="M17" s="20">
        <v>41</v>
      </c>
      <c r="N17" s="20">
        <v>41</v>
      </c>
      <c r="O17" s="9" t="s">
        <v>26</v>
      </c>
      <c r="P17" s="2">
        <v>0</v>
      </c>
      <c r="Q17" s="2"/>
      <c r="R17" s="2">
        <v>0</v>
      </c>
      <c r="S17" s="40">
        <v>21</v>
      </c>
      <c r="T17" s="2"/>
      <c r="U17" s="2"/>
      <c r="V17" s="2"/>
      <c r="W17" s="2">
        <v>20</v>
      </c>
      <c r="X17" s="2">
        <f t="shared" si="0"/>
        <v>0</v>
      </c>
      <c r="Y17" s="30">
        <f t="shared" si="1"/>
        <v>0</v>
      </c>
      <c r="Z17" s="69">
        <f t="shared" si="2"/>
        <v>21</v>
      </c>
      <c r="AA17" s="30">
        <f t="shared" si="3"/>
        <v>0.51219512195121952</v>
      </c>
      <c r="AB17" s="37" t="s">
        <v>85</v>
      </c>
      <c r="AC17" s="37" t="s">
        <v>201</v>
      </c>
      <c r="AD17" s="37" t="str">
        <f>'Seguimiento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row>
    <row r="18" spans="1:31" ht="347.25" customHeight="1">
      <c r="A18" s="465"/>
      <c r="B18" s="460"/>
      <c r="C18" s="460"/>
      <c r="D18" s="462"/>
      <c r="E18" s="474"/>
      <c r="F18" s="12" t="s">
        <v>32</v>
      </c>
      <c r="G18" s="17" t="s">
        <v>11</v>
      </c>
      <c r="H18" s="17" t="s">
        <v>24</v>
      </c>
      <c r="I18" s="17">
        <v>7</v>
      </c>
      <c r="J18" s="17">
        <v>250</v>
      </c>
      <c r="K18" s="17">
        <v>50</v>
      </c>
      <c r="L18" s="17">
        <v>50</v>
      </c>
      <c r="M18" s="17">
        <v>50</v>
      </c>
      <c r="N18" s="17">
        <v>50</v>
      </c>
      <c r="O18" s="9" t="s">
        <v>26</v>
      </c>
      <c r="P18" s="2">
        <v>0</v>
      </c>
      <c r="Q18" s="2"/>
      <c r="R18" s="2">
        <v>4</v>
      </c>
      <c r="S18" s="70"/>
      <c r="T18" s="2"/>
      <c r="U18" s="2"/>
      <c r="V18" s="2"/>
      <c r="W18" s="2">
        <v>50</v>
      </c>
      <c r="X18" s="2">
        <f t="shared" si="0"/>
        <v>4</v>
      </c>
      <c r="Y18" s="30">
        <f t="shared" si="1"/>
        <v>0.08</v>
      </c>
      <c r="Z18" s="69">
        <f t="shared" si="2"/>
        <v>0</v>
      </c>
      <c r="AA18" s="30">
        <f t="shared" si="3"/>
        <v>0</v>
      </c>
      <c r="AB18" s="11" t="s">
        <v>77</v>
      </c>
      <c r="AC18" s="7" t="s">
        <v>203</v>
      </c>
      <c r="AD18" s="7" t="s">
        <v>203</v>
      </c>
    </row>
    <row r="19" spans="1:31" ht="273" customHeight="1">
      <c r="A19" s="465"/>
      <c r="B19" s="460"/>
      <c r="C19" s="460"/>
      <c r="D19" s="462"/>
      <c r="E19" s="474"/>
      <c r="F19" s="12" t="s">
        <v>33</v>
      </c>
      <c r="G19" s="17" t="s">
        <v>11</v>
      </c>
      <c r="H19" s="17" t="s">
        <v>24</v>
      </c>
      <c r="I19" s="17">
        <v>10</v>
      </c>
      <c r="J19" s="17">
        <f>K19+L19+M19+N19</f>
        <v>74</v>
      </c>
      <c r="K19" s="22">
        <v>26</v>
      </c>
      <c r="L19" s="22">
        <v>16</v>
      </c>
      <c r="M19" s="22">
        <v>16</v>
      </c>
      <c r="N19" s="22">
        <v>16</v>
      </c>
      <c r="O19" s="9" t="s">
        <v>26</v>
      </c>
      <c r="P19" s="2">
        <v>0</v>
      </c>
      <c r="Q19" s="2"/>
      <c r="R19" s="2">
        <v>7</v>
      </c>
      <c r="S19" s="40">
        <v>18</v>
      </c>
      <c r="T19" s="2">
        <v>4</v>
      </c>
      <c r="U19" s="2"/>
      <c r="V19" s="2"/>
      <c r="W19" s="2">
        <v>8</v>
      </c>
      <c r="X19" s="2">
        <f t="shared" si="0"/>
        <v>11</v>
      </c>
      <c r="Y19" s="30">
        <f t="shared" si="1"/>
        <v>0.42307692307692307</v>
      </c>
      <c r="Z19" s="69">
        <f t="shared" si="2"/>
        <v>18</v>
      </c>
      <c r="AA19" s="30">
        <f t="shared" si="3"/>
        <v>0.69230769230769229</v>
      </c>
      <c r="AB19" s="11" t="s">
        <v>78</v>
      </c>
      <c r="AC19" s="11" t="s">
        <v>197</v>
      </c>
      <c r="AD19" s="81" t="str">
        <f>'Seguimiento Plan Sectorial '!X15</f>
        <v>A corte de 30 de septiembre, la Unidad Solidaria cuenta con 79 gestores territoriales en los 32 departamentos, quienes adelantan  el fomento de las organizaciones de la economía solidaria, popular, comunitaria y social, en los municipios priorizados PDET,  reportando 7  organizaciones creadas.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4  organizaciones creadas  en el Departamento de Putumayo.
Para un total de 11 organizaciones creadas en municipios rurales y PDET</v>
      </c>
    </row>
    <row r="20" spans="1:31" ht="196.5" customHeight="1">
      <c r="A20" s="465"/>
      <c r="B20" s="460"/>
      <c r="C20" s="460"/>
      <c r="D20" s="462"/>
      <c r="E20" s="474"/>
      <c r="F20" s="12" t="s">
        <v>34</v>
      </c>
      <c r="G20" s="17" t="s">
        <v>11</v>
      </c>
      <c r="H20" s="17" t="s">
        <v>24</v>
      </c>
      <c r="I20" s="17">
        <v>166</v>
      </c>
      <c r="J20" s="17">
        <f>K20+L20+M20+N20</f>
        <v>296</v>
      </c>
      <c r="K20" s="22">
        <v>104</v>
      </c>
      <c r="L20" s="22">
        <v>64</v>
      </c>
      <c r="M20" s="22">
        <v>64</v>
      </c>
      <c r="N20" s="22">
        <v>64</v>
      </c>
      <c r="O20" s="9" t="s">
        <v>26</v>
      </c>
      <c r="P20" s="2">
        <v>0</v>
      </c>
      <c r="Q20" s="2"/>
      <c r="R20" s="2">
        <v>20</v>
      </c>
      <c r="S20" s="40">
        <v>40</v>
      </c>
      <c r="T20" s="2">
        <v>16</v>
      </c>
      <c r="U20" s="2"/>
      <c r="V20" s="2"/>
      <c r="W20" s="2">
        <v>64</v>
      </c>
      <c r="X20" s="2">
        <f t="shared" si="0"/>
        <v>36</v>
      </c>
      <c r="Y20" s="30">
        <f t="shared" si="1"/>
        <v>0.34615384615384615</v>
      </c>
      <c r="Z20" s="69">
        <f t="shared" si="2"/>
        <v>40</v>
      </c>
      <c r="AA20" s="30">
        <f t="shared" si="3"/>
        <v>0.38461538461538464</v>
      </c>
      <c r="AB20" s="11" t="s">
        <v>86</v>
      </c>
      <c r="AC20" s="11" t="s">
        <v>194</v>
      </c>
      <c r="AD20" s="81" t="str">
        <f>'Seguimiento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E20" s="140"/>
    </row>
    <row r="21" spans="1:31" ht="224.25" customHeight="1">
      <c r="A21" s="465"/>
      <c r="B21" s="460"/>
      <c r="C21" s="460"/>
      <c r="D21" s="463"/>
      <c r="E21" s="475"/>
      <c r="F21" s="12" t="s">
        <v>161</v>
      </c>
      <c r="G21" s="17" t="s">
        <v>11</v>
      </c>
      <c r="H21" s="17" t="s">
        <v>24</v>
      </c>
      <c r="I21" s="17">
        <v>1600</v>
      </c>
      <c r="J21" s="17">
        <v>2400</v>
      </c>
      <c r="K21" s="17">
        <v>600</v>
      </c>
      <c r="L21" s="22"/>
      <c r="M21" s="22"/>
      <c r="N21" s="22"/>
      <c r="O21" s="9" t="s">
        <v>26</v>
      </c>
      <c r="P21" s="2"/>
      <c r="Q21" s="2"/>
      <c r="R21" s="2">
        <v>74</v>
      </c>
      <c r="S21" s="40">
        <v>300</v>
      </c>
      <c r="T21" s="2">
        <v>20</v>
      </c>
      <c r="U21" s="2"/>
      <c r="V21" s="2"/>
      <c r="W21" s="2">
        <v>300</v>
      </c>
      <c r="X21" s="2">
        <f>P21+R21+T21+V21</f>
        <v>94</v>
      </c>
      <c r="Y21" s="30">
        <f t="shared" ref="Y21" si="4">(P21+R21+T21+V21)/K21</f>
        <v>0.15666666666666668</v>
      </c>
      <c r="Z21" s="69">
        <f t="shared" si="2"/>
        <v>300</v>
      </c>
      <c r="AA21" s="30">
        <f t="shared" si="3"/>
        <v>0.5</v>
      </c>
      <c r="AB21" s="11"/>
      <c r="AC21" s="11" t="s">
        <v>162</v>
      </c>
      <c r="AD21" s="11" t="str">
        <f>'Seguimiento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row>
    <row r="22" spans="1:31" ht="132">
      <c r="A22" s="465"/>
      <c r="B22" s="460"/>
      <c r="C22" s="460"/>
      <c r="D22" s="460" t="s">
        <v>35</v>
      </c>
      <c r="E22" s="15" t="s">
        <v>121</v>
      </c>
      <c r="F22" s="12" t="s">
        <v>36</v>
      </c>
      <c r="G22" s="17" t="s">
        <v>11</v>
      </c>
      <c r="H22" s="17" t="s">
        <v>24</v>
      </c>
      <c r="I22" s="17" t="s">
        <v>30</v>
      </c>
      <c r="J22" s="23">
        <v>20</v>
      </c>
      <c r="K22" s="23">
        <v>3</v>
      </c>
      <c r="L22" s="23">
        <v>5</v>
      </c>
      <c r="M22" s="23">
        <v>5</v>
      </c>
      <c r="N22" s="23">
        <v>7</v>
      </c>
      <c r="O22" s="9" t="s">
        <v>26</v>
      </c>
      <c r="P22" s="2">
        <v>0</v>
      </c>
      <c r="Q22" s="141"/>
      <c r="R22" s="141"/>
      <c r="S22" s="141"/>
      <c r="T22" s="2">
        <v>3</v>
      </c>
      <c r="U22" s="2"/>
      <c r="V22" s="2"/>
      <c r="W22" s="2">
        <v>3</v>
      </c>
      <c r="X22" s="2">
        <f>P22+R22+T22+V22</f>
        <v>3</v>
      </c>
      <c r="Y22" s="30">
        <f t="shared" si="1"/>
        <v>1</v>
      </c>
      <c r="Z22" s="69">
        <f t="shared" si="2"/>
        <v>0</v>
      </c>
      <c r="AA22" s="30">
        <f t="shared" si="3"/>
        <v>0</v>
      </c>
      <c r="AB22" s="11" t="s">
        <v>79</v>
      </c>
      <c r="AC22" s="11" t="s">
        <v>175</v>
      </c>
      <c r="AD22" s="37" t="str">
        <f>'Seguimiento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row>
    <row r="23" spans="1:31" ht="134.25" customHeight="1">
      <c r="A23" s="465"/>
      <c r="B23" s="460"/>
      <c r="C23" s="460"/>
      <c r="D23" s="460"/>
      <c r="E23" s="459" t="s">
        <v>122</v>
      </c>
      <c r="F23" s="15" t="s">
        <v>37</v>
      </c>
      <c r="G23" s="8" t="s">
        <v>38</v>
      </c>
      <c r="H23" s="17" t="s">
        <v>24</v>
      </c>
      <c r="I23" s="8" t="s">
        <v>30</v>
      </c>
      <c r="J23" s="23">
        <f>K23+L23+M23+N23</f>
        <v>48</v>
      </c>
      <c r="K23" s="23">
        <v>12</v>
      </c>
      <c r="L23" s="23">
        <v>12</v>
      </c>
      <c r="M23" s="23">
        <v>12</v>
      </c>
      <c r="N23" s="23">
        <v>12</v>
      </c>
      <c r="O23" s="9" t="s">
        <v>39</v>
      </c>
      <c r="P23" s="2">
        <v>5</v>
      </c>
      <c r="Q23" s="2"/>
      <c r="R23" s="2">
        <v>18</v>
      </c>
      <c r="S23" s="40">
        <v>12</v>
      </c>
      <c r="T23" s="2">
        <v>1</v>
      </c>
      <c r="U23" s="2"/>
      <c r="V23" s="2"/>
      <c r="W23" s="2"/>
      <c r="X23" s="2">
        <f>P23+R23+T23+V23</f>
        <v>24</v>
      </c>
      <c r="Y23" s="30">
        <v>1</v>
      </c>
      <c r="Z23" s="69">
        <f t="shared" si="2"/>
        <v>12</v>
      </c>
      <c r="AA23" s="30">
        <f t="shared" si="3"/>
        <v>1</v>
      </c>
      <c r="AB23" s="11" t="s">
        <v>80</v>
      </c>
      <c r="AC23" s="11" t="s">
        <v>202</v>
      </c>
      <c r="AD23" s="11" t="s">
        <v>223</v>
      </c>
      <c r="AE23" s="139"/>
    </row>
    <row r="24" spans="1:31" ht="148.5" customHeight="1">
      <c r="A24" s="465"/>
      <c r="B24" s="460"/>
      <c r="C24" s="460"/>
      <c r="D24" s="460"/>
      <c r="E24" s="459"/>
      <c r="F24" s="6" t="s">
        <v>40</v>
      </c>
      <c r="G24" s="24" t="s">
        <v>11</v>
      </c>
      <c r="H24" s="17" t="s">
        <v>24</v>
      </c>
      <c r="I24" s="8" t="s">
        <v>30</v>
      </c>
      <c r="J24" s="23">
        <v>48</v>
      </c>
      <c r="K24" s="23">
        <v>12</v>
      </c>
      <c r="L24" s="23">
        <v>12</v>
      </c>
      <c r="M24" s="23">
        <v>12</v>
      </c>
      <c r="N24" s="23">
        <v>12</v>
      </c>
      <c r="O24" s="9" t="s">
        <v>39</v>
      </c>
      <c r="P24" s="2">
        <v>0</v>
      </c>
      <c r="Q24" s="2"/>
      <c r="R24" s="2"/>
      <c r="S24" s="40">
        <v>12</v>
      </c>
      <c r="T24" s="2"/>
      <c r="U24" s="2"/>
      <c r="V24" s="2"/>
      <c r="W24" s="2"/>
      <c r="X24" s="2">
        <f t="shared" si="0"/>
        <v>0</v>
      </c>
      <c r="Y24" s="30">
        <v>1</v>
      </c>
      <c r="Z24" s="69">
        <f t="shared" si="2"/>
        <v>12</v>
      </c>
      <c r="AA24" s="30">
        <f t="shared" si="3"/>
        <v>1</v>
      </c>
      <c r="AB24" s="11" t="s">
        <v>81</v>
      </c>
      <c r="AC24" s="11" t="s">
        <v>176</v>
      </c>
      <c r="AD24" s="11" t="s">
        <v>176</v>
      </c>
      <c r="AE24" s="139"/>
    </row>
    <row r="25" spans="1:31" ht="105" customHeight="1">
      <c r="A25" s="465"/>
      <c r="B25" s="460"/>
      <c r="C25" s="460"/>
      <c r="D25" s="460"/>
      <c r="E25" s="459" t="s">
        <v>123</v>
      </c>
      <c r="F25" s="6" t="s">
        <v>41</v>
      </c>
      <c r="G25" s="17" t="s">
        <v>11</v>
      </c>
      <c r="H25" s="17" t="s">
        <v>24</v>
      </c>
      <c r="I25" s="8">
        <v>167</v>
      </c>
      <c r="J25" s="8">
        <v>200</v>
      </c>
      <c r="K25" s="8">
        <v>50</v>
      </c>
      <c r="L25" s="8">
        <v>50</v>
      </c>
      <c r="M25" s="8">
        <v>50</v>
      </c>
      <c r="N25" s="8">
        <v>50</v>
      </c>
      <c r="O25" s="9" t="s">
        <v>39</v>
      </c>
      <c r="P25" s="2">
        <v>0</v>
      </c>
      <c r="Q25" s="2"/>
      <c r="R25" s="2">
        <v>17</v>
      </c>
      <c r="S25" s="40">
        <v>25</v>
      </c>
      <c r="T25" s="2"/>
      <c r="U25" s="2"/>
      <c r="V25" s="2"/>
      <c r="W25" s="2">
        <v>25</v>
      </c>
      <c r="X25" s="2">
        <f t="shared" si="0"/>
        <v>17</v>
      </c>
      <c r="Y25" s="30">
        <f t="shared" si="1"/>
        <v>0.34</v>
      </c>
      <c r="Z25" s="69">
        <f t="shared" si="2"/>
        <v>25</v>
      </c>
      <c r="AA25" s="30">
        <f t="shared" si="3"/>
        <v>0.5</v>
      </c>
      <c r="AB25" s="11" t="s">
        <v>82</v>
      </c>
      <c r="AC25" s="11" t="s">
        <v>195</v>
      </c>
      <c r="AD25" s="11" t="s">
        <v>195</v>
      </c>
      <c r="AE25" s="139"/>
    </row>
    <row r="26" spans="1:31" ht="149.25" customHeight="1">
      <c r="A26" s="465"/>
      <c r="B26" s="460"/>
      <c r="C26" s="460"/>
      <c r="D26" s="460"/>
      <c r="E26" s="459"/>
      <c r="F26" s="6" t="s">
        <v>42</v>
      </c>
      <c r="G26" s="17" t="s">
        <v>11</v>
      </c>
      <c r="H26" s="17" t="s">
        <v>24</v>
      </c>
      <c r="I26" s="2">
        <v>1029</v>
      </c>
      <c r="J26" s="2">
        <f>K26+L26+M26+N26</f>
        <v>2000</v>
      </c>
      <c r="K26" s="2">
        <v>500</v>
      </c>
      <c r="L26" s="2">
        <v>500</v>
      </c>
      <c r="M26" s="2">
        <v>500</v>
      </c>
      <c r="N26" s="2">
        <v>500</v>
      </c>
      <c r="O26" s="9" t="s">
        <v>39</v>
      </c>
      <c r="P26" s="2">
        <v>0</v>
      </c>
      <c r="Q26" s="2"/>
      <c r="R26" s="2"/>
      <c r="S26" s="40">
        <v>250</v>
      </c>
      <c r="T26" s="2"/>
      <c r="U26" s="2"/>
      <c r="V26" s="2"/>
      <c r="W26" s="2">
        <v>250</v>
      </c>
      <c r="X26" s="2">
        <f t="shared" si="0"/>
        <v>0</v>
      </c>
      <c r="Y26" s="30">
        <f t="shared" si="1"/>
        <v>0</v>
      </c>
      <c r="Z26" s="69">
        <f t="shared" si="2"/>
        <v>250</v>
      </c>
      <c r="AA26" s="30">
        <f t="shared" si="3"/>
        <v>0.5</v>
      </c>
      <c r="AB26" s="11" t="s">
        <v>82</v>
      </c>
      <c r="AC26" s="11" t="s">
        <v>196</v>
      </c>
      <c r="AD26" s="11" t="s">
        <v>218</v>
      </c>
      <c r="AE26" s="139"/>
    </row>
    <row r="27" spans="1:31" ht="140.25" customHeight="1">
      <c r="A27" s="465"/>
      <c r="B27" s="460"/>
      <c r="C27" s="460"/>
      <c r="D27" s="8" t="s">
        <v>43</v>
      </c>
      <c r="E27" s="15" t="s">
        <v>124</v>
      </c>
      <c r="F27" s="160" t="s">
        <v>44</v>
      </c>
      <c r="G27" s="8" t="s">
        <v>17</v>
      </c>
      <c r="H27" s="8" t="s">
        <v>45</v>
      </c>
      <c r="I27" s="8" t="s">
        <v>30</v>
      </c>
      <c r="J27" s="23">
        <v>1</v>
      </c>
      <c r="K27" s="23">
        <v>1</v>
      </c>
      <c r="L27" s="23">
        <v>1</v>
      </c>
      <c r="M27" s="23">
        <v>1</v>
      </c>
      <c r="N27" s="23">
        <v>1</v>
      </c>
      <c r="O27" s="9" t="s">
        <v>39</v>
      </c>
      <c r="P27" s="2">
        <v>0</v>
      </c>
      <c r="Q27" s="2"/>
      <c r="R27" s="2"/>
      <c r="S27" s="2"/>
      <c r="T27" s="2"/>
      <c r="U27" s="2"/>
      <c r="V27" s="2"/>
      <c r="W27" s="2">
        <v>1</v>
      </c>
      <c r="X27" s="2">
        <f t="shared" si="0"/>
        <v>0</v>
      </c>
      <c r="Y27" s="30">
        <f t="shared" si="1"/>
        <v>0</v>
      </c>
      <c r="Z27" s="69">
        <f t="shared" si="2"/>
        <v>0</v>
      </c>
      <c r="AA27" s="30">
        <f t="shared" si="3"/>
        <v>0</v>
      </c>
      <c r="AB27" s="11" t="s">
        <v>106</v>
      </c>
      <c r="AC27" s="11" t="s">
        <v>200</v>
      </c>
      <c r="AD27" s="11" t="s">
        <v>247</v>
      </c>
      <c r="AE27" s="140"/>
    </row>
    <row r="28" spans="1:31" ht="62.25" customHeight="1">
      <c r="A28" s="465"/>
      <c r="B28" s="460" t="s">
        <v>125</v>
      </c>
      <c r="C28" s="460" t="s">
        <v>46</v>
      </c>
      <c r="D28" s="460" t="s">
        <v>47</v>
      </c>
      <c r="E28" s="21" t="s">
        <v>126</v>
      </c>
      <c r="F28" s="15" t="s">
        <v>48</v>
      </c>
      <c r="G28" s="17" t="s">
        <v>17</v>
      </c>
      <c r="H28" s="17" t="s">
        <v>24</v>
      </c>
      <c r="I28" s="14">
        <v>1</v>
      </c>
      <c r="J28" s="14">
        <v>1</v>
      </c>
      <c r="K28" s="14">
        <v>0.25</v>
      </c>
      <c r="L28" s="14">
        <v>0.25</v>
      </c>
      <c r="M28" s="14">
        <v>0.25</v>
      </c>
      <c r="N28" s="14">
        <v>0.25</v>
      </c>
      <c r="O28" s="9" t="s">
        <v>49</v>
      </c>
      <c r="P28" s="45">
        <f>25%/4</f>
        <v>6.25E-2</v>
      </c>
      <c r="Q28" s="45"/>
      <c r="R28" s="45">
        <v>6.25E-2</v>
      </c>
      <c r="S28" s="42">
        <v>0.125</v>
      </c>
      <c r="T28" s="45">
        <v>6.25E-2</v>
      </c>
      <c r="U28" s="45"/>
      <c r="V28" s="45"/>
      <c r="W28" s="45">
        <v>0.125</v>
      </c>
      <c r="X28" s="46">
        <f t="shared" si="0"/>
        <v>0.1875</v>
      </c>
      <c r="Y28" s="30">
        <f t="shared" si="1"/>
        <v>0.75</v>
      </c>
      <c r="Z28" s="30">
        <f t="shared" si="2"/>
        <v>0.125</v>
      </c>
      <c r="AA28" s="30">
        <f t="shared" si="3"/>
        <v>0.5</v>
      </c>
      <c r="AB28" s="31" t="s">
        <v>83</v>
      </c>
      <c r="AC28" s="31" t="s">
        <v>177</v>
      </c>
      <c r="AD28" s="31" t="s">
        <v>224</v>
      </c>
    </row>
    <row r="29" spans="1:31" ht="129" customHeight="1">
      <c r="A29" s="466"/>
      <c r="B29" s="460"/>
      <c r="C29" s="460"/>
      <c r="D29" s="460"/>
      <c r="E29" s="21" t="s">
        <v>127</v>
      </c>
      <c r="F29" s="12" t="s">
        <v>50</v>
      </c>
      <c r="G29" s="17" t="s">
        <v>11</v>
      </c>
      <c r="H29" s="17" t="s">
        <v>45</v>
      </c>
      <c r="I29" s="14">
        <v>1</v>
      </c>
      <c r="J29" s="14">
        <v>1</v>
      </c>
      <c r="K29" s="14">
        <v>0.25</v>
      </c>
      <c r="L29" s="14">
        <v>0.25</v>
      </c>
      <c r="M29" s="14">
        <v>0.25</v>
      </c>
      <c r="N29" s="14">
        <v>0.25</v>
      </c>
      <c r="O29" s="9" t="s">
        <v>51</v>
      </c>
      <c r="P29" s="45">
        <f>25%/4</f>
        <v>6.25E-2</v>
      </c>
      <c r="Q29" s="45"/>
      <c r="R29" s="45">
        <v>6.25E-2</v>
      </c>
      <c r="S29" s="42">
        <v>0.125</v>
      </c>
      <c r="T29" s="45">
        <v>6.25E-2</v>
      </c>
      <c r="U29" s="45"/>
      <c r="V29" s="45"/>
      <c r="W29" s="45">
        <v>0.125</v>
      </c>
      <c r="X29" s="46">
        <f t="shared" si="0"/>
        <v>0.1875</v>
      </c>
      <c r="Y29" s="30">
        <f t="shared" si="1"/>
        <v>0.75</v>
      </c>
      <c r="Z29" s="30">
        <f t="shared" si="2"/>
        <v>0.125</v>
      </c>
      <c r="AA29" s="30">
        <f t="shared" si="3"/>
        <v>0.5</v>
      </c>
      <c r="AB29" s="11" t="s">
        <v>84</v>
      </c>
      <c r="AC29" s="11" t="s">
        <v>199</v>
      </c>
      <c r="AD29" s="11" t="s">
        <v>244</v>
      </c>
    </row>
    <row r="30" spans="1:31" ht="71.25" customHeight="1">
      <c r="F30" s="80"/>
      <c r="Y30" s="47" t="e">
        <f>AVERAGE(Y7:Y29)</f>
        <v>#REF!</v>
      </c>
      <c r="Z30" s="47"/>
      <c r="AA30" s="30">
        <f>AVERAGE(AA7:AA29)</f>
        <v>0.41329499415395493</v>
      </c>
    </row>
  </sheetData>
  <mergeCells count="22">
    <mergeCell ref="A1:D3"/>
    <mergeCell ref="E1:O3"/>
    <mergeCell ref="A5:C5"/>
    <mergeCell ref="F5:O5"/>
    <mergeCell ref="P5:Q5"/>
    <mergeCell ref="R5:S5"/>
    <mergeCell ref="T5:U5"/>
    <mergeCell ref="V5:W5"/>
    <mergeCell ref="P4:W4"/>
    <mergeCell ref="E13:E21"/>
    <mergeCell ref="D12:D21"/>
    <mergeCell ref="A7:A29"/>
    <mergeCell ref="B7:B27"/>
    <mergeCell ref="C7:C10"/>
    <mergeCell ref="D7:D10"/>
    <mergeCell ref="C12:C27"/>
    <mergeCell ref="D22:D26"/>
    <mergeCell ref="E23:E24"/>
    <mergeCell ref="E25:E26"/>
    <mergeCell ref="B28:B29"/>
    <mergeCell ref="C28:C29"/>
    <mergeCell ref="D28:D29"/>
  </mergeCells>
  <phoneticPr fontId="37" type="noConversion"/>
  <printOptions horizontalCentered="1"/>
  <pageMargins left="0.51181102362204722" right="0.31496062992125984" top="0.74803149606299213" bottom="0.55118110236220474" header="0.31496062992125984" footer="0.31496062992125984"/>
  <pageSetup paperSize="123"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36CB5-9633-4E64-BC42-0D0D9D592EC8}">
  <dimension ref="A1:CL33"/>
  <sheetViews>
    <sheetView tabSelected="1" topLeftCell="AF1" zoomScale="90" zoomScaleNormal="90" zoomScaleSheetLayoutView="70" workbookViewId="0">
      <selection activeCell="AI30" sqref="AI30"/>
    </sheetView>
  </sheetViews>
  <sheetFormatPr baseColWidth="10" defaultRowHeight="15"/>
  <cols>
    <col min="1" max="1" width="24.42578125" style="142" hidden="1" customWidth="1"/>
    <col min="2" max="2" width="39.28515625" style="142" hidden="1" customWidth="1"/>
    <col min="3" max="3" width="25.85546875" style="142" hidden="1" customWidth="1"/>
    <col min="4" max="4" width="30.42578125" style="142" hidden="1" customWidth="1"/>
    <col min="5" max="6" width="39.140625" style="142" hidden="1" customWidth="1"/>
    <col min="7" max="7" width="52.85546875" style="142" hidden="1" customWidth="1"/>
    <col min="8" max="8" width="31.85546875" style="159" hidden="1" customWidth="1"/>
    <col min="9" max="9" width="50.85546875" style="142" customWidth="1"/>
    <col min="10" max="10" width="38" style="142" customWidth="1"/>
    <col min="11" max="13" width="27.5703125" style="142" hidden="1" customWidth="1"/>
    <col min="14" max="14" width="13.42578125" style="142" customWidth="1"/>
    <col min="15" max="15" width="16.5703125" style="142" customWidth="1"/>
    <col min="16" max="16" width="13.42578125" style="142" hidden="1" customWidth="1"/>
    <col min="17" max="18" width="11.42578125" style="142" hidden="1" customWidth="1"/>
    <col min="19" max="19" width="40" style="142" customWidth="1"/>
    <col min="20" max="20" width="13.28515625" style="142" customWidth="1"/>
    <col min="21" max="26" width="11.42578125" style="142" customWidth="1"/>
    <col min="27" max="27" width="11.42578125" style="162" customWidth="1"/>
    <col min="28" max="28" width="14.140625" style="142" customWidth="1"/>
    <col min="29" max="29" width="26.140625" style="142" customWidth="1"/>
    <col min="30" max="30" width="18.85546875" style="142" customWidth="1"/>
    <col min="31" max="31" width="26.140625" style="142" customWidth="1"/>
    <col min="32" max="32" width="69.140625" style="142" customWidth="1"/>
    <col min="33" max="33" width="57.42578125" style="142" customWidth="1"/>
    <col min="34" max="34" width="95.140625" style="142" customWidth="1"/>
    <col min="35" max="35" width="107.5703125" style="142" customWidth="1"/>
    <col min="36" max="16384" width="11.42578125" style="142"/>
  </cols>
  <sheetData>
    <row r="1" spans="1:90" ht="29.25" customHeight="1">
      <c r="A1" s="483"/>
      <c r="B1" s="484" t="s">
        <v>249</v>
      </c>
      <c r="C1" s="485"/>
      <c r="D1" s="485"/>
      <c r="E1" s="485"/>
      <c r="F1" s="485"/>
      <c r="G1" s="485"/>
      <c r="H1" s="485"/>
      <c r="I1" s="485"/>
      <c r="J1" s="485"/>
      <c r="K1" s="485"/>
      <c r="L1" s="485"/>
      <c r="M1" s="485"/>
      <c r="N1" s="485"/>
      <c r="O1" s="485"/>
      <c r="P1" s="485"/>
      <c r="Q1" s="485"/>
      <c r="R1" s="485"/>
      <c r="S1" s="485"/>
    </row>
    <row r="2" spans="1:90" ht="27" customHeight="1">
      <c r="A2" s="483"/>
      <c r="B2" s="484"/>
      <c r="C2" s="485"/>
      <c r="D2" s="485"/>
      <c r="E2" s="485"/>
      <c r="F2" s="485"/>
      <c r="G2" s="485"/>
      <c r="H2" s="485"/>
      <c r="I2" s="485"/>
      <c r="J2" s="485"/>
      <c r="K2" s="485"/>
      <c r="L2" s="485"/>
      <c r="M2" s="485"/>
      <c r="N2" s="485"/>
      <c r="O2" s="485"/>
      <c r="P2" s="485"/>
      <c r="Q2" s="485"/>
      <c r="R2" s="485"/>
      <c r="S2" s="485"/>
    </row>
    <row r="3" spans="1:90" ht="30" customHeight="1">
      <c r="A3" s="483"/>
      <c r="B3" s="484"/>
      <c r="C3" s="485"/>
      <c r="D3" s="485"/>
      <c r="E3" s="485"/>
      <c r="F3" s="485"/>
      <c r="G3" s="485"/>
      <c r="H3" s="485"/>
      <c r="I3" s="485"/>
      <c r="J3" s="485"/>
      <c r="K3" s="485"/>
      <c r="L3" s="485"/>
      <c r="M3" s="485"/>
      <c r="N3" s="485"/>
      <c r="O3" s="485"/>
      <c r="P3" s="485"/>
      <c r="Q3" s="485"/>
      <c r="R3" s="485"/>
      <c r="S3" s="485"/>
    </row>
    <row r="4" spans="1:90" ht="13.5" customHeight="1">
      <c r="A4" s="143" t="s">
        <v>99</v>
      </c>
      <c r="B4" s="486" t="s">
        <v>100</v>
      </c>
      <c r="C4" s="486"/>
      <c r="D4" s="487"/>
      <c r="E4" s="488"/>
      <c r="F4" s="488"/>
      <c r="G4" s="488"/>
      <c r="H4" s="488"/>
      <c r="I4" s="488"/>
      <c r="J4" s="488"/>
      <c r="K4" s="488"/>
      <c r="L4" s="488"/>
      <c r="M4" s="488"/>
      <c r="N4" s="488"/>
      <c r="O4" s="488"/>
      <c r="P4" s="488"/>
      <c r="Q4" s="488"/>
      <c r="R4" s="488"/>
      <c r="S4" s="488"/>
      <c r="T4" s="471"/>
      <c r="U4" s="471"/>
      <c r="V4" s="471"/>
      <c r="W4" s="471"/>
      <c r="X4" s="471"/>
      <c r="Y4" s="471"/>
      <c r="Z4" s="471"/>
      <c r="AA4" s="472"/>
    </row>
    <row r="5" spans="1:90" ht="13.5" customHeight="1">
      <c r="A5" s="143"/>
      <c r="B5" s="143"/>
      <c r="C5" s="143"/>
      <c r="D5" s="144"/>
      <c r="E5" s="143" t="s">
        <v>99</v>
      </c>
      <c r="F5" s="143"/>
      <c r="G5" s="486" t="s">
        <v>100</v>
      </c>
      <c r="H5" s="486"/>
      <c r="I5" s="486" t="s">
        <v>250</v>
      </c>
      <c r="J5" s="486"/>
      <c r="K5" s="486"/>
      <c r="L5" s="486"/>
      <c r="M5" s="486"/>
      <c r="N5" s="486"/>
      <c r="O5" s="486"/>
      <c r="P5" s="486"/>
      <c r="Q5" s="486"/>
      <c r="R5" s="486"/>
      <c r="S5" s="486"/>
      <c r="T5" s="489" t="s">
        <v>312</v>
      </c>
      <c r="U5" s="469"/>
      <c r="V5" s="468" t="s">
        <v>71</v>
      </c>
      <c r="W5" s="469"/>
      <c r="X5" s="468" t="s">
        <v>72</v>
      </c>
      <c r="Y5" s="469"/>
      <c r="Z5" s="468" t="s">
        <v>73</v>
      </c>
      <c r="AA5" s="469"/>
    </row>
    <row r="6" spans="1:90" s="148" customFormat="1" ht="36" customHeight="1">
      <c r="A6" s="145" t="s">
        <v>251</v>
      </c>
      <c r="B6" s="145" t="s">
        <v>252</v>
      </c>
      <c r="C6" s="145" t="s">
        <v>253</v>
      </c>
      <c r="D6" s="145" t="s">
        <v>254</v>
      </c>
      <c r="E6" s="145" t="s">
        <v>255</v>
      </c>
      <c r="F6" s="145" t="s">
        <v>256</v>
      </c>
      <c r="G6" s="145" t="s">
        <v>0</v>
      </c>
      <c r="H6" s="145" t="s">
        <v>1</v>
      </c>
      <c r="I6" s="145" t="s">
        <v>2</v>
      </c>
      <c r="J6" s="145" t="s">
        <v>3</v>
      </c>
      <c r="K6" s="145" t="s">
        <v>4</v>
      </c>
      <c r="L6" s="145" t="s">
        <v>5</v>
      </c>
      <c r="M6" s="146" t="s">
        <v>6</v>
      </c>
      <c r="N6" s="146" t="s">
        <v>7</v>
      </c>
      <c r="O6" s="145">
        <v>2023</v>
      </c>
      <c r="P6" s="145">
        <v>2024</v>
      </c>
      <c r="Q6" s="145">
        <v>2025</v>
      </c>
      <c r="R6" s="145">
        <v>2026</v>
      </c>
      <c r="S6" s="145" t="s">
        <v>8</v>
      </c>
      <c r="T6" s="43" t="s">
        <v>129</v>
      </c>
      <c r="U6" s="43" t="s">
        <v>130</v>
      </c>
      <c r="V6" s="43" t="s">
        <v>129</v>
      </c>
      <c r="W6" s="43" t="s">
        <v>130</v>
      </c>
      <c r="X6" s="43" t="s">
        <v>129</v>
      </c>
      <c r="Y6" s="43" t="s">
        <v>130</v>
      </c>
      <c r="Z6" s="43" t="s">
        <v>129</v>
      </c>
      <c r="AA6" s="43" t="s">
        <v>130</v>
      </c>
      <c r="AB6" s="39" t="s">
        <v>74</v>
      </c>
      <c r="AC6" s="29" t="s">
        <v>238</v>
      </c>
      <c r="AD6" s="29" t="s">
        <v>237</v>
      </c>
      <c r="AE6" s="77" t="s">
        <v>239</v>
      </c>
      <c r="AF6" s="29" t="s">
        <v>75</v>
      </c>
      <c r="AG6" s="29" t="s">
        <v>219</v>
      </c>
      <c r="AH6" s="29" t="s">
        <v>315</v>
      </c>
      <c r="AI6" s="29" t="s">
        <v>316</v>
      </c>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row>
    <row r="7" spans="1:90" s="147" customFormat="1" ht="124.5" customHeight="1">
      <c r="A7" s="603" t="s">
        <v>257</v>
      </c>
      <c r="B7" s="603" t="s">
        <v>258</v>
      </c>
      <c r="C7" s="603" t="s">
        <v>259</v>
      </c>
      <c r="D7" s="603" t="s">
        <v>260</v>
      </c>
      <c r="E7" s="389" t="s">
        <v>261</v>
      </c>
      <c r="F7" s="389" t="s">
        <v>262</v>
      </c>
      <c r="G7" s="390" t="s">
        <v>263</v>
      </c>
      <c r="H7" s="388" t="s">
        <v>264</v>
      </c>
      <c r="I7" s="391" t="s">
        <v>265</v>
      </c>
      <c r="J7" s="149" t="s">
        <v>266</v>
      </c>
      <c r="K7" s="153" t="s">
        <v>11</v>
      </c>
      <c r="L7" s="153" t="s">
        <v>24</v>
      </c>
      <c r="M7" s="150">
        <v>304</v>
      </c>
      <c r="N7" s="153">
        <f>183*4</f>
        <v>732</v>
      </c>
      <c r="O7" s="153">
        <v>183</v>
      </c>
      <c r="P7" s="153">
        <v>183</v>
      </c>
      <c r="Q7" s="153">
        <v>183</v>
      </c>
      <c r="R7" s="153">
        <v>183</v>
      </c>
      <c r="S7" s="151" t="s">
        <v>26</v>
      </c>
      <c r="T7" s="2">
        <v>0</v>
      </c>
      <c r="U7" s="2"/>
      <c r="V7" s="2">
        <v>12</v>
      </c>
      <c r="W7" s="2"/>
      <c r="X7" s="2">
        <v>2</v>
      </c>
      <c r="Y7" s="2">
        <v>109</v>
      </c>
      <c r="Z7" s="2">
        <v>109</v>
      </c>
      <c r="AA7" s="2">
        <v>183</v>
      </c>
      <c r="AB7" s="2">
        <f>T7+V7+X7+Z7</f>
        <v>123</v>
      </c>
      <c r="AC7" s="30">
        <f t="shared" ref="AC7:AC32" si="0">(T7+V7+X7+Z7)/P7</f>
        <v>0.67213114754098358</v>
      </c>
      <c r="AD7" s="30">
        <f>U7+W7+Y7</f>
        <v>109</v>
      </c>
      <c r="AE7" s="30">
        <f t="shared" ref="AE7:AE32" si="1">AD7/P7</f>
        <v>0.59562841530054644</v>
      </c>
      <c r="AF7" s="36" t="s">
        <v>91</v>
      </c>
      <c r="AG7" s="36" t="s">
        <v>171</v>
      </c>
      <c r="AH7" s="36" t="s">
        <v>220</v>
      </c>
      <c r="AI7" s="36" t="s">
        <v>511</v>
      </c>
    </row>
    <row r="8" spans="1:90" s="147" customFormat="1" ht="93" customHeight="1">
      <c r="A8" s="603" t="s">
        <v>257</v>
      </c>
      <c r="B8" s="603" t="s">
        <v>258</v>
      </c>
      <c r="C8" s="603" t="s">
        <v>259</v>
      </c>
      <c r="D8" s="603" t="s">
        <v>260</v>
      </c>
      <c r="E8" s="389"/>
      <c r="F8" s="389"/>
      <c r="G8" s="390"/>
      <c r="H8" s="388"/>
      <c r="I8" s="391"/>
      <c r="J8" s="149" t="s">
        <v>267</v>
      </c>
      <c r="K8" s="153" t="s">
        <v>11</v>
      </c>
      <c r="L8" s="153" t="s">
        <v>24</v>
      </c>
      <c r="M8" s="153">
        <v>28</v>
      </c>
      <c r="N8" s="153">
        <v>40</v>
      </c>
      <c r="O8" s="153">
        <v>10</v>
      </c>
      <c r="P8" s="153">
        <v>10</v>
      </c>
      <c r="Q8" s="153">
        <v>10</v>
      </c>
      <c r="R8" s="153">
        <v>10</v>
      </c>
      <c r="S8" s="151" t="s">
        <v>26</v>
      </c>
      <c r="T8" s="2">
        <v>0</v>
      </c>
      <c r="U8" s="2"/>
      <c r="V8" s="2">
        <v>1</v>
      </c>
      <c r="W8" s="2"/>
      <c r="X8" s="2"/>
      <c r="Y8" s="2"/>
      <c r="Z8" s="2">
        <v>76</v>
      </c>
      <c r="AA8" s="2">
        <v>10</v>
      </c>
      <c r="AB8" s="2">
        <f t="shared" ref="AB8:AB32" si="2">T8+V8+X8+Z8</f>
        <v>77</v>
      </c>
      <c r="AC8" s="30">
        <f t="shared" si="0"/>
        <v>7.7</v>
      </c>
      <c r="AD8" s="30">
        <f t="shared" ref="AD8:AD32" si="3">U8+W8+Y8</f>
        <v>0</v>
      </c>
      <c r="AE8" s="30">
        <f t="shared" si="1"/>
        <v>0</v>
      </c>
      <c r="AF8" s="11" t="s">
        <v>76</v>
      </c>
      <c r="AG8" s="11" t="s">
        <v>172</v>
      </c>
      <c r="AH8" s="11" t="s">
        <v>221</v>
      </c>
      <c r="AI8" s="11" t="s">
        <v>717</v>
      </c>
    </row>
    <row r="9" spans="1:90" s="147" customFormat="1" ht="93" customHeight="1">
      <c r="A9" s="603" t="s">
        <v>257</v>
      </c>
      <c r="B9" s="603" t="s">
        <v>258</v>
      </c>
      <c r="C9" s="603" t="s">
        <v>259</v>
      </c>
      <c r="D9" s="603" t="s">
        <v>260</v>
      </c>
      <c r="E9" s="389"/>
      <c r="F9" s="389"/>
      <c r="G9" s="390"/>
      <c r="H9" s="388"/>
      <c r="I9" s="391"/>
      <c r="J9" s="149" t="s">
        <v>268</v>
      </c>
      <c r="K9" s="153" t="s">
        <v>11</v>
      </c>
      <c r="L9" s="153" t="s">
        <v>24</v>
      </c>
      <c r="M9" s="153">
        <v>249</v>
      </c>
      <c r="N9" s="153">
        <f>O9+P9+Q9+R9</f>
        <v>400</v>
      </c>
      <c r="O9" s="153">
        <v>100</v>
      </c>
      <c r="P9" s="153">
        <v>100</v>
      </c>
      <c r="Q9" s="153">
        <v>100</v>
      </c>
      <c r="R9" s="153">
        <v>100</v>
      </c>
      <c r="S9" s="151" t="s">
        <v>26</v>
      </c>
      <c r="T9" s="2">
        <v>0</v>
      </c>
      <c r="U9" s="2"/>
      <c r="V9" s="2">
        <v>15</v>
      </c>
      <c r="W9" s="2"/>
      <c r="X9" s="2"/>
      <c r="Y9" s="2"/>
      <c r="Z9" s="2">
        <v>196</v>
      </c>
      <c r="AA9" s="2">
        <v>100</v>
      </c>
      <c r="AB9" s="2">
        <f t="shared" si="2"/>
        <v>211</v>
      </c>
      <c r="AC9" s="30">
        <f t="shared" si="0"/>
        <v>2.11</v>
      </c>
      <c r="AD9" s="30">
        <f t="shared" si="3"/>
        <v>0</v>
      </c>
      <c r="AE9" s="30">
        <f t="shared" si="1"/>
        <v>0</v>
      </c>
      <c r="AF9" s="11" t="s">
        <v>76</v>
      </c>
      <c r="AG9" s="11" t="s">
        <v>173</v>
      </c>
      <c r="AH9" s="11" t="s">
        <v>173</v>
      </c>
      <c r="AI9" s="11" t="s">
        <v>718</v>
      </c>
    </row>
    <row r="10" spans="1:90" s="147" customFormat="1" ht="93" customHeight="1">
      <c r="A10" s="603" t="s">
        <v>257</v>
      </c>
      <c r="B10" s="603" t="s">
        <v>258</v>
      </c>
      <c r="C10" s="603" t="s">
        <v>259</v>
      </c>
      <c r="D10" s="603" t="s">
        <v>260</v>
      </c>
      <c r="E10" s="389"/>
      <c r="F10" s="389"/>
      <c r="G10" s="390"/>
      <c r="H10" s="388"/>
      <c r="I10" s="391"/>
      <c r="J10" s="149" t="s">
        <v>269</v>
      </c>
      <c r="K10" s="153" t="s">
        <v>11</v>
      </c>
      <c r="L10" s="153" t="s">
        <v>24</v>
      </c>
      <c r="M10" s="153" t="s">
        <v>30</v>
      </c>
      <c r="N10" s="153">
        <f>O10+P10+Q10+R10</f>
        <v>100</v>
      </c>
      <c r="O10" s="153">
        <v>25</v>
      </c>
      <c r="P10" s="153">
        <v>25</v>
      </c>
      <c r="Q10" s="153">
        <v>25</v>
      </c>
      <c r="R10" s="153">
        <v>25</v>
      </c>
      <c r="S10" s="151" t="s">
        <v>26</v>
      </c>
      <c r="T10" s="2">
        <v>0</v>
      </c>
      <c r="U10" s="2"/>
      <c r="V10" s="2">
        <v>3</v>
      </c>
      <c r="W10" s="2"/>
      <c r="X10" s="2"/>
      <c r="Y10" s="2"/>
      <c r="Z10" s="2">
        <v>65</v>
      </c>
      <c r="AA10" s="2">
        <v>25</v>
      </c>
      <c r="AB10" s="2">
        <f t="shared" si="2"/>
        <v>68</v>
      </c>
      <c r="AC10" s="30">
        <f t="shared" si="0"/>
        <v>2.72</v>
      </c>
      <c r="AD10" s="30">
        <f t="shared" si="3"/>
        <v>0</v>
      </c>
      <c r="AE10" s="30">
        <f t="shared" si="1"/>
        <v>0</v>
      </c>
      <c r="AF10" s="11" t="s">
        <v>76</v>
      </c>
      <c r="AG10" s="13" t="s">
        <v>174</v>
      </c>
      <c r="AH10" s="13" t="s">
        <v>222</v>
      </c>
      <c r="AI10" s="13" t="s">
        <v>719</v>
      </c>
    </row>
    <row r="11" spans="1:90" s="147" customFormat="1" ht="93" customHeight="1">
      <c r="A11" s="603" t="s">
        <v>257</v>
      </c>
      <c r="B11" s="603" t="s">
        <v>258</v>
      </c>
      <c r="C11" s="603" t="s">
        <v>259</v>
      </c>
      <c r="D11" s="603" t="s">
        <v>260</v>
      </c>
      <c r="E11" s="389"/>
      <c r="F11" s="389"/>
      <c r="G11" s="390"/>
      <c r="H11" s="388"/>
      <c r="I11" s="391"/>
      <c r="J11" s="149" t="s">
        <v>270</v>
      </c>
      <c r="K11" s="153" t="s">
        <v>11</v>
      </c>
      <c r="L11" s="153" t="s">
        <v>24</v>
      </c>
      <c r="M11" s="153">
        <v>159</v>
      </c>
      <c r="N11" s="595">
        <f>O11+P11+Q11+R11</f>
        <v>164</v>
      </c>
      <c r="O11" s="595">
        <v>41</v>
      </c>
      <c r="P11" s="595">
        <v>41</v>
      </c>
      <c r="Q11" s="595">
        <v>41</v>
      </c>
      <c r="R11" s="595">
        <v>41</v>
      </c>
      <c r="S11" s="151" t="s">
        <v>26</v>
      </c>
      <c r="T11" s="2">
        <v>0</v>
      </c>
      <c r="U11" s="2"/>
      <c r="V11" s="2">
        <v>0</v>
      </c>
      <c r="W11" s="2">
        <v>21</v>
      </c>
      <c r="X11" s="2"/>
      <c r="Y11" s="2"/>
      <c r="Z11" s="2">
        <v>74</v>
      </c>
      <c r="AA11" s="2">
        <v>41</v>
      </c>
      <c r="AB11" s="2">
        <f t="shared" si="2"/>
        <v>74</v>
      </c>
      <c r="AC11" s="30">
        <f t="shared" si="0"/>
        <v>1.8048780487804879</v>
      </c>
      <c r="AD11" s="138">
        <f t="shared" si="3"/>
        <v>21</v>
      </c>
      <c r="AE11" s="30">
        <f t="shared" si="1"/>
        <v>0.51219512195121952</v>
      </c>
      <c r="AF11" s="37" t="s">
        <v>85</v>
      </c>
      <c r="AG11" s="37" t="s">
        <v>201</v>
      </c>
      <c r="AH11" s="37" t="str">
        <f>'Seguimiento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c r="AI11" s="37" t="s">
        <v>720</v>
      </c>
    </row>
    <row r="12" spans="1:90" s="147" customFormat="1" ht="93" customHeight="1">
      <c r="A12" s="603" t="s">
        <v>257</v>
      </c>
      <c r="B12" s="603" t="s">
        <v>258</v>
      </c>
      <c r="C12" s="603" t="s">
        <v>259</v>
      </c>
      <c r="D12" s="603" t="s">
        <v>260</v>
      </c>
      <c r="E12" s="389"/>
      <c r="F12" s="389"/>
      <c r="G12" s="390"/>
      <c r="H12" s="388"/>
      <c r="I12" s="391"/>
      <c r="J12" s="149" t="s">
        <v>271</v>
      </c>
      <c r="K12" s="153" t="s">
        <v>11</v>
      </c>
      <c r="L12" s="153" t="s">
        <v>24</v>
      </c>
      <c r="M12" s="153">
        <v>7</v>
      </c>
      <c r="N12" s="153">
        <v>250</v>
      </c>
      <c r="O12" s="153">
        <v>50</v>
      </c>
      <c r="P12" s="153">
        <v>50</v>
      </c>
      <c r="Q12" s="153">
        <v>50</v>
      </c>
      <c r="R12" s="153">
        <v>50</v>
      </c>
      <c r="S12" s="151" t="s">
        <v>26</v>
      </c>
      <c r="T12" s="2">
        <v>0</v>
      </c>
      <c r="U12" s="2"/>
      <c r="V12" s="2">
        <v>4</v>
      </c>
      <c r="W12" s="2"/>
      <c r="X12" s="2"/>
      <c r="Y12" s="2"/>
      <c r="Z12" s="2">
        <v>55</v>
      </c>
      <c r="AA12" s="2">
        <v>50</v>
      </c>
      <c r="AB12" s="2">
        <f t="shared" si="2"/>
        <v>59</v>
      </c>
      <c r="AC12" s="30">
        <f t="shared" si="0"/>
        <v>1.18</v>
      </c>
      <c r="AD12" s="30">
        <f t="shared" si="3"/>
        <v>0</v>
      </c>
      <c r="AE12" s="30">
        <f t="shared" si="1"/>
        <v>0</v>
      </c>
      <c r="AF12" s="11" t="s">
        <v>77</v>
      </c>
      <c r="AG12" s="7" t="s">
        <v>203</v>
      </c>
      <c r="AH12" s="7" t="s">
        <v>203</v>
      </c>
      <c r="AI12" s="7" t="s">
        <v>721</v>
      </c>
    </row>
    <row r="13" spans="1:90" s="147" customFormat="1" ht="93" customHeight="1">
      <c r="A13" s="603" t="s">
        <v>257</v>
      </c>
      <c r="B13" s="603" t="s">
        <v>258</v>
      </c>
      <c r="C13" s="603" t="s">
        <v>259</v>
      </c>
      <c r="D13" s="603" t="s">
        <v>260</v>
      </c>
      <c r="E13" s="389"/>
      <c r="F13" s="389"/>
      <c r="G13" s="390"/>
      <c r="H13" s="388"/>
      <c r="I13" s="391"/>
      <c r="J13" s="149" t="s">
        <v>272</v>
      </c>
      <c r="K13" s="153" t="s">
        <v>11</v>
      </c>
      <c r="L13" s="153" t="s">
        <v>24</v>
      </c>
      <c r="M13" s="153">
        <v>10</v>
      </c>
      <c r="N13" s="153">
        <f>O13+P13+Q13+R13</f>
        <v>74</v>
      </c>
      <c r="O13" s="596">
        <v>26</v>
      </c>
      <c r="P13" s="596">
        <v>16</v>
      </c>
      <c r="Q13" s="596">
        <v>16</v>
      </c>
      <c r="R13" s="596">
        <v>16</v>
      </c>
      <c r="S13" s="151" t="s">
        <v>26</v>
      </c>
      <c r="T13" s="2">
        <v>0</v>
      </c>
      <c r="U13" s="2"/>
      <c r="V13" s="2">
        <v>7</v>
      </c>
      <c r="W13" s="2">
        <v>18</v>
      </c>
      <c r="X13" s="2">
        <v>4</v>
      </c>
      <c r="Y13" s="2"/>
      <c r="Z13" s="2">
        <v>25</v>
      </c>
      <c r="AA13" s="2">
        <v>26</v>
      </c>
      <c r="AB13" s="2">
        <f t="shared" si="2"/>
        <v>36</v>
      </c>
      <c r="AC13" s="30">
        <f t="shared" si="0"/>
        <v>2.25</v>
      </c>
      <c r="AD13" s="138">
        <f t="shared" si="3"/>
        <v>18</v>
      </c>
      <c r="AE13" s="30">
        <v>1</v>
      </c>
      <c r="AF13" s="11" t="s">
        <v>78</v>
      </c>
      <c r="AG13" s="11" t="s">
        <v>197</v>
      </c>
      <c r="AH13" s="81" t="str">
        <f>'Seguimiento Plan Sectorial '!AD9</f>
        <v>Unidad Administrativa Especial de Organizaciones Solidarias</v>
      </c>
      <c r="AI13" s="81" t="s">
        <v>722</v>
      </c>
    </row>
    <row r="14" spans="1:90" s="147" customFormat="1" ht="93" customHeight="1">
      <c r="A14" s="603" t="s">
        <v>257</v>
      </c>
      <c r="B14" s="603" t="s">
        <v>258</v>
      </c>
      <c r="C14" s="603" t="s">
        <v>259</v>
      </c>
      <c r="D14" s="603" t="s">
        <v>260</v>
      </c>
      <c r="E14" s="389"/>
      <c r="F14" s="389"/>
      <c r="G14" s="390"/>
      <c r="H14" s="388"/>
      <c r="I14" s="391"/>
      <c r="J14" s="149" t="s">
        <v>273</v>
      </c>
      <c r="K14" s="153" t="s">
        <v>11</v>
      </c>
      <c r="L14" s="153" t="s">
        <v>24</v>
      </c>
      <c r="M14" s="153">
        <v>166</v>
      </c>
      <c r="N14" s="153">
        <f>O14+P14+Q14+R14</f>
        <v>296</v>
      </c>
      <c r="O14" s="596">
        <v>104</v>
      </c>
      <c r="P14" s="596">
        <v>64</v>
      </c>
      <c r="Q14" s="596">
        <v>64</v>
      </c>
      <c r="R14" s="596">
        <v>64</v>
      </c>
      <c r="S14" s="151" t="s">
        <v>26</v>
      </c>
      <c r="T14" s="2">
        <v>0</v>
      </c>
      <c r="U14" s="2"/>
      <c r="V14" s="2">
        <v>20</v>
      </c>
      <c r="W14" s="2">
        <v>40</v>
      </c>
      <c r="X14" s="2">
        <v>16</v>
      </c>
      <c r="Y14" s="2"/>
      <c r="Z14" s="2">
        <v>262</v>
      </c>
      <c r="AA14" s="2">
        <v>104</v>
      </c>
      <c r="AB14" s="2">
        <f t="shared" si="2"/>
        <v>298</v>
      </c>
      <c r="AC14" s="30">
        <f t="shared" si="0"/>
        <v>4.65625</v>
      </c>
      <c r="AD14" s="138">
        <f t="shared" si="3"/>
        <v>40</v>
      </c>
      <c r="AE14" s="30">
        <f t="shared" si="1"/>
        <v>0.625</v>
      </c>
      <c r="AF14" s="11" t="s">
        <v>86</v>
      </c>
      <c r="AG14" s="11" t="s">
        <v>194</v>
      </c>
      <c r="AH14" s="81" t="str">
        <f>'Seguimiento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I14" s="81" t="s">
        <v>571</v>
      </c>
    </row>
    <row r="15" spans="1:90" s="147" customFormat="1" ht="93" customHeight="1">
      <c r="A15" s="603"/>
      <c r="B15" s="603"/>
      <c r="C15" s="603"/>
      <c r="D15" s="603"/>
      <c r="E15" s="389"/>
      <c r="F15" s="389"/>
      <c r="G15" s="390"/>
      <c r="H15" s="388"/>
      <c r="I15" s="391"/>
      <c r="J15" s="149" t="s">
        <v>311</v>
      </c>
      <c r="K15" s="153" t="s">
        <v>11</v>
      </c>
      <c r="L15" s="153" t="s">
        <v>45</v>
      </c>
      <c r="M15" s="153">
        <v>400</v>
      </c>
      <c r="N15" s="153">
        <v>2400</v>
      </c>
      <c r="O15" s="596">
        <v>600</v>
      </c>
      <c r="P15" s="596">
        <v>600</v>
      </c>
      <c r="Q15" s="596">
        <v>600</v>
      </c>
      <c r="R15" s="596">
        <v>600</v>
      </c>
      <c r="S15" s="151" t="s">
        <v>26</v>
      </c>
      <c r="T15" s="2">
        <v>0</v>
      </c>
      <c r="U15" s="2"/>
      <c r="V15" s="2">
        <v>74</v>
      </c>
      <c r="W15" s="2">
        <v>300</v>
      </c>
      <c r="X15" s="2">
        <v>20</v>
      </c>
      <c r="Y15" s="2"/>
      <c r="Z15" s="2">
        <v>838</v>
      </c>
      <c r="AA15" s="2">
        <v>600</v>
      </c>
      <c r="AB15" s="2">
        <f t="shared" si="2"/>
        <v>932</v>
      </c>
      <c r="AC15" s="30">
        <f t="shared" si="0"/>
        <v>1.5533333333333332</v>
      </c>
      <c r="AD15" s="138">
        <f t="shared" si="3"/>
        <v>300</v>
      </c>
      <c r="AE15" s="30">
        <f t="shared" si="1"/>
        <v>0.5</v>
      </c>
      <c r="AF15" s="11"/>
      <c r="AG15" s="11" t="s">
        <v>162</v>
      </c>
      <c r="AH15" s="81" t="str">
        <f>'Seguimiento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c r="AI15" s="81" t="s">
        <v>320</v>
      </c>
    </row>
    <row r="16" spans="1:90" s="147" customFormat="1" ht="93" customHeight="1">
      <c r="A16" s="603" t="s">
        <v>257</v>
      </c>
      <c r="B16" s="603" t="s">
        <v>258</v>
      </c>
      <c r="C16" s="603" t="s">
        <v>259</v>
      </c>
      <c r="D16" s="603" t="s">
        <v>260</v>
      </c>
      <c r="E16" s="389"/>
      <c r="F16" s="389"/>
      <c r="G16" s="390"/>
      <c r="H16" s="388" t="s">
        <v>274</v>
      </c>
      <c r="I16" s="391" t="s">
        <v>275</v>
      </c>
      <c r="J16" s="149" t="s">
        <v>36</v>
      </c>
      <c r="K16" s="153" t="s">
        <v>11</v>
      </c>
      <c r="L16" s="153" t="s">
        <v>24</v>
      </c>
      <c r="M16" s="153" t="s">
        <v>30</v>
      </c>
      <c r="N16" s="152">
        <v>20</v>
      </c>
      <c r="O16" s="152">
        <v>3</v>
      </c>
      <c r="P16" s="152">
        <v>5</v>
      </c>
      <c r="Q16" s="152">
        <v>5</v>
      </c>
      <c r="R16" s="152">
        <v>7</v>
      </c>
      <c r="S16" s="151" t="s">
        <v>26</v>
      </c>
      <c r="T16" s="2">
        <v>0</v>
      </c>
      <c r="U16" s="2"/>
      <c r="V16" s="2"/>
      <c r="W16" s="2"/>
      <c r="X16" s="2">
        <v>3</v>
      </c>
      <c r="Y16" s="2"/>
      <c r="Z16" s="2">
        <v>11</v>
      </c>
      <c r="AA16" s="2">
        <v>3</v>
      </c>
      <c r="AB16" s="2">
        <f t="shared" si="2"/>
        <v>14</v>
      </c>
      <c r="AC16" s="30">
        <f t="shared" si="0"/>
        <v>2.8</v>
      </c>
      <c r="AD16" s="30">
        <f t="shared" si="3"/>
        <v>0</v>
      </c>
      <c r="AE16" s="30">
        <f t="shared" si="1"/>
        <v>0</v>
      </c>
      <c r="AF16" s="11" t="s">
        <v>79</v>
      </c>
      <c r="AG16" s="11" t="s">
        <v>175</v>
      </c>
      <c r="AH16" s="37" t="str">
        <f>'Seguimiento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c r="AI16" s="37" t="s">
        <v>583</v>
      </c>
    </row>
    <row r="17" spans="1:35" s="147" customFormat="1" ht="93" customHeight="1">
      <c r="A17" s="603" t="s">
        <v>257</v>
      </c>
      <c r="B17" s="603" t="s">
        <v>258</v>
      </c>
      <c r="C17" s="603" t="s">
        <v>259</v>
      </c>
      <c r="D17" s="603" t="s">
        <v>260</v>
      </c>
      <c r="E17" s="389"/>
      <c r="F17" s="389"/>
      <c r="G17" s="390"/>
      <c r="H17" s="388"/>
      <c r="I17" s="391" t="s">
        <v>276</v>
      </c>
      <c r="J17" s="597" t="s">
        <v>277</v>
      </c>
      <c r="K17" s="153" t="s">
        <v>38</v>
      </c>
      <c r="L17" s="153" t="s">
        <v>24</v>
      </c>
      <c r="M17" s="153" t="s">
        <v>30</v>
      </c>
      <c r="N17" s="152">
        <f>O17+P17+Q17+R17</f>
        <v>48</v>
      </c>
      <c r="O17" s="152">
        <v>12</v>
      </c>
      <c r="P17" s="152">
        <v>12</v>
      </c>
      <c r="Q17" s="152">
        <v>12</v>
      </c>
      <c r="R17" s="152">
        <v>12</v>
      </c>
      <c r="S17" s="150" t="s">
        <v>39</v>
      </c>
      <c r="T17" s="2">
        <v>5</v>
      </c>
      <c r="U17" s="2"/>
      <c r="V17" s="2">
        <v>18</v>
      </c>
      <c r="W17" s="2">
        <v>12</v>
      </c>
      <c r="X17" s="2">
        <v>1</v>
      </c>
      <c r="Y17" s="2"/>
      <c r="Z17" s="2">
        <v>1</v>
      </c>
      <c r="AA17" s="2"/>
      <c r="AB17" s="2">
        <f t="shared" si="2"/>
        <v>25</v>
      </c>
      <c r="AC17" s="30">
        <v>1</v>
      </c>
      <c r="AD17" s="138">
        <f t="shared" si="3"/>
        <v>12</v>
      </c>
      <c r="AE17" s="30">
        <f t="shared" si="1"/>
        <v>1</v>
      </c>
      <c r="AF17" s="11" t="s">
        <v>80</v>
      </c>
      <c r="AG17" s="11" t="s">
        <v>202</v>
      </c>
      <c r="AH17" s="11" t="s">
        <v>223</v>
      </c>
      <c r="AI17" s="11" t="s">
        <v>723</v>
      </c>
    </row>
    <row r="18" spans="1:35" s="147" customFormat="1" ht="93" customHeight="1">
      <c r="A18" s="603" t="s">
        <v>257</v>
      </c>
      <c r="B18" s="603" t="s">
        <v>258</v>
      </c>
      <c r="C18" s="603" t="s">
        <v>259</v>
      </c>
      <c r="D18" s="603" t="s">
        <v>260</v>
      </c>
      <c r="E18" s="389"/>
      <c r="F18" s="389"/>
      <c r="G18" s="390"/>
      <c r="H18" s="388"/>
      <c r="I18" s="391"/>
      <c r="J18" s="597" t="s">
        <v>40</v>
      </c>
      <c r="K18" s="24" t="s">
        <v>11</v>
      </c>
      <c r="L18" s="153" t="s">
        <v>24</v>
      </c>
      <c r="M18" s="153" t="s">
        <v>30</v>
      </c>
      <c r="N18" s="152">
        <v>48</v>
      </c>
      <c r="O18" s="152">
        <v>12</v>
      </c>
      <c r="P18" s="152">
        <v>12</v>
      </c>
      <c r="Q18" s="152">
        <v>12</v>
      </c>
      <c r="R18" s="152">
        <v>12</v>
      </c>
      <c r="S18" s="150" t="s">
        <v>39</v>
      </c>
      <c r="T18" s="2">
        <v>0</v>
      </c>
      <c r="U18" s="2"/>
      <c r="V18" s="2"/>
      <c r="W18" s="2">
        <v>12</v>
      </c>
      <c r="X18" s="2"/>
      <c r="Y18" s="2"/>
      <c r="Z18" s="2">
        <v>23</v>
      </c>
      <c r="AA18" s="2"/>
      <c r="AB18" s="2">
        <f t="shared" si="2"/>
        <v>23</v>
      </c>
      <c r="AC18" s="30">
        <f t="shared" si="0"/>
        <v>1.9166666666666667</v>
      </c>
      <c r="AD18" s="138">
        <f t="shared" si="3"/>
        <v>12</v>
      </c>
      <c r="AE18" s="30">
        <f t="shared" si="1"/>
        <v>1</v>
      </c>
      <c r="AF18" s="11" t="s">
        <v>81</v>
      </c>
      <c r="AG18" s="11" t="s">
        <v>176</v>
      </c>
      <c r="AH18" s="11" t="s">
        <v>176</v>
      </c>
      <c r="AI18" s="11" t="s">
        <v>724</v>
      </c>
    </row>
    <row r="19" spans="1:35" s="147" customFormat="1" ht="93" customHeight="1">
      <c r="A19" s="603" t="s">
        <v>257</v>
      </c>
      <c r="B19" s="603" t="s">
        <v>258</v>
      </c>
      <c r="C19" s="603" t="s">
        <v>259</v>
      </c>
      <c r="D19" s="603" t="s">
        <v>260</v>
      </c>
      <c r="E19" s="389"/>
      <c r="F19" s="389"/>
      <c r="G19" s="390"/>
      <c r="H19" s="388"/>
      <c r="I19" s="391" t="s">
        <v>278</v>
      </c>
      <c r="J19" s="597" t="s">
        <v>41</v>
      </c>
      <c r="K19" s="153" t="s">
        <v>11</v>
      </c>
      <c r="L19" s="153" t="s">
        <v>24</v>
      </c>
      <c r="M19" s="153">
        <v>167</v>
      </c>
      <c r="N19" s="153">
        <v>200</v>
      </c>
      <c r="O19" s="153">
        <v>50</v>
      </c>
      <c r="P19" s="153">
        <v>50</v>
      </c>
      <c r="Q19" s="153">
        <v>50</v>
      </c>
      <c r="R19" s="153">
        <v>50</v>
      </c>
      <c r="S19" s="150" t="s">
        <v>39</v>
      </c>
      <c r="T19" s="2">
        <v>0</v>
      </c>
      <c r="U19" s="2"/>
      <c r="V19" s="2">
        <v>17</v>
      </c>
      <c r="W19" s="2">
        <v>25</v>
      </c>
      <c r="X19" s="2"/>
      <c r="Y19" s="2"/>
      <c r="Z19" s="2">
        <v>41</v>
      </c>
      <c r="AA19" s="2">
        <v>50</v>
      </c>
      <c r="AB19" s="2">
        <f t="shared" si="2"/>
        <v>58</v>
      </c>
      <c r="AC19" s="30">
        <f t="shared" si="0"/>
        <v>1.1599999999999999</v>
      </c>
      <c r="AD19" s="138">
        <f t="shared" si="3"/>
        <v>25</v>
      </c>
      <c r="AE19" s="30">
        <f t="shared" si="1"/>
        <v>0.5</v>
      </c>
      <c r="AF19" s="11" t="s">
        <v>82</v>
      </c>
      <c r="AG19" s="11" t="s">
        <v>195</v>
      </c>
      <c r="AH19" s="11" t="s">
        <v>195</v>
      </c>
      <c r="AI19" s="11" t="s">
        <v>725</v>
      </c>
    </row>
    <row r="20" spans="1:35" s="147" customFormat="1" ht="102.75" customHeight="1">
      <c r="A20" s="603" t="s">
        <v>257</v>
      </c>
      <c r="B20" s="603" t="s">
        <v>258</v>
      </c>
      <c r="C20" s="603" t="s">
        <v>259</v>
      </c>
      <c r="D20" s="603" t="s">
        <v>260</v>
      </c>
      <c r="E20" s="389"/>
      <c r="F20" s="389"/>
      <c r="G20" s="390"/>
      <c r="H20" s="388"/>
      <c r="I20" s="391"/>
      <c r="J20" s="598" t="s">
        <v>279</v>
      </c>
      <c r="K20" s="153" t="s">
        <v>11</v>
      </c>
      <c r="L20" s="153" t="s">
        <v>24</v>
      </c>
      <c r="M20" s="150">
        <v>1029</v>
      </c>
      <c r="N20" s="150">
        <f>O20+P20+Q20+R20</f>
        <v>2000</v>
      </c>
      <c r="O20" s="150">
        <v>500</v>
      </c>
      <c r="P20" s="150">
        <v>500</v>
      </c>
      <c r="Q20" s="150">
        <v>500</v>
      </c>
      <c r="R20" s="150">
        <v>500</v>
      </c>
      <c r="S20" s="150" t="s">
        <v>39</v>
      </c>
      <c r="T20" s="2">
        <v>0</v>
      </c>
      <c r="U20" s="2"/>
      <c r="V20" s="2"/>
      <c r="W20" s="2">
        <v>250</v>
      </c>
      <c r="X20" s="2"/>
      <c r="Y20" s="2"/>
      <c r="Z20" s="2">
        <v>187</v>
      </c>
      <c r="AA20" s="2">
        <v>250</v>
      </c>
      <c r="AB20" s="2">
        <f t="shared" si="2"/>
        <v>187</v>
      </c>
      <c r="AC20" s="30">
        <f t="shared" si="0"/>
        <v>0.374</v>
      </c>
      <c r="AD20" s="138">
        <f t="shared" si="3"/>
        <v>250</v>
      </c>
      <c r="AE20" s="30">
        <f t="shared" si="1"/>
        <v>0.5</v>
      </c>
      <c r="AF20" s="11" t="s">
        <v>82</v>
      </c>
      <c r="AG20" s="11" t="s">
        <v>196</v>
      </c>
      <c r="AH20" s="11" t="s">
        <v>218</v>
      </c>
      <c r="AI20" s="11" t="s">
        <v>726</v>
      </c>
    </row>
    <row r="21" spans="1:35" s="147" customFormat="1" ht="93" customHeight="1">
      <c r="A21" s="603" t="s">
        <v>257</v>
      </c>
      <c r="B21" s="603" t="s">
        <v>258</v>
      </c>
      <c r="C21" s="603" t="s">
        <v>259</v>
      </c>
      <c r="D21" s="603" t="s">
        <v>260</v>
      </c>
      <c r="E21" s="389"/>
      <c r="F21" s="389"/>
      <c r="G21" s="390"/>
      <c r="H21" s="388" t="s">
        <v>280</v>
      </c>
      <c r="I21" s="391" t="s">
        <v>281</v>
      </c>
      <c r="J21" s="598" t="s">
        <v>282</v>
      </c>
      <c r="K21" s="153" t="s">
        <v>11</v>
      </c>
      <c r="L21" s="153" t="s">
        <v>45</v>
      </c>
      <c r="M21" s="150" t="s">
        <v>30</v>
      </c>
      <c r="N21" s="150">
        <v>20</v>
      </c>
      <c r="O21" s="150">
        <v>3</v>
      </c>
      <c r="P21" s="150">
        <v>5</v>
      </c>
      <c r="Q21" s="150">
        <v>5</v>
      </c>
      <c r="R21" s="150">
        <v>7</v>
      </c>
      <c r="S21" s="150" t="s">
        <v>39</v>
      </c>
      <c r="T21" s="2">
        <v>0</v>
      </c>
      <c r="U21" s="2"/>
      <c r="V21" s="2"/>
      <c r="W21" s="2"/>
      <c r="X21" s="2"/>
      <c r="Y21" s="2"/>
      <c r="Z21" s="2">
        <v>11</v>
      </c>
      <c r="AA21" s="2">
        <f>O21</f>
        <v>3</v>
      </c>
      <c r="AB21" s="2">
        <f t="shared" si="2"/>
        <v>11</v>
      </c>
      <c r="AC21" s="30">
        <f t="shared" si="0"/>
        <v>2.2000000000000002</v>
      </c>
      <c r="AD21" s="138">
        <f t="shared" si="3"/>
        <v>0</v>
      </c>
      <c r="AE21" s="30">
        <f t="shared" si="1"/>
        <v>0</v>
      </c>
      <c r="AF21" s="11"/>
      <c r="AG21" s="11"/>
      <c r="AH21" s="11"/>
      <c r="AI21" s="11" t="s">
        <v>583</v>
      </c>
    </row>
    <row r="22" spans="1:35" s="147" customFormat="1" ht="93" customHeight="1">
      <c r="A22" s="603"/>
      <c r="B22" s="603"/>
      <c r="C22" s="603"/>
      <c r="D22" s="603"/>
      <c r="E22" s="389"/>
      <c r="F22" s="389"/>
      <c r="G22" s="390"/>
      <c r="H22" s="388"/>
      <c r="I22" s="391" t="s">
        <v>283</v>
      </c>
      <c r="J22" s="149" t="s">
        <v>284</v>
      </c>
      <c r="K22" s="153" t="s">
        <v>17</v>
      </c>
      <c r="L22" s="153" t="s">
        <v>45</v>
      </c>
      <c r="M22" s="153" t="s">
        <v>30</v>
      </c>
      <c r="N22" s="152">
        <v>1</v>
      </c>
      <c r="O22" s="152">
        <v>1</v>
      </c>
      <c r="P22" s="152">
        <v>1</v>
      </c>
      <c r="Q22" s="152">
        <v>1</v>
      </c>
      <c r="R22" s="152">
        <v>1</v>
      </c>
      <c r="S22" s="150" t="s">
        <v>39</v>
      </c>
      <c r="T22" s="161"/>
      <c r="U22" s="161"/>
      <c r="V22" s="161"/>
      <c r="W22" s="161"/>
      <c r="X22" s="161"/>
      <c r="Y22" s="161"/>
      <c r="Z22" s="2">
        <v>1</v>
      </c>
      <c r="AA22" s="2">
        <v>1</v>
      </c>
      <c r="AB22" s="2">
        <f t="shared" si="2"/>
        <v>1</v>
      </c>
      <c r="AC22" s="30">
        <f t="shared" si="0"/>
        <v>1</v>
      </c>
      <c r="AD22" s="30">
        <f t="shared" si="3"/>
        <v>0</v>
      </c>
      <c r="AE22" s="30">
        <f t="shared" si="1"/>
        <v>0</v>
      </c>
      <c r="AF22" s="11" t="s">
        <v>106</v>
      </c>
      <c r="AG22" s="11" t="s">
        <v>200</v>
      </c>
      <c r="AH22" s="11" t="s">
        <v>247</v>
      </c>
      <c r="AI22" s="11" t="s">
        <v>727</v>
      </c>
    </row>
    <row r="23" spans="1:35" s="147" customFormat="1" ht="93" customHeight="1">
      <c r="A23" s="603" t="s">
        <v>257</v>
      </c>
      <c r="B23" s="603" t="s">
        <v>258</v>
      </c>
      <c r="C23" s="603" t="s">
        <v>259</v>
      </c>
      <c r="D23" s="603" t="s">
        <v>260</v>
      </c>
      <c r="E23" s="389"/>
      <c r="F23" s="389"/>
      <c r="G23" s="390" t="s">
        <v>285</v>
      </c>
      <c r="H23" s="388" t="s">
        <v>286</v>
      </c>
      <c r="I23" s="391" t="s">
        <v>287</v>
      </c>
      <c r="J23" s="149" t="s">
        <v>288</v>
      </c>
      <c r="K23" s="153" t="s">
        <v>11</v>
      </c>
      <c r="L23" s="153" t="s">
        <v>12</v>
      </c>
      <c r="M23" s="153">
        <v>8</v>
      </c>
      <c r="N23" s="153">
        <v>16</v>
      </c>
      <c r="O23" s="153">
        <v>4</v>
      </c>
      <c r="P23" s="153">
        <v>4</v>
      </c>
      <c r="Q23" s="153">
        <v>4</v>
      </c>
      <c r="R23" s="153">
        <v>4</v>
      </c>
      <c r="S23" s="151" t="s">
        <v>13</v>
      </c>
      <c r="T23" s="2">
        <v>0</v>
      </c>
      <c r="U23" s="2"/>
      <c r="V23" s="2">
        <v>1</v>
      </c>
      <c r="W23" s="2">
        <v>4</v>
      </c>
      <c r="X23" s="2"/>
      <c r="Y23" s="2"/>
      <c r="Z23" s="2"/>
      <c r="AA23" s="2"/>
      <c r="AB23" s="2">
        <f t="shared" si="2"/>
        <v>1</v>
      </c>
      <c r="AC23" s="30">
        <f t="shared" si="0"/>
        <v>0.25</v>
      </c>
      <c r="AD23" s="138">
        <f t="shared" si="3"/>
        <v>4</v>
      </c>
      <c r="AE23" s="30">
        <f t="shared" si="1"/>
        <v>1</v>
      </c>
      <c r="AF23" s="11" t="s">
        <v>101</v>
      </c>
      <c r="AG23" s="11" t="s">
        <v>167</v>
      </c>
      <c r="AH23" s="11" t="s">
        <v>236</v>
      </c>
      <c r="AI23" s="11" t="s">
        <v>728</v>
      </c>
    </row>
    <row r="24" spans="1:35" s="147" customFormat="1" ht="93" customHeight="1">
      <c r="A24" s="603" t="s">
        <v>257</v>
      </c>
      <c r="B24" s="603" t="s">
        <v>258</v>
      </c>
      <c r="C24" s="603" t="s">
        <v>259</v>
      </c>
      <c r="D24" s="603" t="s">
        <v>260</v>
      </c>
      <c r="E24" s="389"/>
      <c r="F24" s="389"/>
      <c r="G24" s="390"/>
      <c r="H24" s="388"/>
      <c r="I24" s="391" t="s">
        <v>289</v>
      </c>
      <c r="J24" s="149" t="s">
        <v>290</v>
      </c>
      <c r="K24" s="153" t="s">
        <v>11</v>
      </c>
      <c r="L24" s="153" t="s">
        <v>12</v>
      </c>
      <c r="M24" s="153">
        <v>50</v>
      </c>
      <c r="N24" s="153">
        <v>400</v>
      </c>
      <c r="O24" s="153">
        <v>50</v>
      </c>
      <c r="P24" s="153">
        <v>125</v>
      </c>
      <c r="Q24" s="153">
        <v>125</v>
      </c>
      <c r="R24" s="153">
        <v>100</v>
      </c>
      <c r="S24" s="151" t="s">
        <v>15</v>
      </c>
      <c r="T24" s="2">
        <v>0</v>
      </c>
      <c r="U24" s="2"/>
      <c r="V24" s="2">
        <v>0</v>
      </c>
      <c r="W24" s="2">
        <v>25</v>
      </c>
      <c r="X24" s="2">
        <v>35</v>
      </c>
      <c r="Y24" s="2">
        <v>25</v>
      </c>
      <c r="Z24" s="2">
        <v>24</v>
      </c>
      <c r="AA24" s="2">
        <v>15</v>
      </c>
      <c r="AB24" s="2">
        <f t="shared" si="2"/>
        <v>59</v>
      </c>
      <c r="AC24" s="30">
        <f t="shared" si="0"/>
        <v>0.47199999999999998</v>
      </c>
      <c r="AD24" s="138">
        <f t="shared" si="3"/>
        <v>50</v>
      </c>
      <c r="AE24" s="30">
        <f t="shared" si="1"/>
        <v>0.4</v>
      </c>
      <c r="AF24" s="11" t="s">
        <v>102</v>
      </c>
      <c r="AG24" s="11" t="s">
        <v>168</v>
      </c>
      <c r="AH24" s="11" t="s">
        <v>240</v>
      </c>
      <c r="AI24" s="11" t="s">
        <v>716</v>
      </c>
    </row>
    <row r="25" spans="1:35" s="147" customFormat="1" ht="93" customHeight="1">
      <c r="A25" s="603" t="s">
        <v>257</v>
      </c>
      <c r="B25" s="603" t="s">
        <v>258</v>
      </c>
      <c r="C25" s="603" t="s">
        <v>259</v>
      </c>
      <c r="D25" s="603" t="s">
        <v>260</v>
      </c>
      <c r="E25" s="389"/>
      <c r="F25" s="389"/>
      <c r="G25" s="390"/>
      <c r="H25" s="388"/>
      <c r="I25" s="391" t="s">
        <v>291</v>
      </c>
      <c r="J25" s="149" t="s">
        <v>292</v>
      </c>
      <c r="K25" s="153" t="s">
        <v>11</v>
      </c>
      <c r="L25" s="153" t="s">
        <v>12</v>
      </c>
      <c r="M25" s="153">
        <v>1</v>
      </c>
      <c r="N25" s="153">
        <v>52</v>
      </c>
      <c r="O25" s="153">
        <v>13</v>
      </c>
      <c r="P25" s="153">
        <v>13</v>
      </c>
      <c r="Q25" s="153">
        <v>13</v>
      </c>
      <c r="R25" s="153">
        <v>13</v>
      </c>
      <c r="S25" s="151" t="s">
        <v>13</v>
      </c>
      <c r="T25" s="2">
        <v>0</v>
      </c>
      <c r="U25" s="2"/>
      <c r="V25" s="2">
        <v>0</v>
      </c>
      <c r="W25" s="2"/>
      <c r="X25" s="2">
        <v>0</v>
      </c>
      <c r="Y25" s="2"/>
      <c r="Z25" s="2">
        <v>11</v>
      </c>
      <c r="AA25" s="2">
        <v>13</v>
      </c>
      <c r="AB25" s="2">
        <f t="shared" si="2"/>
        <v>11</v>
      </c>
      <c r="AC25" s="30">
        <f t="shared" si="0"/>
        <v>0.84615384615384615</v>
      </c>
      <c r="AD25" s="30">
        <f t="shared" si="3"/>
        <v>0</v>
      </c>
      <c r="AE25" s="30">
        <f t="shared" si="1"/>
        <v>0</v>
      </c>
      <c r="AF25" s="35" t="s">
        <v>103</v>
      </c>
      <c r="AG25" s="35" t="s">
        <v>169</v>
      </c>
      <c r="AH25" s="35" t="s">
        <v>245</v>
      </c>
      <c r="AI25" s="35" t="s">
        <v>734</v>
      </c>
    </row>
    <row r="26" spans="1:35" s="147" customFormat="1" ht="93" customHeight="1">
      <c r="A26" s="603" t="s">
        <v>257</v>
      </c>
      <c r="B26" s="603" t="s">
        <v>258</v>
      </c>
      <c r="C26" s="603" t="s">
        <v>259</v>
      </c>
      <c r="D26" s="603" t="s">
        <v>260</v>
      </c>
      <c r="E26" s="389"/>
      <c r="F26" s="389"/>
      <c r="G26" s="390"/>
      <c r="H26" s="388"/>
      <c r="I26" s="391" t="s">
        <v>293</v>
      </c>
      <c r="J26" s="149" t="s">
        <v>294</v>
      </c>
      <c r="K26" s="153" t="s">
        <v>17</v>
      </c>
      <c r="L26" s="153" t="s">
        <v>12</v>
      </c>
      <c r="M26" s="153">
        <v>1</v>
      </c>
      <c r="N26" s="152">
        <v>1</v>
      </c>
      <c r="O26" s="152" t="s">
        <v>30</v>
      </c>
      <c r="P26" s="152">
        <v>1</v>
      </c>
      <c r="Q26" s="152"/>
      <c r="R26" s="152"/>
      <c r="S26" s="151" t="s">
        <v>18</v>
      </c>
      <c r="T26" s="2">
        <v>0</v>
      </c>
      <c r="U26" s="2"/>
      <c r="V26" s="2"/>
      <c r="W26" s="2"/>
      <c r="X26" s="2"/>
      <c r="Y26" s="2"/>
      <c r="Z26" s="2"/>
      <c r="AA26" s="47">
        <v>0.25</v>
      </c>
      <c r="AB26" s="2">
        <f t="shared" si="2"/>
        <v>0</v>
      </c>
      <c r="AC26" s="30">
        <f t="shared" si="0"/>
        <v>0</v>
      </c>
      <c r="AD26" s="30">
        <f t="shared" si="3"/>
        <v>0</v>
      </c>
      <c r="AE26" s="30">
        <f t="shared" si="1"/>
        <v>0</v>
      </c>
      <c r="AF26" s="11" t="s">
        <v>104</v>
      </c>
      <c r="AG26" s="11" t="s">
        <v>198</v>
      </c>
      <c r="AH26" s="11" t="s">
        <v>246</v>
      </c>
      <c r="AI26" s="11" t="s">
        <v>733</v>
      </c>
    </row>
    <row r="27" spans="1:35" s="147" customFormat="1" ht="237" customHeight="1">
      <c r="A27" s="603"/>
      <c r="B27" s="603"/>
      <c r="C27" s="603"/>
      <c r="D27" s="603"/>
      <c r="E27" s="389"/>
      <c r="F27" s="389"/>
      <c r="G27" s="390"/>
      <c r="H27" s="388"/>
      <c r="I27" s="391" t="s">
        <v>295</v>
      </c>
      <c r="J27" s="149" t="s">
        <v>296</v>
      </c>
      <c r="K27" s="153" t="s">
        <v>11</v>
      </c>
      <c r="L27" s="153" t="s">
        <v>24</v>
      </c>
      <c r="M27" s="154">
        <v>24000</v>
      </c>
      <c r="N27" s="155">
        <v>30000</v>
      </c>
      <c r="O27" s="155">
        <f>N27/4</f>
        <v>7500</v>
      </c>
      <c r="P27" s="155">
        <v>7500</v>
      </c>
      <c r="Q27" s="155">
        <v>7500</v>
      </c>
      <c r="R27" s="155">
        <v>7500</v>
      </c>
      <c r="S27" s="151" t="s">
        <v>25</v>
      </c>
      <c r="T27" s="2">
        <v>0</v>
      </c>
      <c r="U27" s="2"/>
      <c r="V27" s="2">
        <v>5016</v>
      </c>
      <c r="W27" s="2">
        <v>5000</v>
      </c>
      <c r="X27" s="2">
        <f>5793-V27</f>
        <v>777</v>
      </c>
      <c r="Y27" s="2"/>
      <c r="Z27" s="2">
        <v>3948</v>
      </c>
      <c r="AA27" s="28"/>
      <c r="AB27" s="2">
        <f t="shared" si="2"/>
        <v>9741</v>
      </c>
      <c r="AC27" s="30">
        <f t="shared" si="0"/>
        <v>1.2988</v>
      </c>
      <c r="AD27" s="138">
        <f t="shared" si="3"/>
        <v>5000</v>
      </c>
      <c r="AE27" s="30">
        <f t="shared" si="1"/>
        <v>0.66666666666666663</v>
      </c>
      <c r="AF27" s="11" t="s">
        <v>105</v>
      </c>
      <c r="AG27" s="11" t="s">
        <v>170</v>
      </c>
      <c r="AH27" s="11" t="s">
        <v>243</v>
      </c>
      <c r="AI27" s="11" t="s">
        <v>498</v>
      </c>
    </row>
    <row r="28" spans="1:35" s="147" customFormat="1" ht="182.25" customHeight="1">
      <c r="A28" s="603"/>
      <c r="B28" s="603"/>
      <c r="C28" s="603"/>
      <c r="D28" s="603"/>
      <c r="E28" s="389"/>
      <c r="F28" s="389"/>
      <c r="G28" s="390"/>
      <c r="H28" s="388"/>
      <c r="I28" s="391"/>
      <c r="J28" s="149" t="s">
        <v>297</v>
      </c>
      <c r="K28" s="153" t="s">
        <v>11</v>
      </c>
      <c r="L28" s="153" t="s">
        <v>24</v>
      </c>
      <c r="M28" s="154">
        <v>0</v>
      </c>
      <c r="N28" s="155">
        <f>O28+P28+Q28+R28</f>
        <v>10000</v>
      </c>
      <c r="O28" s="155">
        <v>2500</v>
      </c>
      <c r="P28" s="155">
        <v>2500</v>
      </c>
      <c r="Q28" s="155">
        <v>2500</v>
      </c>
      <c r="R28" s="155">
        <v>2500</v>
      </c>
      <c r="S28" s="151" t="s">
        <v>25</v>
      </c>
      <c r="T28" s="25"/>
      <c r="U28" s="161"/>
      <c r="V28" s="161"/>
      <c r="W28" s="161"/>
      <c r="X28" s="150">
        <v>2151</v>
      </c>
      <c r="Y28" s="161"/>
      <c r="Z28" s="161"/>
      <c r="AA28" s="150">
        <v>2500</v>
      </c>
      <c r="AB28" s="2">
        <f t="shared" si="2"/>
        <v>2151</v>
      </c>
      <c r="AC28" s="30">
        <f t="shared" si="0"/>
        <v>0.86040000000000005</v>
      </c>
      <c r="AD28" s="30">
        <f t="shared" si="3"/>
        <v>0</v>
      </c>
      <c r="AE28" s="30">
        <f t="shared" si="1"/>
        <v>0</v>
      </c>
      <c r="AF28" s="161"/>
      <c r="AG28" s="161"/>
      <c r="AH28" s="599" t="s">
        <v>314</v>
      </c>
      <c r="AI28" s="11" t="s">
        <v>735</v>
      </c>
    </row>
    <row r="29" spans="1:35" s="147" customFormat="1" ht="181.5" customHeight="1">
      <c r="A29" s="603" t="s">
        <v>257</v>
      </c>
      <c r="B29" s="603" t="s">
        <v>258</v>
      </c>
      <c r="C29" s="603" t="s">
        <v>259</v>
      </c>
      <c r="D29" s="603" t="s">
        <v>260</v>
      </c>
      <c r="E29" s="389"/>
      <c r="F29" s="389"/>
      <c r="G29" s="390" t="s">
        <v>298</v>
      </c>
      <c r="H29" s="388" t="s">
        <v>299</v>
      </c>
      <c r="I29" s="391" t="s">
        <v>300</v>
      </c>
      <c r="J29" s="149" t="s">
        <v>301</v>
      </c>
      <c r="K29" s="153" t="s">
        <v>17</v>
      </c>
      <c r="L29" s="153" t="s">
        <v>12</v>
      </c>
      <c r="M29" s="156"/>
      <c r="N29" s="152">
        <v>32</v>
      </c>
      <c r="O29" s="156"/>
      <c r="P29" s="152">
        <v>10</v>
      </c>
      <c r="Q29" s="152">
        <v>10</v>
      </c>
      <c r="R29" s="152">
        <v>12</v>
      </c>
      <c r="S29" s="151" t="s">
        <v>20</v>
      </c>
      <c r="T29" s="150">
        <v>0</v>
      </c>
      <c r="U29" s="150">
        <v>0</v>
      </c>
      <c r="V29" s="150">
        <v>0</v>
      </c>
      <c r="W29" s="150">
        <v>0</v>
      </c>
      <c r="X29" s="150">
        <v>0</v>
      </c>
      <c r="Y29" s="150">
        <v>0</v>
      </c>
      <c r="Z29" s="2">
        <v>0</v>
      </c>
      <c r="AA29" s="47">
        <v>0</v>
      </c>
      <c r="AB29" s="2">
        <f t="shared" si="2"/>
        <v>0</v>
      </c>
      <c r="AC29" s="30">
        <f t="shared" si="0"/>
        <v>0</v>
      </c>
      <c r="AD29" s="30">
        <f t="shared" si="3"/>
        <v>0</v>
      </c>
      <c r="AE29" s="30">
        <f t="shared" si="1"/>
        <v>0</v>
      </c>
      <c r="AF29" s="161"/>
      <c r="AG29" s="161"/>
      <c r="AH29" s="161"/>
      <c r="AI29" s="600" t="s">
        <v>729</v>
      </c>
    </row>
    <row r="30" spans="1:35" s="147" customFormat="1" ht="160.5" customHeight="1">
      <c r="A30" s="603"/>
      <c r="B30" s="603"/>
      <c r="C30" s="603"/>
      <c r="D30" s="603"/>
      <c r="E30" s="389"/>
      <c r="F30" s="389"/>
      <c r="G30" s="390"/>
      <c r="H30" s="388"/>
      <c r="I30" s="391" t="s">
        <v>302</v>
      </c>
      <c r="J30" s="149" t="s">
        <v>303</v>
      </c>
      <c r="K30" s="153" t="s">
        <v>11</v>
      </c>
      <c r="L30" s="153" t="s">
        <v>24</v>
      </c>
      <c r="M30" s="156">
        <v>1</v>
      </c>
      <c r="N30" s="156">
        <v>1</v>
      </c>
      <c r="O30" s="156">
        <v>1</v>
      </c>
      <c r="P30" s="156">
        <v>1</v>
      </c>
      <c r="Q30" s="156">
        <v>1</v>
      </c>
      <c r="R30" s="156">
        <v>1</v>
      </c>
      <c r="S30" s="151" t="s">
        <v>304</v>
      </c>
      <c r="T30" s="47">
        <v>0.25</v>
      </c>
      <c r="U30" s="47">
        <v>0.25</v>
      </c>
      <c r="V30" s="47">
        <v>0.25</v>
      </c>
      <c r="W30" s="47">
        <v>0.25</v>
      </c>
      <c r="X30" s="47">
        <v>0.25</v>
      </c>
      <c r="Y30" s="47">
        <v>0.25</v>
      </c>
      <c r="Z30" s="150">
        <v>19.600000000000001</v>
      </c>
      <c r="AA30" s="601">
        <v>0.25</v>
      </c>
      <c r="AB30" s="30">
        <f t="shared" si="2"/>
        <v>20.350000000000001</v>
      </c>
      <c r="AC30" s="30">
        <f t="shared" si="0"/>
        <v>20.350000000000001</v>
      </c>
      <c r="AD30" s="30">
        <f t="shared" si="3"/>
        <v>0.75</v>
      </c>
      <c r="AE30" s="30">
        <f t="shared" si="1"/>
        <v>0.75</v>
      </c>
      <c r="AF30" s="11" t="s">
        <v>131</v>
      </c>
      <c r="AG30" s="11" t="s">
        <v>190</v>
      </c>
      <c r="AH30" s="11" t="s">
        <v>241</v>
      </c>
      <c r="AI30" s="604" t="s">
        <v>732</v>
      </c>
    </row>
    <row r="31" spans="1:35" s="147" customFormat="1" ht="93" customHeight="1">
      <c r="A31" s="603" t="s">
        <v>305</v>
      </c>
      <c r="B31" s="603" t="s">
        <v>306</v>
      </c>
      <c r="C31" s="603"/>
      <c r="D31" s="603"/>
      <c r="E31" s="389" t="s">
        <v>307</v>
      </c>
      <c r="F31" s="389"/>
      <c r="G31" s="390" t="s">
        <v>46</v>
      </c>
      <c r="H31" s="388" t="s">
        <v>308</v>
      </c>
      <c r="I31" s="391" t="s">
        <v>309</v>
      </c>
      <c r="J31" s="602" t="s">
        <v>48</v>
      </c>
      <c r="K31" s="153" t="s">
        <v>17</v>
      </c>
      <c r="L31" s="153" t="s">
        <v>24</v>
      </c>
      <c r="M31" s="156">
        <v>1</v>
      </c>
      <c r="N31" s="156">
        <v>1</v>
      </c>
      <c r="O31" s="156">
        <v>0.25</v>
      </c>
      <c r="P31" s="156">
        <v>0.25</v>
      </c>
      <c r="Q31" s="156">
        <v>0.25</v>
      </c>
      <c r="R31" s="156">
        <v>0.25</v>
      </c>
      <c r="S31" s="151" t="s">
        <v>49</v>
      </c>
      <c r="T31" s="45">
        <f>25%/4</f>
        <v>6.25E-2</v>
      </c>
      <c r="U31" s="45"/>
      <c r="V31" s="45">
        <v>6.25E-2</v>
      </c>
      <c r="W31" s="45">
        <v>0.125</v>
      </c>
      <c r="X31" s="45">
        <v>6.25E-2</v>
      </c>
      <c r="Y31" s="45"/>
      <c r="Z31" s="45">
        <v>8.3699999999999997E-2</v>
      </c>
      <c r="AA31" s="45">
        <v>8.3699999999999997E-2</v>
      </c>
      <c r="AB31" s="2">
        <f t="shared" si="2"/>
        <v>0.2712</v>
      </c>
      <c r="AC31" s="30">
        <f t="shared" si="0"/>
        <v>1.0848</v>
      </c>
      <c r="AD31" s="30">
        <f t="shared" si="3"/>
        <v>0.125</v>
      </c>
      <c r="AE31" s="30">
        <f t="shared" si="1"/>
        <v>0.5</v>
      </c>
      <c r="AF31" s="31" t="s">
        <v>83</v>
      </c>
      <c r="AG31" s="31" t="s">
        <v>177</v>
      </c>
      <c r="AH31" s="31" t="s">
        <v>224</v>
      </c>
      <c r="AI31" s="11" t="s">
        <v>685</v>
      </c>
    </row>
    <row r="32" spans="1:35" s="147" customFormat="1" ht="93" customHeight="1">
      <c r="A32" s="603" t="s">
        <v>305</v>
      </c>
      <c r="B32" s="603" t="s">
        <v>306</v>
      </c>
      <c r="C32" s="603"/>
      <c r="D32" s="603"/>
      <c r="E32" s="389"/>
      <c r="F32" s="389"/>
      <c r="G32" s="390"/>
      <c r="H32" s="388"/>
      <c r="I32" s="391" t="s">
        <v>310</v>
      </c>
      <c r="J32" s="149" t="s">
        <v>50</v>
      </c>
      <c r="K32" s="153" t="s">
        <v>11</v>
      </c>
      <c r="L32" s="153" t="s">
        <v>45</v>
      </c>
      <c r="M32" s="156">
        <v>1</v>
      </c>
      <c r="N32" s="156">
        <v>1</v>
      </c>
      <c r="O32" s="156">
        <v>0.25</v>
      </c>
      <c r="P32" s="156">
        <v>0.25</v>
      </c>
      <c r="Q32" s="156">
        <v>0.25</v>
      </c>
      <c r="R32" s="156">
        <v>0.25</v>
      </c>
      <c r="S32" s="150" t="s">
        <v>51</v>
      </c>
      <c r="T32" s="45">
        <f>25%/4</f>
        <v>6.25E-2</v>
      </c>
      <c r="U32" s="45"/>
      <c r="V32" s="45">
        <v>6.25E-2</v>
      </c>
      <c r="W32" s="45">
        <v>0.125</v>
      </c>
      <c r="X32" s="45">
        <v>6.25E-2</v>
      </c>
      <c r="Y32" s="45"/>
      <c r="Z32" s="45">
        <v>80.34</v>
      </c>
      <c r="AA32" s="45">
        <v>8.3400000000000002E-2</v>
      </c>
      <c r="AB32" s="2">
        <f t="shared" si="2"/>
        <v>80.527500000000003</v>
      </c>
      <c r="AC32" s="30">
        <f t="shared" si="0"/>
        <v>322.11</v>
      </c>
      <c r="AD32" s="30">
        <f t="shared" si="3"/>
        <v>0.125</v>
      </c>
      <c r="AE32" s="30">
        <f t="shared" si="1"/>
        <v>0.5</v>
      </c>
      <c r="AF32" s="11" t="s">
        <v>84</v>
      </c>
      <c r="AG32" s="11" t="s">
        <v>199</v>
      </c>
      <c r="AH32" s="11" t="s">
        <v>244</v>
      </c>
      <c r="AI32" s="11" t="s">
        <v>699</v>
      </c>
    </row>
    <row r="33" spans="1:31" ht="13.5" customHeight="1">
      <c r="A33" s="157"/>
      <c r="B33" s="157"/>
      <c r="C33" s="157"/>
      <c r="D33" s="157"/>
      <c r="E33" s="157"/>
      <c r="F33" s="157"/>
      <c r="G33" s="157"/>
      <c r="H33" s="158"/>
      <c r="I33" s="157"/>
      <c r="J33" s="157"/>
      <c r="K33" s="157"/>
      <c r="L33" s="157"/>
      <c r="M33" s="157"/>
      <c r="N33" s="157"/>
      <c r="O33" s="157"/>
      <c r="AC33" s="30">
        <f>AVERAGE(AC10:AC32)</f>
        <v>16.169012256301492</v>
      </c>
      <c r="AE33" s="30">
        <f>AVERAGE(AE10:AE32)</f>
        <v>0.41103746907034283</v>
      </c>
    </row>
  </sheetData>
  <mergeCells count="11">
    <mergeCell ref="T4:AA4"/>
    <mergeCell ref="T5:U5"/>
    <mergeCell ref="V5:W5"/>
    <mergeCell ref="X5:Y5"/>
    <mergeCell ref="Z5:AA5"/>
    <mergeCell ref="A1:A3"/>
    <mergeCell ref="B1:S3"/>
    <mergeCell ref="B4:C4"/>
    <mergeCell ref="D4:S4"/>
    <mergeCell ref="G5:H5"/>
    <mergeCell ref="I5:S5"/>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79E0-D0A4-4684-B647-1A9B4B8BEB3C}">
  <dimension ref="A2:M31"/>
  <sheetViews>
    <sheetView topLeftCell="B24" workbookViewId="0">
      <selection activeCell="C41" sqref="C41"/>
    </sheetView>
  </sheetViews>
  <sheetFormatPr baseColWidth="10" defaultRowHeight="12.75"/>
  <cols>
    <col min="1" max="1" width="14.5703125" customWidth="1"/>
    <col min="3" max="3" width="90.28515625" customWidth="1"/>
    <col min="4" max="4" width="24.140625" style="163" customWidth="1"/>
    <col min="5" max="5" width="19.140625" customWidth="1"/>
    <col min="6" max="6" width="12.7109375" customWidth="1"/>
    <col min="7" max="7" width="91.140625" customWidth="1"/>
    <col min="8" max="8" width="18.28515625" customWidth="1"/>
  </cols>
  <sheetData>
    <row r="2" spans="1:13" ht="13.5" thickBot="1"/>
    <row r="3" spans="1:13" ht="18.75" thickBot="1">
      <c r="A3" s="409" t="s">
        <v>326</v>
      </c>
      <c r="B3" s="410"/>
      <c r="C3" s="410"/>
      <c r="D3" s="410"/>
      <c r="E3" s="410"/>
      <c r="F3" s="410"/>
      <c r="G3" s="410"/>
      <c r="H3" s="411"/>
      <c r="I3" s="185"/>
      <c r="J3" s="185"/>
      <c r="K3" s="418"/>
      <c r="L3" s="418"/>
      <c r="M3" s="418"/>
    </row>
    <row r="4" spans="1:13" s="177" customFormat="1" ht="29.25" customHeight="1" thickBot="1">
      <c r="A4" s="412">
        <v>419</v>
      </c>
      <c r="B4" s="413"/>
      <c r="C4" s="413"/>
      <c r="D4" s="414"/>
      <c r="E4" s="419" t="s">
        <v>322</v>
      </c>
      <c r="F4" s="420"/>
      <c r="G4" s="420"/>
      <c r="H4" s="421"/>
      <c r="I4" s="213"/>
      <c r="J4" s="213"/>
      <c r="K4" s="213"/>
      <c r="L4" s="213"/>
      <c r="M4" s="213"/>
    </row>
    <row r="5" spans="1:13" ht="15">
      <c r="A5" s="178" t="s">
        <v>333</v>
      </c>
      <c r="B5" s="173" t="s">
        <v>327</v>
      </c>
      <c r="C5" s="173" t="s">
        <v>331</v>
      </c>
      <c r="D5" s="179" t="s">
        <v>332</v>
      </c>
      <c r="E5" s="214" t="s">
        <v>333</v>
      </c>
      <c r="F5" s="174" t="s">
        <v>327</v>
      </c>
      <c r="G5" s="174" t="s">
        <v>331</v>
      </c>
      <c r="H5" s="215" t="s">
        <v>332</v>
      </c>
      <c r="J5" s="213"/>
    </row>
    <row r="6" spans="1:13" ht="68.25" customHeight="1">
      <c r="A6" s="427" t="s">
        <v>61</v>
      </c>
      <c r="B6" s="206" t="s">
        <v>361</v>
      </c>
      <c r="C6" s="169" t="s">
        <v>359</v>
      </c>
      <c r="D6" s="209">
        <v>214</v>
      </c>
      <c r="E6" s="430" t="s">
        <v>334</v>
      </c>
      <c r="F6" s="219" t="s">
        <v>361</v>
      </c>
      <c r="G6" s="211" t="s">
        <v>360</v>
      </c>
      <c r="H6" s="216">
        <v>57</v>
      </c>
      <c r="J6" s="213"/>
    </row>
    <row r="7" spans="1:13" ht="106.5" customHeight="1">
      <c r="A7" s="428"/>
      <c r="B7" s="168">
        <v>4</v>
      </c>
      <c r="C7" s="169" t="s">
        <v>362</v>
      </c>
      <c r="D7" s="180">
        <v>186</v>
      </c>
      <c r="E7" s="431"/>
      <c r="F7" s="210">
        <v>4</v>
      </c>
      <c r="G7" s="212" t="s">
        <v>363</v>
      </c>
      <c r="H7" s="217">
        <v>45</v>
      </c>
      <c r="I7" s="163"/>
      <c r="J7" s="163"/>
      <c r="K7" s="163"/>
      <c r="L7" s="163"/>
      <c r="M7" s="163"/>
    </row>
    <row r="8" spans="1:13" ht="129.75" customHeight="1">
      <c r="A8" s="428"/>
      <c r="B8" s="168">
        <v>3</v>
      </c>
      <c r="C8" s="169" t="s">
        <v>328</v>
      </c>
      <c r="D8" s="208">
        <v>42</v>
      </c>
      <c r="E8" s="431"/>
      <c r="F8" s="210">
        <v>3</v>
      </c>
      <c r="G8" s="211" t="s">
        <v>335</v>
      </c>
      <c r="H8" s="217">
        <v>14</v>
      </c>
      <c r="I8" s="163"/>
      <c r="J8" s="163"/>
      <c r="K8" s="163"/>
      <c r="L8" s="163"/>
      <c r="M8" s="163"/>
    </row>
    <row r="9" spans="1:13" ht="93.75" customHeight="1">
      <c r="A9" s="428"/>
      <c r="B9" s="168">
        <v>2</v>
      </c>
      <c r="C9" s="169" t="s">
        <v>330</v>
      </c>
      <c r="D9" s="208">
        <v>17</v>
      </c>
      <c r="E9" s="431"/>
      <c r="F9" s="210">
        <v>2</v>
      </c>
      <c r="G9" s="224" t="s">
        <v>336</v>
      </c>
      <c r="H9" s="217">
        <v>11</v>
      </c>
      <c r="I9" s="163"/>
      <c r="J9" s="163"/>
      <c r="K9" s="163"/>
      <c r="L9" s="163"/>
      <c r="M9" s="163"/>
    </row>
    <row r="10" spans="1:13" ht="26.25" thickBot="1">
      <c r="A10" s="429"/>
      <c r="B10" s="168">
        <v>1</v>
      </c>
      <c r="C10" s="169" t="s">
        <v>329</v>
      </c>
      <c r="D10" s="208">
        <v>0</v>
      </c>
      <c r="E10" s="432"/>
      <c r="F10" s="210">
        <v>1</v>
      </c>
      <c r="G10" s="211" t="s">
        <v>338</v>
      </c>
      <c r="H10" s="218">
        <v>0</v>
      </c>
      <c r="I10" s="163"/>
      <c r="J10" s="163"/>
      <c r="K10" s="163"/>
      <c r="L10" s="163"/>
      <c r="M10" s="163"/>
    </row>
    <row r="11" spans="1:13" s="177" customFormat="1" ht="26.25" customHeight="1" thickBot="1">
      <c r="A11" s="422">
        <v>73</v>
      </c>
      <c r="B11" s="423"/>
      <c r="C11" s="423"/>
      <c r="D11" s="424"/>
      <c r="E11" s="425" t="s">
        <v>323</v>
      </c>
      <c r="F11" s="425"/>
      <c r="G11" s="425"/>
      <c r="H11" s="426"/>
    </row>
    <row r="12" spans="1:13">
      <c r="A12" s="182" t="s">
        <v>333</v>
      </c>
      <c r="B12" s="175" t="s">
        <v>327</v>
      </c>
      <c r="C12" s="175" t="s">
        <v>331</v>
      </c>
      <c r="D12" s="183" t="s">
        <v>332</v>
      </c>
      <c r="E12" s="181" t="s">
        <v>333</v>
      </c>
      <c r="F12" s="176" t="s">
        <v>327</v>
      </c>
      <c r="G12" s="176" t="s">
        <v>331</v>
      </c>
      <c r="H12" s="176" t="s">
        <v>332</v>
      </c>
    </row>
    <row r="13" spans="1:13" ht="53.25" customHeight="1">
      <c r="A13" s="415" t="s">
        <v>67</v>
      </c>
      <c r="B13" s="221" t="s">
        <v>358</v>
      </c>
      <c r="C13" s="171" t="s">
        <v>365</v>
      </c>
      <c r="D13" s="207">
        <v>52</v>
      </c>
      <c r="E13" s="433" t="s">
        <v>342</v>
      </c>
      <c r="F13" s="227" t="s">
        <v>358</v>
      </c>
      <c r="G13" s="165" t="s">
        <v>366</v>
      </c>
      <c r="H13" s="222">
        <v>25</v>
      </c>
    </row>
    <row r="14" spans="1:13" ht="84.75" customHeight="1">
      <c r="A14" s="416"/>
      <c r="B14" s="220">
        <v>4</v>
      </c>
      <c r="C14" s="171" t="s">
        <v>364</v>
      </c>
      <c r="D14" s="184">
        <v>25</v>
      </c>
      <c r="E14" s="434"/>
      <c r="F14" s="164">
        <v>4</v>
      </c>
      <c r="G14" s="165" t="s">
        <v>367</v>
      </c>
      <c r="H14" s="170">
        <v>8</v>
      </c>
    </row>
    <row r="15" spans="1:13" ht="111" customHeight="1">
      <c r="A15" s="416"/>
      <c r="B15" s="172">
        <v>3</v>
      </c>
      <c r="C15" s="171" t="s">
        <v>339</v>
      </c>
      <c r="D15" s="184">
        <v>7</v>
      </c>
      <c r="E15" s="434"/>
      <c r="F15" s="164">
        <v>3</v>
      </c>
      <c r="G15" s="165" t="s">
        <v>343</v>
      </c>
      <c r="H15" s="170">
        <v>5</v>
      </c>
    </row>
    <row r="16" spans="1:13" ht="54.75" customHeight="1">
      <c r="A16" s="416"/>
      <c r="B16" s="220">
        <v>2</v>
      </c>
      <c r="C16" s="171" t="s">
        <v>340</v>
      </c>
      <c r="D16" s="184">
        <v>8</v>
      </c>
      <c r="E16" s="434"/>
      <c r="F16" s="164">
        <v>2</v>
      </c>
      <c r="G16" s="165" t="s">
        <v>344</v>
      </c>
      <c r="H16" s="170">
        <v>7</v>
      </c>
    </row>
    <row r="17" spans="1:8" ht="31.5" customHeight="1" thickBot="1">
      <c r="A17" s="417"/>
      <c r="B17" s="220">
        <v>1</v>
      </c>
      <c r="C17" s="171" t="s">
        <v>341</v>
      </c>
      <c r="D17" s="184">
        <v>0</v>
      </c>
      <c r="E17" s="435"/>
      <c r="F17" s="164">
        <v>1</v>
      </c>
      <c r="G17" s="165" t="s">
        <v>341</v>
      </c>
      <c r="H17" s="170">
        <v>0</v>
      </c>
    </row>
    <row r="18" spans="1:8" s="177" customFormat="1" ht="26.25" customHeight="1" thickBot="1">
      <c r="A18" s="436">
        <v>74</v>
      </c>
      <c r="B18" s="437"/>
      <c r="C18" s="437"/>
      <c r="D18" s="438"/>
      <c r="E18" s="439" t="s">
        <v>345</v>
      </c>
      <c r="F18" s="439"/>
      <c r="G18" s="439"/>
      <c r="H18" s="440"/>
    </row>
    <row r="19" spans="1:8">
      <c r="A19" s="186" t="s">
        <v>333</v>
      </c>
      <c r="B19" s="187" t="s">
        <v>327</v>
      </c>
      <c r="C19" s="187" t="s">
        <v>331</v>
      </c>
      <c r="D19" s="188" t="s">
        <v>332</v>
      </c>
      <c r="E19" s="190" t="s">
        <v>333</v>
      </c>
      <c r="F19" s="191" t="s">
        <v>327</v>
      </c>
      <c r="G19" s="191" t="s">
        <v>331</v>
      </c>
      <c r="H19" s="191" t="s">
        <v>332</v>
      </c>
    </row>
    <row r="20" spans="1:8" ht="63.75">
      <c r="A20" s="450" t="s">
        <v>346</v>
      </c>
      <c r="B20" s="226" t="str">
        <f>$B$13</f>
        <v xml:space="preserve">a 31 de diciembre </v>
      </c>
      <c r="C20" s="193" t="s">
        <v>368</v>
      </c>
      <c r="D20" s="188">
        <v>543</v>
      </c>
      <c r="E20" s="453" t="s">
        <v>349</v>
      </c>
      <c r="F20" s="225" t="s">
        <v>358</v>
      </c>
      <c r="G20" s="167" t="s">
        <v>370</v>
      </c>
      <c r="H20" s="223">
        <v>262</v>
      </c>
    </row>
    <row r="21" spans="1:8" ht="88.5" customHeight="1">
      <c r="A21" s="451"/>
      <c r="B21" s="189">
        <v>4</v>
      </c>
      <c r="C21" s="193" t="s">
        <v>369</v>
      </c>
      <c r="D21" s="194">
        <v>178</v>
      </c>
      <c r="E21" s="454"/>
      <c r="F21" s="166">
        <v>4</v>
      </c>
      <c r="G21" s="167" t="s">
        <v>371</v>
      </c>
      <c r="H21" s="166">
        <v>43</v>
      </c>
    </row>
    <row r="22" spans="1:8" ht="93" customHeight="1">
      <c r="A22" s="451"/>
      <c r="B22" s="189">
        <v>3</v>
      </c>
      <c r="C22" s="192" t="s">
        <v>347</v>
      </c>
      <c r="D22" s="194">
        <v>73</v>
      </c>
      <c r="E22" s="454"/>
      <c r="F22" s="166">
        <v>3</v>
      </c>
      <c r="G22" s="196" t="s">
        <v>350</v>
      </c>
      <c r="H22" s="166">
        <v>37</v>
      </c>
    </row>
    <row r="23" spans="1:8" ht="51.75" customHeight="1">
      <c r="A23" s="451"/>
      <c r="B23" s="189">
        <v>2</v>
      </c>
      <c r="C23" s="192" t="s">
        <v>348</v>
      </c>
      <c r="D23" s="194">
        <v>32</v>
      </c>
      <c r="E23" s="454"/>
      <c r="F23" s="166">
        <v>2</v>
      </c>
      <c r="G23" s="195" t="s">
        <v>351</v>
      </c>
      <c r="H23" s="166">
        <v>20</v>
      </c>
    </row>
    <row r="24" spans="1:8" ht="33" customHeight="1" thickBot="1">
      <c r="A24" s="452"/>
      <c r="B24" s="189">
        <v>1</v>
      </c>
      <c r="C24" s="192" t="s">
        <v>337</v>
      </c>
      <c r="D24" s="194">
        <v>0</v>
      </c>
      <c r="E24" s="455"/>
      <c r="F24" s="166">
        <v>1</v>
      </c>
      <c r="G24" s="195" t="s">
        <v>341</v>
      </c>
      <c r="H24" s="166">
        <v>0</v>
      </c>
    </row>
    <row r="25" spans="1:8" s="177" customFormat="1" ht="26.25" customHeight="1" thickBot="1">
      <c r="A25" s="441" t="s">
        <v>324</v>
      </c>
      <c r="B25" s="442"/>
      <c r="C25" s="442"/>
      <c r="D25" s="443"/>
      <c r="E25" s="444" t="s">
        <v>325</v>
      </c>
      <c r="F25" s="445"/>
      <c r="G25" s="445"/>
      <c r="H25" s="446"/>
    </row>
    <row r="26" spans="1:8">
      <c r="A26" s="197" t="s">
        <v>333</v>
      </c>
      <c r="B26" s="198" t="s">
        <v>327</v>
      </c>
      <c r="C26" s="198" t="s">
        <v>331</v>
      </c>
      <c r="D26" s="199" t="s">
        <v>332</v>
      </c>
      <c r="E26" s="231" t="s">
        <v>333</v>
      </c>
      <c r="F26" s="232" t="s">
        <v>327</v>
      </c>
      <c r="G26" s="233" t="s">
        <v>331</v>
      </c>
      <c r="H26" s="234" t="s">
        <v>332</v>
      </c>
    </row>
    <row r="27" spans="1:8" ht="63.75">
      <c r="A27" s="447" t="s">
        <v>352</v>
      </c>
      <c r="B27" s="230" t="s">
        <v>358</v>
      </c>
      <c r="C27" s="229" t="s">
        <v>372</v>
      </c>
      <c r="D27" s="199">
        <v>52</v>
      </c>
      <c r="E27" s="456" t="s">
        <v>355</v>
      </c>
      <c r="F27" s="235" t="s">
        <v>358</v>
      </c>
      <c r="G27" s="201" t="s">
        <v>374</v>
      </c>
      <c r="H27" s="204">
        <v>543</v>
      </c>
    </row>
    <row r="28" spans="1:8" ht="81.75" customHeight="1">
      <c r="A28" s="448"/>
      <c r="B28" s="228">
        <v>4</v>
      </c>
      <c r="C28" s="229" t="s">
        <v>373</v>
      </c>
      <c r="D28" s="203">
        <v>36</v>
      </c>
      <c r="E28" s="457"/>
      <c r="F28" s="236">
        <v>4</v>
      </c>
      <c r="G28" s="201" t="s">
        <v>375</v>
      </c>
      <c r="H28" s="205">
        <v>439</v>
      </c>
    </row>
    <row r="29" spans="1:8" ht="78.75" customHeight="1">
      <c r="A29" s="448"/>
      <c r="B29" s="228">
        <v>3</v>
      </c>
      <c r="C29" s="229" t="s">
        <v>353</v>
      </c>
      <c r="D29" s="203">
        <v>15</v>
      </c>
      <c r="E29" s="457"/>
      <c r="F29" s="236">
        <v>3</v>
      </c>
      <c r="G29" s="200" t="s">
        <v>356</v>
      </c>
      <c r="H29" s="205">
        <v>73</v>
      </c>
    </row>
    <row r="30" spans="1:8" ht="51">
      <c r="A30" s="448"/>
      <c r="B30" s="228">
        <v>2</v>
      </c>
      <c r="C30" s="229" t="s">
        <v>354</v>
      </c>
      <c r="D30" s="203">
        <v>6</v>
      </c>
      <c r="E30" s="457"/>
      <c r="F30" s="236">
        <v>2</v>
      </c>
      <c r="G30" s="202" t="s">
        <v>357</v>
      </c>
      <c r="H30" s="205">
        <v>32</v>
      </c>
    </row>
    <row r="31" spans="1:8" ht="26.25" thickBot="1">
      <c r="A31" s="449"/>
      <c r="B31" s="228">
        <v>1</v>
      </c>
      <c r="C31" s="229" t="s">
        <v>337</v>
      </c>
      <c r="D31" s="203">
        <v>0</v>
      </c>
      <c r="E31" s="458"/>
      <c r="F31" s="237">
        <v>1</v>
      </c>
      <c r="G31" s="238" t="s">
        <v>341</v>
      </c>
      <c r="H31" s="239">
        <v>0</v>
      </c>
    </row>
  </sheetData>
  <mergeCells count="18">
    <mergeCell ref="A18:D18"/>
    <mergeCell ref="E18:H18"/>
    <mergeCell ref="A25:D25"/>
    <mergeCell ref="E25:H25"/>
    <mergeCell ref="A27:A31"/>
    <mergeCell ref="A20:A24"/>
    <mergeCell ref="E20:E24"/>
    <mergeCell ref="E27:E31"/>
    <mergeCell ref="A3:H3"/>
    <mergeCell ref="A4:D4"/>
    <mergeCell ref="A13:A17"/>
    <mergeCell ref="K3:M3"/>
    <mergeCell ref="E4:H4"/>
    <mergeCell ref="A11:D11"/>
    <mergeCell ref="E11:H11"/>
    <mergeCell ref="A6:A10"/>
    <mergeCell ref="E6:E10"/>
    <mergeCell ref="E13:E17"/>
  </mergeCells>
  <phoneticPr fontId="3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E73C-122F-477A-A197-8FD05E559408}">
  <sheetPr>
    <tabColor rgb="FF00B050"/>
  </sheetPr>
  <dimension ref="A1:BK45"/>
  <sheetViews>
    <sheetView topLeftCell="A26" zoomScale="60" zoomScaleNormal="60" zoomScaleSheetLayoutView="100" workbookViewId="0">
      <selection activeCell="AW32" sqref="AW32"/>
    </sheetView>
  </sheetViews>
  <sheetFormatPr baseColWidth="10" defaultColWidth="11.42578125" defaultRowHeight="12.75"/>
  <cols>
    <col min="1" max="1" width="31.85546875" style="248" customWidth="1"/>
    <col min="2" max="2" width="21.85546875" style="248" customWidth="1"/>
    <col min="3" max="3" width="22.7109375" style="248" customWidth="1"/>
    <col min="4" max="4" width="53.7109375" style="248" customWidth="1"/>
    <col min="5" max="5" width="25.85546875" style="374" customWidth="1"/>
    <col min="6" max="6" width="25.42578125" style="374" customWidth="1"/>
    <col min="7" max="7" width="49.28515625" style="248" customWidth="1"/>
    <col min="8" max="8" width="29.42578125" style="248" customWidth="1"/>
    <col min="9" max="9" width="37.7109375" style="248" customWidth="1"/>
    <col min="10" max="10" width="23.42578125" style="248" hidden="1" customWidth="1"/>
    <col min="11" max="11" width="23.42578125" style="253" hidden="1" customWidth="1"/>
    <col min="12" max="15" width="23.42578125" style="248" hidden="1" customWidth="1"/>
    <col min="16" max="37" width="10" style="248" hidden="1" customWidth="1"/>
    <col min="38" max="39" width="10" style="248" customWidth="1"/>
    <col min="40" max="40" width="45.7109375" style="255" hidden="1" customWidth="1"/>
    <col min="41" max="41" width="51.5703125" style="383" hidden="1" customWidth="1"/>
    <col min="42" max="42" width="45.7109375" style="255" hidden="1" customWidth="1"/>
    <col min="43" max="43" width="71.42578125" style="383" hidden="1" customWidth="1"/>
    <col min="44" max="44" width="45.7109375" style="255" hidden="1" customWidth="1"/>
    <col min="45" max="45" width="71.42578125" style="383" hidden="1" customWidth="1"/>
    <col min="46" max="46" width="45.7109375" style="255" hidden="1" customWidth="1"/>
    <col min="47" max="47" width="71.42578125" style="383" hidden="1" customWidth="1"/>
    <col min="48" max="48" width="26.7109375" style="248" hidden="1" customWidth="1"/>
    <col min="49" max="49" width="81" style="248" hidden="1" customWidth="1"/>
    <col min="50" max="50" width="26.7109375" style="248" hidden="1" customWidth="1"/>
    <col min="51" max="51" width="95.85546875" style="248" hidden="1" customWidth="1"/>
    <col min="52" max="52" width="26.7109375" style="248" hidden="1" customWidth="1"/>
    <col min="53" max="53" width="95.85546875" style="248" hidden="1" customWidth="1"/>
    <col min="54" max="54" width="26.7109375" style="248" hidden="1" customWidth="1"/>
    <col min="55" max="55" width="95.85546875" style="248" hidden="1" customWidth="1"/>
    <col min="56" max="56" width="26.7109375" style="248" hidden="1" customWidth="1"/>
    <col min="57" max="57" width="137" style="248" hidden="1" customWidth="1"/>
    <col min="58" max="58" width="29.28515625" style="257" hidden="1" customWidth="1"/>
    <col min="59" max="59" width="102.7109375" style="383" hidden="1" customWidth="1"/>
    <col min="60" max="60" width="29.28515625" style="257" hidden="1" customWidth="1"/>
    <col min="61" max="61" width="102.7109375" style="384" hidden="1" customWidth="1"/>
    <col min="62" max="62" width="29.28515625" style="257" customWidth="1"/>
    <col min="63" max="63" width="90" style="383" customWidth="1"/>
    <col min="64" max="16384" width="11.42578125" style="248"/>
  </cols>
  <sheetData>
    <row r="1" spans="1:63">
      <c r="A1" s="241"/>
      <c r="B1" s="242"/>
      <c r="C1" s="242"/>
      <c r="D1" s="242"/>
      <c r="E1" s="243"/>
      <c r="F1" s="243"/>
      <c r="G1" s="242"/>
      <c r="H1" s="242"/>
      <c r="I1" s="242"/>
      <c r="J1" s="242"/>
      <c r="K1" s="244"/>
      <c r="L1" s="242"/>
      <c r="M1" s="242"/>
      <c r="N1" s="242"/>
      <c r="O1" s="242"/>
      <c r="P1" s="245"/>
      <c r="Q1" s="242"/>
      <c r="R1" s="242"/>
      <c r="S1" s="242"/>
      <c r="T1" s="242"/>
      <c r="U1" s="242"/>
      <c r="V1" s="242"/>
      <c r="W1" s="242"/>
      <c r="X1" s="242"/>
      <c r="Y1" s="242"/>
      <c r="Z1" s="242"/>
      <c r="AA1" s="242"/>
      <c r="AB1" s="242"/>
      <c r="AC1" s="242"/>
      <c r="AD1" s="242"/>
      <c r="AE1" s="242"/>
      <c r="AF1" s="242"/>
      <c r="AG1" s="242"/>
      <c r="AH1" s="242"/>
      <c r="AI1" s="242"/>
      <c r="AJ1" s="242"/>
      <c r="AK1" s="242"/>
      <c r="AL1" s="242"/>
      <c r="AM1" s="242"/>
      <c r="AN1" s="246"/>
      <c r="AO1" s="247"/>
      <c r="AP1" s="246"/>
      <c r="AQ1" s="247"/>
      <c r="AR1" s="246"/>
      <c r="AS1" s="247"/>
      <c r="AT1" s="246"/>
      <c r="AU1" s="247"/>
      <c r="BF1" s="249"/>
      <c r="BG1" s="247"/>
      <c r="BH1" s="249"/>
      <c r="BI1" s="250"/>
      <c r="BJ1" s="249"/>
      <c r="BK1" s="247"/>
    </row>
    <row r="2" spans="1:63" ht="13.5" thickBot="1">
      <c r="A2" s="251"/>
      <c r="E2" s="252"/>
      <c r="F2" s="252"/>
      <c r="P2" s="254"/>
      <c r="AO2" s="256"/>
      <c r="AQ2" s="256"/>
      <c r="AS2" s="256"/>
      <c r="AU2" s="256"/>
      <c r="BG2" s="256"/>
      <c r="BI2" s="258"/>
      <c r="BK2" s="256"/>
    </row>
    <row r="3" spans="1:63" ht="16.5">
      <c r="A3" s="496" t="s">
        <v>383</v>
      </c>
      <c r="B3" s="497"/>
      <c r="C3" s="497"/>
      <c r="D3" s="497"/>
      <c r="E3" s="497"/>
      <c r="F3" s="497"/>
      <c r="G3" s="497"/>
      <c r="H3" s="497"/>
      <c r="I3" s="497"/>
      <c r="J3" s="497"/>
      <c r="K3" s="259"/>
      <c r="L3" s="259"/>
      <c r="M3" s="259"/>
      <c r="N3" s="502" t="s">
        <v>384</v>
      </c>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490" t="s">
        <v>385</v>
      </c>
      <c r="AO3" s="491"/>
      <c r="AP3" s="490" t="s">
        <v>385</v>
      </c>
      <c r="AQ3" s="491"/>
      <c r="AR3" s="490" t="s">
        <v>385</v>
      </c>
      <c r="AS3" s="491"/>
      <c r="AT3" s="490" t="s">
        <v>385</v>
      </c>
      <c r="AU3" s="491"/>
      <c r="AV3" s="490" t="s">
        <v>385</v>
      </c>
      <c r="AW3" s="491"/>
      <c r="AX3" s="490" t="s">
        <v>385</v>
      </c>
      <c r="AY3" s="491"/>
      <c r="AZ3" s="490" t="s">
        <v>385</v>
      </c>
      <c r="BA3" s="491"/>
      <c r="BB3" s="490" t="s">
        <v>385</v>
      </c>
      <c r="BC3" s="491"/>
      <c r="BD3" s="490" t="s">
        <v>385</v>
      </c>
      <c r="BE3" s="491"/>
      <c r="BF3" s="490" t="s">
        <v>385</v>
      </c>
      <c r="BG3" s="491"/>
      <c r="BH3" s="490" t="s">
        <v>385</v>
      </c>
      <c r="BI3" s="491"/>
      <c r="BJ3" s="490" t="s">
        <v>385</v>
      </c>
      <c r="BK3" s="491"/>
    </row>
    <row r="4" spans="1:63" ht="16.5">
      <c r="A4" s="498"/>
      <c r="B4" s="499"/>
      <c r="C4" s="499"/>
      <c r="D4" s="499"/>
      <c r="E4" s="499"/>
      <c r="F4" s="499"/>
      <c r="G4" s="499"/>
      <c r="H4" s="499"/>
      <c r="I4" s="499"/>
      <c r="J4" s="499"/>
      <c r="K4" s="260"/>
      <c r="L4" s="260"/>
      <c r="M4" s="260"/>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492"/>
      <c r="AO4" s="493"/>
      <c r="AP4" s="492"/>
      <c r="AQ4" s="493"/>
      <c r="AR4" s="492"/>
      <c r="AS4" s="493"/>
      <c r="AT4" s="492"/>
      <c r="AU4" s="493"/>
      <c r="AV4" s="492"/>
      <c r="AW4" s="493"/>
      <c r="AX4" s="492"/>
      <c r="AY4" s="493"/>
      <c r="AZ4" s="492"/>
      <c r="BA4" s="493"/>
      <c r="BB4" s="492"/>
      <c r="BC4" s="493"/>
      <c r="BD4" s="492"/>
      <c r="BE4" s="493"/>
      <c r="BF4" s="492"/>
      <c r="BG4" s="493"/>
      <c r="BH4" s="492"/>
      <c r="BI4" s="493"/>
      <c r="BJ4" s="492"/>
      <c r="BK4" s="493"/>
    </row>
    <row r="5" spans="1:63" ht="16.5">
      <c r="A5" s="498"/>
      <c r="B5" s="499"/>
      <c r="C5" s="499"/>
      <c r="D5" s="499"/>
      <c r="E5" s="499"/>
      <c r="F5" s="499"/>
      <c r="G5" s="499"/>
      <c r="H5" s="499"/>
      <c r="I5" s="499"/>
      <c r="J5" s="499"/>
      <c r="K5" s="260"/>
      <c r="L5" s="260"/>
      <c r="M5" s="260"/>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492"/>
      <c r="AO5" s="493"/>
      <c r="AP5" s="492"/>
      <c r="AQ5" s="493"/>
      <c r="AR5" s="492"/>
      <c r="AS5" s="493"/>
      <c r="AT5" s="492"/>
      <c r="AU5" s="493"/>
      <c r="AV5" s="492"/>
      <c r="AW5" s="493"/>
      <c r="AX5" s="492"/>
      <c r="AY5" s="493"/>
      <c r="AZ5" s="492"/>
      <c r="BA5" s="493"/>
      <c r="BB5" s="492"/>
      <c r="BC5" s="493"/>
      <c r="BD5" s="492"/>
      <c r="BE5" s="493"/>
      <c r="BF5" s="492"/>
      <c r="BG5" s="493"/>
      <c r="BH5" s="492"/>
      <c r="BI5" s="493"/>
      <c r="BJ5" s="492"/>
      <c r="BK5" s="493"/>
    </row>
    <row r="6" spans="1:63" ht="16.5">
      <c r="A6" s="498"/>
      <c r="B6" s="499"/>
      <c r="C6" s="499"/>
      <c r="D6" s="499"/>
      <c r="E6" s="499"/>
      <c r="F6" s="499"/>
      <c r="G6" s="499"/>
      <c r="H6" s="499"/>
      <c r="I6" s="499"/>
      <c r="J6" s="499"/>
      <c r="K6" s="260"/>
      <c r="L6" s="260"/>
      <c r="M6" s="260"/>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492"/>
      <c r="AO6" s="493"/>
      <c r="AP6" s="492"/>
      <c r="AQ6" s="493"/>
      <c r="AR6" s="492"/>
      <c r="AS6" s="493"/>
      <c r="AT6" s="492"/>
      <c r="AU6" s="493"/>
      <c r="AV6" s="492"/>
      <c r="AW6" s="493"/>
      <c r="AX6" s="492"/>
      <c r="AY6" s="493"/>
      <c r="AZ6" s="492"/>
      <c r="BA6" s="493"/>
      <c r="BB6" s="492"/>
      <c r="BC6" s="493"/>
      <c r="BD6" s="492"/>
      <c r="BE6" s="493"/>
      <c r="BF6" s="492"/>
      <c r="BG6" s="493"/>
      <c r="BH6" s="492"/>
      <c r="BI6" s="493"/>
      <c r="BJ6" s="492"/>
      <c r="BK6" s="493"/>
    </row>
    <row r="7" spans="1:63" ht="16.5">
      <c r="A7" s="498"/>
      <c r="B7" s="499"/>
      <c r="C7" s="499"/>
      <c r="D7" s="499"/>
      <c r="E7" s="499"/>
      <c r="F7" s="499"/>
      <c r="G7" s="499"/>
      <c r="H7" s="499"/>
      <c r="I7" s="499"/>
      <c r="J7" s="499"/>
      <c r="K7" s="260"/>
      <c r="L7" s="260"/>
      <c r="M7" s="260"/>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492"/>
      <c r="AO7" s="493"/>
      <c r="AP7" s="492"/>
      <c r="AQ7" s="493"/>
      <c r="AR7" s="492"/>
      <c r="AS7" s="493"/>
      <c r="AT7" s="492"/>
      <c r="AU7" s="493"/>
      <c r="AV7" s="492"/>
      <c r="AW7" s="493"/>
      <c r="AX7" s="492"/>
      <c r="AY7" s="493"/>
      <c r="AZ7" s="492"/>
      <c r="BA7" s="493"/>
      <c r="BB7" s="492"/>
      <c r="BC7" s="493"/>
      <c r="BD7" s="492"/>
      <c r="BE7" s="493"/>
      <c r="BF7" s="492"/>
      <c r="BG7" s="493"/>
      <c r="BH7" s="492"/>
      <c r="BI7" s="493"/>
      <c r="BJ7" s="492"/>
      <c r="BK7" s="493"/>
    </row>
    <row r="8" spans="1:63" ht="17.25" thickBot="1">
      <c r="A8" s="500"/>
      <c r="B8" s="501"/>
      <c r="C8" s="501"/>
      <c r="D8" s="501"/>
      <c r="E8" s="501"/>
      <c r="F8" s="501"/>
      <c r="G8" s="501"/>
      <c r="H8" s="501"/>
      <c r="I8" s="501"/>
      <c r="J8" s="501"/>
      <c r="K8" s="261"/>
      <c r="L8" s="261"/>
      <c r="M8" s="261"/>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492"/>
      <c r="AO8" s="493"/>
      <c r="AP8" s="492"/>
      <c r="AQ8" s="493"/>
      <c r="AR8" s="492"/>
      <c r="AS8" s="493"/>
      <c r="AT8" s="492"/>
      <c r="AU8" s="493"/>
      <c r="AV8" s="492"/>
      <c r="AW8" s="493"/>
      <c r="AX8" s="492"/>
      <c r="AY8" s="493"/>
      <c r="AZ8" s="492"/>
      <c r="BA8" s="493"/>
      <c r="BB8" s="492"/>
      <c r="BC8" s="493"/>
      <c r="BD8" s="492"/>
      <c r="BE8" s="493"/>
      <c r="BF8" s="492"/>
      <c r="BG8" s="493"/>
      <c r="BH8" s="492"/>
      <c r="BI8" s="493"/>
      <c r="BJ8" s="492"/>
      <c r="BK8" s="493"/>
    </row>
    <row r="9" spans="1:63" ht="15.75" customHeight="1" thickBot="1">
      <c r="A9" s="506" t="s">
        <v>386</v>
      </c>
      <c r="B9" s="507"/>
      <c r="C9" s="507"/>
      <c r="D9" s="507"/>
      <c r="E9" s="507"/>
      <c r="F9" s="507"/>
      <c r="G9" s="508"/>
      <c r="H9" s="509" t="s">
        <v>386</v>
      </c>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1"/>
      <c r="AN9" s="494"/>
      <c r="AO9" s="495"/>
      <c r="AP9" s="494"/>
      <c r="AQ9" s="495"/>
      <c r="AR9" s="494"/>
      <c r="AS9" s="495"/>
      <c r="AT9" s="494"/>
      <c r="AU9" s="495"/>
      <c r="AV9" s="494"/>
      <c r="AW9" s="495"/>
      <c r="AX9" s="494"/>
      <c r="AY9" s="495"/>
      <c r="AZ9" s="494"/>
      <c r="BA9" s="495"/>
      <c r="BB9" s="494"/>
      <c r="BC9" s="495"/>
      <c r="BD9" s="494"/>
      <c r="BE9" s="495"/>
      <c r="BF9" s="494"/>
      <c r="BG9" s="495"/>
      <c r="BH9" s="494"/>
      <c r="BI9" s="495"/>
      <c r="BJ9" s="494"/>
      <c r="BK9" s="495"/>
    </row>
    <row r="10" spans="1:63" ht="17.25" thickBot="1">
      <c r="A10" s="512" t="s">
        <v>387</v>
      </c>
      <c r="B10" s="513"/>
      <c r="C10" s="514" t="s">
        <v>388</v>
      </c>
      <c r="D10" s="516" t="s">
        <v>389</v>
      </c>
      <c r="E10" s="518" t="s">
        <v>390</v>
      </c>
      <c r="F10" s="520" t="s">
        <v>391</v>
      </c>
      <c r="G10" s="514" t="s">
        <v>392</v>
      </c>
      <c r="H10" s="514" t="s">
        <v>393</v>
      </c>
      <c r="I10" s="514" t="s">
        <v>394</v>
      </c>
      <c r="J10" s="514" t="s">
        <v>395</v>
      </c>
      <c r="K10" s="516" t="s">
        <v>396</v>
      </c>
      <c r="L10" s="516" t="s">
        <v>397</v>
      </c>
      <c r="M10" s="516" t="s">
        <v>398</v>
      </c>
      <c r="N10" s="514" t="s">
        <v>399</v>
      </c>
      <c r="O10" s="516" t="s">
        <v>400</v>
      </c>
      <c r="P10" s="523" t="s">
        <v>401</v>
      </c>
      <c r="Q10" s="522"/>
      <c r="R10" s="522" t="s">
        <v>402</v>
      </c>
      <c r="S10" s="522"/>
      <c r="T10" s="522" t="s">
        <v>403</v>
      </c>
      <c r="U10" s="522"/>
      <c r="V10" s="522" t="s">
        <v>404</v>
      </c>
      <c r="W10" s="522"/>
      <c r="X10" s="522" t="s">
        <v>405</v>
      </c>
      <c r="Y10" s="522"/>
      <c r="Z10" s="522" t="s">
        <v>406</v>
      </c>
      <c r="AA10" s="522"/>
      <c r="AB10" s="522" t="s">
        <v>407</v>
      </c>
      <c r="AC10" s="522"/>
      <c r="AD10" s="522" t="s">
        <v>408</v>
      </c>
      <c r="AE10" s="522"/>
      <c r="AF10" s="522" t="s">
        <v>409</v>
      </c>
      <c r="AG10" s="522"/>
      <c r="AH10" s="522" t="s">
        <v>410</v>
      </c>
      <c r="AI10" s="522"/>
      <c r="AJ10" s="522" t="s">
        <v>411</v>
      </c>
      <c r="AK10" s="522"/>
      <c r="AL10" s="522" t="s">
        <v>412</v>
      </c>
      <c r="AM10" s="522"/>
      <c r="AN10" s="524" t="s">
        <v>413</v>
      </c>
      <c r="AO10" s="525"/>
      <c r="AP10" s="524" t="s">
        <v>414</v>
      </c>
      <c r="AQ10" s="525"/>
      <c r="AR10" s="524" t="s">
        <v>415</v>
      </c>
      <c r="AS10" s="525"/>
      <c r="AT10" s="524" t="s">
        <v>416</v>
      </c>
      <c r="AU10" s="525"/>
      <c r="AV10" s="524" t="s">
        <v>417</v>
      </c>
      <c r="AW10" s="525"/>
      <c r="AX10" s="524" t="s">
        <v>418</v>
      </c>
      <c r="AY10" s="525"/>
      <c r="AZ10" s="524" t="s">
        <v>419</v>
      </c>
      <c r="BA10" s="525"/>
      <c r="BB10" s="524" t="s">
        <v>420</v>
      </c>
      <c r="BC10" s="525"/>
      <c r="BD10" s="524" t="s">
        <v>421</v>
      </c>
      <c r="BE10" s="525"/>
      <c r="BF10" s="524" t="s">
        <v>422</v>
      </c>
      <c r="BG10" s="525"/>
      <c r="BH10" s="524" t="s">
        <v>423</v>
      </c>
      <c r="BI10" s="525"/>
      <c r="BJ10" s="524" t="s">
        <v>424</v>
      </c>
      <c r="BK10" s="525"/>
    </row>
    <row r="11" spans="1:63" ht="114" customHeight="1" thickBot="1">
      <c r="A11" s="264" t="s">
        <v>425</v>
      </c>
      <c r="B11" s="262" t="s">
        <v>426</v>
      </c>
      <c r="C11" s="515"/>
      <c r="D11" s="517"/>
      <c r="E11" s="519"/>
      <c r="F11" s="521"/>
      <c r="G11" s="515"/>
      <c r="H11" s="515"/>
      <c r="I11" s="515"/>
      <c r="J11" s="515"/>
      <c r="K11" s="517"/>
      <c r="L11" s="517"/>
      <c r="M11" s="517"/>
      <c r="N11" s="515"/>
      <c r="O11" s="517"/>
      <c r="P11" s="265" t="s">
        <v>129</v>
      </c>
      <c r="Q11" s="266" t="s">
        <v>130</v>
      </c>
      <c r="R11" s="265" t="s">
        <v>129</v>
      </c>
      <c r="S11" s="266" t="s">
        <v>130</v>
      </c>
      <c r="T11" s="265" t="s">
        <v>129</v>
      </c>
      <c r="U11" s="266" t="s">
        <v>130</v>
      </c>
      <c r="V11" s="265" t="s">
        <v>129</v>
      </c>
      <c r="W11" s="266" t="s">
        <v>130</v>
      </c>
      <c r="X11" s="265" t="s">
        <v>129</v>
      </c>
      <c r="Y11" s="266" t="s">
        <v>130</v>
      </c>
      <c r="Z11" s="265" t="s">
        <v>129</v>
      </c>
      <c r="AA11" s="266" t="s">
        <v>130</v>
      </c>
      <c r="AB11" s="265" t="s">
        <v>129</v>
      </c>
      <c r="AC11" s="266" t="s">
        <v>130</v>
      </c>
      <c r="AD11" s="265" t="s">
        <v>129</v>
      </c>
      <c r="AE11" s="266" t="s">
        <v>130</v>
      </c>
      <c r="AF11" s="265" t="s">
        <v>129</v>
      </c>
      <c r="AG11" s="266" t="s">
        <v>130</v>
      </c>
      <c r="AH11" s="265" t="s">
        <v>129</v>
      </c>
      <c r="AI11" s="266" t="s">
        <v>130</v>
      </c>
      <c r="AJ11" s="265" t="s">
        <v>129</v>
      </c>
      <c r="AK11" s="266" t="s">
        <v>130</v>
      </c>
      <c r="AL11" s="265" t="s">
        <v>129</v>
      </c>
      <c r="AM11" s="267" t="s">
        <v>130</v>
      </c>
      <c r="AN11" s="268" t="s">
        <v>427</v>
      </c>
      <c r="AO11" s="263" t="s">
        <v>331</v>
      </c>
      <c r="AP11" s="268" t="s">
        <v>427</v>
      </c>
      <c r="AQ11" s="263" t="s">
        <v>331</v>
      </c>
      <c r="AR11" s="268" t="s">
        <v>427</v>
      </c>
      <c r="AS11" s="263" t="s">
        <v>331</v>
      </c>
      <c r="AT11" s="268" t="s">
        <v>427</v>
      </c>
      <c r="AU11" s="263" t="s">
        <v>331</v>
      </c>
      <c r="AV11" s="268" t="s">
        <v>427</v>
      </c>
      <c r="AW11" s="263" t="s">
        <v>331</v>
      </c>
      <c r="AX11" s="268" t="s">
        <v>427</v>
      </c>
      <c r="AY11" s="263" t="s">
        <v>331</v>
      </c>
      <c r="AZ11" s="268" t="s">
        <v>427</v>
      </c>
      <c r="BA11" s="263" t="s">
        <v>331</v>
      </c>
      <c r="BB11" s="268" t="s">
        <v>427</v>
      </c>
      <c r="BC11" s="263" t="s">
        <v>331</v>
      </c>
      <c r="BD11" s="268" t="s">
        <v>427</v>
      </c>
      <c r="BE11" s="263" t="s">
        <v>331</v>
      </c>
      <c r="BF11" s="268" t="s">
        <v>427</v>
      </c>
      <c r="BG11" s="263" t="s">
        <v>331</v>
      </c>
      <c r="BH11" s="268" t="s">
        <v>427</v>
      </c>
      <c r="BI11" s="263" t="s">
        <v>331</v>
      </c>
      <c r="BJ11" s="268" t="s">
        <v>427</v>
      </c>
      <c r="BK11" s="263" t="s">
        <v>331</v>
      </c>
    </row>
    <row r="12" spans="1:63" ht="387.75" customHeight="1">
      <c r="A12" s="526" t="s">
        <v>428</v>
      </c>
      <c r="B12" s="526" t="s">
        <v>429</v>
      </c>
      <c r="C12" s="526" t="s">
        <v>430</v>
      </c>
      <c r="D12" s="526" t="s">
        <v>431</v>
      </c>
      <c r="E12" s="528">
        <v>0.15</v>
      </c>
      <c r="F12" s="528" t="s">
        <v>432</v>
      </c>
      <c r="G12" s="270" t="s">
        <v>433</v>
      </c>
      <c r="H12" s="271" t="s">
        <v>434</v>
      </c>
      <c r="I12" s="272" t="s">
        <v>435</v>
      </c>
      <c r="J12" s="273">
        <v>0.05</v>
      </c>
      <c r="K12" s="274" t="s">
        <v>436</v>
      </c>
      <c r="L12" s="275">
        <v>44958</v>
      </c>
      <c r="M12" s="275">
        <v>45261</v>
      </c>
      <c r="N12" s="269" t="s">
        <v>437</v>
      </c>
      <c r="O12" s="269" t="s">
        <v>438</v>
      </c>
      <c r="P12" s="276"/>
      <c r="Q12" s="277"/>
      <c r="R12" s="276">
        <v>0.09</v>
      </c>
      <c r="S12" s="278">
        <v>0.09</v>
      </c>
      <c r="T12" s="276">
        <v>0.09</v>
      </c>
      <c r="U12" s="278">
        <v>0.09</v>
      </c>
      <c r="V12" s="276">
        <v>0.09</v>
      </c>
      <c r="W12" s="278">
        <v>0.09</v>
      </c>
      <c r="X12" s="276">
        <v>0.09</v>
      </c>
      <c r="Y12" s="278">
        <v>0.09</v>
      </c>
      <c r="Z12" s="276">
        <v>0.09</v>
      </c>
      <c r="AA12" s="278">
        <v>0.09</v>
      </c>
      <c r="AB12" s="276">
        <v>0.09</v>
      </c>
      <c r="AC12" s="278">
        <v>0.09</v>
      </c>
      <c r="AD12" s="276">
        <v>0.09</v>
      </c>
      <c r="AE12" s="278">
        <v>0.09</v>
      </c>
      <c r="AF12" s="276">
        <v>0.09</v>
      </c>
      <c r="AG12" s="278">
        <v>0.09</v>
      </c>
      <c r="AH12" s="276">
        <v>0.09</v>
      </c>
      <c r="AI12" s="278">
        <v>0.09</v>
      </c>
      <c r="AJ12" s="276">
        <v>0.09</v>
      </c>
      <c r="AK12" s="278">
        <v>0.09</v>
      </c>
      <c r="AL12" s="276">
        <v>0.1</v>
      </c>
      <c r="AM12" s="278">
        <v>0.1</v>
      </c>
      <c r="AN12" s="279"/>
      <c r="AO12" s="280" t="s">
        <v>439</v>
      </c>
      <c r="AP12" s="279">
        <v>0.09</v>
      </c>
      <c r="AQ12" s="280" t="s">
        <v>440</v>
      </c>
      <c r="AR12" s="279">
        <f>+AP12*2</f>
        <v>0.18</v>
      </c>
      <c r="AS12" s="280" t="s">
        <v>441</v>
      </c>
      <c r="AT12" s="279">
        <f>+AP12*3</f>
        <v>0.27</v>
      </c>
      <c r="AU12" s="280" t="s">
        <v>442</v>
      </c>
      <c r="AV12" s="279">
        <f>+AP12*4</f>
        <v>0.36</v>
      </c>
      <c r="AW12" s="280" t="s">
        <v>443</v>
      </c>
      <c r="AX12" s="279">
        <f>+AP12*5</f>
        <v>0.44999999999999996</v>
      </c>
      <c r="AY12" s="281" t="s">
        <v>444</v>
      </c>
      <c r="AZ12" s="279">
        <f>9%*7</f>
        <v>0.63</v>
      </c>
      <c r="BA12" s="281" t="s">
        <v>445</v>
      </c>
      <c r="BB12" s="279">
        <f>9%*8</f>
        <v>0.72</v>
      </c>
      <c r="BC12" s="281" t="s">
        <v>446</v>
      </c>
      <c r="BD12" s="279">
        <f>9%*9</f>
        <v>0.80999999999999994</v>
      </c>
      <c r="BE12" s="281" t="s">
        <v>447</v>
      </c>
      <c r="BF12" s="282">
        <f>9%*9</f>
        <v>0.80999999999999994</v>
      </c>
      <c r="BG12" s="280" t="s">
        <v>448</v>
      </c>
      <c r="BH12" s="282">
        <f>9%*10</f>
        <v>0.89999999999999991</v>
      </c>
      <c r="BI12" s="280" t="s">
        <v>449</v>
      </c>
      <c r="BJ12" s="279">
        <v>1</v>
      </c>
      <c r="BK12" s="280" t="s">
        <v>450</v>
      </c>
    </row>
    <row r="13" spans="1:63" ht="322.5" customHeight="1">
      <c r="A13" s="527"/>
      <c r="B13" s="527"/>
      <c r="C13" s="527"/>
      <c r="D13" s="527"/>
      <c r="E13" s="529"/>
      <c r="F13" s="529"/>
      <c r="G13" s="285" t="s">
        <v>451</v>
      </c>
      <c r="H13" s="286" t="s">
        <v>452</v>
      </c>
      <c r="I13" s="287" t="s">
        <v>14</v>
      </c>
      <c r="J13" s="288">
        <v>0.05</v>
      </c>
      <c r="K13" s="289" t="s">
        <v>436</v>
      </c>
      <c r="L13" s="290">
        <v>44986</v>
      </c>
      <c r="M13" s="290">
        <v>45261</v>
      </c>
      <c r="N13" s="283" t="s">
        <v>437</v>
      </c>
      <c r="O13" s="283" t="s">
        <v>453</v>
      </c>
      <c r="P13" s="291"/>
      <c r="Q13" s="291"/>
      <c r="R13" s="291"/>
      <c r="S13" s="291"/>
      <c r="T13" s="291"/>
      <c r="U13" s="292"/>
      <c r="V13" s="292"/>
      <c r="W13" s="293"/>
      <c r="X13" s="292"/>
      <c r="Y13" s="292"/>
      <c r="Z13" s="292"/>
      <c r="AA13" s="292"/>
      <c r="AB13" s="292"/>
      <c r="AC13" s="294"/>
      <c r="AD13" s="292"/>
      <c r="AF13" s="292">
        <v>35</v>
      </c>
      <c r="AG13" s="295">
        <v>35</v>
      </c>
      <c r="AH13" s="292"/>
      <c r="AI13" s="292"/>
      <c r="AJ13" s="292"/>
      <c r="AK13" s="293"/>
      <c r="AL13" s="291">
        <v>24</v>
      </c>
      <c r="AM13" s="295">
        <v>15</v>
      </c>
      <c r="AN13" s="296"/>
      <c r="AO13" s="280" t="s">
        <v>454</v>
      </c>
      <c r="AP13" s="296"/>
      <c r="AQ13" s="280" t="s">
        <v>454</v>
      </c>
      <c r="AR13" s="296"/>
      <c r="AS13" s="280" t="s">
        <v>455</v>
      </c>
      <c r="AT13" s="296"/>
      <c r="AU13" s="280" t="s">
        <v>455</v>
      </c>
      <c r="AV13" s="296"/>
      <c r="AW13" s="280" t="s">
        <v>456</v>
      </c>
      <c r="AX13" s="279"/>
      <c r="AY13" s="297" t="s">
        <v>457</v>
      </c>
      <c r="AZ13" s="279"/>
      <c r="BA13" s="297" t="s">
        <v>458</v>
      </c>
      <c r="BB13" s="279"/>
      <c r="BC13" s="298" t="s">
        <v>459</v>
      </c>
      <c r="BD13" s="299" t="s">
        <v>460</v>
      </c>
      <c r="BE13" s="298" t="s">
        <v>461</v>
      </c>
      <c r="BF13" s="293">
        <v>35</v>
      </c>
      <c r="BG13" s="280" t="s">
        <v>462</v>
      </c>
      <c r="BH13" s="293">
        <v>35</v>
      </c>
      <c r="BI13" s="280" t="s">
        <v>463</v>
      </c>
      <c r="BJ13" s="300">
        <v>59</v>
      </c>
      <c r="BK13" s="280" t="s">
        <v>464</v>
      </c>
    </row>
    <row r="14" spans="1:63" ht="233.25" customHeight="1">
      <c r="A14" s="527"/>
      <c r="B14" s="527"/>
      <c r="C14" s="527"/>
      <c r="D14" s="527"/>
      <c r="E14" s="529"/>
      <c r="F14" s="529"/>
      <c r="G14" s="301" t="s">
        <v>465</v>
      </c>
      <c r="H14" s="286" t="s">
        <v>434</v>
      </c>
      <c r="I14" s="287" t="s">
        <v>466</v>
      </c>
      <c r="J14" s="288">
        <v>0.05</v>
      </c>
      <c r="K14" s="289" t="s">
        <v>436</v>
      </c>
      <c r="L14" s="290">
        <v>44958</v>
      </c>
      <c r="M14" s="290">
        <v>45261</v>
      </c>
      <c r="N14" s="283" t="s">
        <v>437</v>
      </c>
      <c r="O14" s="283" t="s">
        <v>467</v>
      </c>
      <c r="P14" s="291"/>
      <c r="Q14" s="291"/>
      <c r="R14" s="276">
        <v>0.09</v>
      </c>
      <c r="S14" s="278">
        <v>0.09</v>
      </c>
      <c r="T14" s="276">
        <v>0.09</v>
      </c>
      <c r="U14" s="278">
        <v>0.09</v>
      </c>
      <c r="V14" s="276">
        <v>0.09</v>
      </c>
      <c r="W14" s="278">
        <v>0.09</v>
      </c>
      <c r="X14" s="276">
        <v>0.09</v>
      </c>
      <c r="Y14" s="278">
        <v>0.09</v>
      </c>
      <c r="Z14" s="276">
        <v>0.09</v>
      </c>
      <c r="AA14" s="278">
        <v>0.09</v>
      </c>
      <c r="AB14" s="276">
        <v>0.09</v>
      </c>
      <c r="AC14" s="278">
        <v>0.09</v>
      </c>
      <c r="AD14" s="276">
        <v>0.09</v>
      </c>
      <c r="AE14" s="278">
        <v>0.09</v>
      </c>
      <c r="AF14" s="276">
        <v>0.09</v>
      </c>
      <c r="AG14" s="278">
        <v>0.09</v>
      </c>
      <c r="AH14" s="276">
        <v>0.09</v>
      </c>
      <c r="AI14" s="302">
        <v>0.09</v>
      </c>
      <c r="AJ14" s="276">
        <v>0.09</v>
      </c>
      <c r="AK14" s="302">
        <v>0.09</v>
      </c>
      <c r="AL14" s="303">
        <v>0.1</v>
      </c>
      <c r="AM14" s="302">
        <v>0.1</v>
      </c>
      <c r="AN14" s="279">
        <v>0.09</v>
      </c>
      <c r="AO14" s="280" t="s">
        <v>468</v>
      </c>
      <c r="AP14" s="279">
        <v>0.09</v>
      </c>
      <c r="AQ14" s="280" t="s">
        <v>469</v>
      </c>
      <c r="AR14" s="279">
        <f>+AP14*2</f>
        <v>0.18</v>
      </c>
      <c r="AS14" s="280" t="s">
        <v>470</v>
      </c>
      <c r="AT14" s="279">
        <f>+AP14*3</f>
        <v>0.27</v>
      </c>
      <c r="AU14" s="280" t="s">
        <v>471</v>
      </c>
      <c r="AV14" s="279">
        <f>+AP14*4</f>
        <v>0.36</v>
      </c>
      <c r="AW14" s="280" t="s">
        <v>472</v>
      </c>
      <c r="AX14" s="279">
        <f>+AP14*5</f>
        <v>0.44999999999999996</v>
      </c>
      <c r="AY14" s="297" t="s">
        <v>198</v>
      </c>
      <c r="AZ14" s="279">
        <f>+AE14*7</f>
        <v>0.63</v>
      </c>
      <c r="BA14" s="297" t="s">
        <v>473</v>
      </c>
      <c r="BB14" s="279">
        <f>+AC14*8</f>
        <v>0.72</v>
      </c>
      <c r="BC14" s="298" t="s">
        <v>474</v>
      </c>
      <c r="BD14" s="279">
        <f>+AE14*9</f>
        <v>0.80999999999999994</v>
      </c>
      <c r="BE14" s="298" t="s">
        <v>475</v>
      </c>
      <c r="BF14" s="282">
        <f>9%*9</f>
        <v>0.80999999999999994</v>
      </c>
      <c r="BG14" s="280" t="s">
        <v>476</v>
      </c>
      <c r="BH14" s="282">
        <f>9%*10</f>
        <v>0.89999999999999991</v>
      </c>
      <c r="BI14" s="280" t="s">
        <v>477</v>
      </c>
      <c r="BJ14" s="279">
        <v>1</v>
      </c>
      <c r="BK14" s="280" t="s">
        <v>478</v>
      </c>
    </row>
    <row r="15" spans="1:63" ht="409.5">
      <c r="A15" s="527"/>
      <c r="B15" s="527" t="s">
        <v>479</v>
      </c>
      <c r="C15" s="527" t="s">
        <v>480</v>
      </c>
      <c r="D15" s="304" t="s">
        <v>481</v>
      </c>
      <c r="E15" s="284">
        <v>0.05</v>
      </c>
      <c r="F15" s="305" t="s">
        <v>482</v>
      </c>
      <c r="G15" s="304" t="s">
        <v>483</v>
      </c>
      <c r="H15" s="286" t="s">
        <v>484</v>
      </c>
      <c r="I15" s="304" t="s">
        <v>23</v>
      </c>
      <c r="J15" s="288">
        <v>0.05</v>
      </c>
      <c r="K15" s="289" t="s">
        <v>436</v>
      </c>
      <c r="L15" s="290">
        <v>44958</v>
      </c>
      <c r="M15" s="290">
        <v>45261</v>
      </c>
      <c r="N15" s="283" t="s">
        <v>437</v>
      </c>
      <c r="O15" s="283" t="s">
        <v>485</v>
      </c>
      <c r="P15" s="291"/>
      <c r="Q15" s="291"/>
      <c r="R15" s="291"/>
      <c r="S15" s="291"/>
      <c r="T15" s="291">
        <v>10</v>
      </c>
      <c r="U15" s="291"/>
      <c r="V15" s="291"/>
      <c r="W15" s="306"/>
      <c r="X15" s="291"/>
      <c r="Y15" s="291"/>
      <c r="Z15" s="291">
        <v>5167</v>
      </c>
      <c r="AA15" s="295" t="s">
        <v>486</v>
      </c>
      <c r="AB15" s="291">
        <v>3867</v>
      </c>
      <c r="AC15" s="306"/>
      <c r="AD15" s="291">
        <v>60</v>
      </c>
      <c r="AE15" s="291"/>
      <c r="AF15" s="291">
        <v>458</v>
      </c>
      <c r="AG15" s="291"/>
      <c r="AH15" s="291"/>
      <c r="AI15" s="291"/>
      <c r="AJ15" s="291">
        <v>28</v>
      </c>
      <c r="AK15" s="295">
        <v>2500</v>
      </c>
      <c r="AL15" s="291">
        <v>9448</v>
      </c>
      <c r="AM15" s="291"/>
      <c r="AN15" s="300">
        <f>+T15+Z15+AB15+AD15+AF15+AH15+AJ15+AL15</f>
        <v>19038</v>
      </c>
      <c r="AO15" s="280" t="s">
        <v>487</v>
      </c>
      <c r="AP15" s="296"/>
      <c r="AQ15" s="280" t="s">
        <v>488</v>
      </c>
      <c r="AR15" s="300">
        <v>10</v>
      </c>
      <c r="AS15" s="280" t="s">
        <v>489</v>
      </c>
      <c r="AT15" s="300">
        <v>10</v>
      </c>
      <c r="AU15" s="280" t="s">
        <v>490</v>
      </c>
      <c r="AV15" s="300">
        <v>10</v>
      </c>
      <c r="AW15" s="280" t="s">
        <v>491</v>
      </c>
      <c r="AX15" s="300">
        <f>10+5167</f>
        <v>5177</v>
      </c>
      <c r="AY15" s="297" t="s">
        <v>492</v>
      </c>
      <c r="AZ15" s="300">
        <v>9044</v>
      </c>
      <c r="BA15" s="297" t="s">
        <v>493</v>
      </c>
      <c r="BB15" s="300">
        <v>9104</v>
      </c>
      <c r="BC15" s="298" t="s">
        <v>494</v>
      </c>
      <c r="BD15" s="300">
        <v>9562</v>
      </c>
      <c r="BE15" s="298" t="s">
        <v>495</v>
      </c>
      <c r="BF15" s="293">
        <v>9562</v>
      </c>
      <c r="BG15" s="307" t="s">
        <v>496</v>
      </c>
      <c r="BH15" s="293">
        <v>9590</v>
      </c>
      <c r="BI15" s="298" t="s">
        <v>497</v>
      </c>
      <c r="BJ15" s="300">
        <v>19038</v>
      </c>
      <c r="BK15" s="298" t="s">
        <v>498</v>
      </c>
    </row>
    <row r="16" spans="1:63" ht="409.5">
      <c r="A16" s="527"/>
      <c r="B16" s="527"/>
      <c r="C16" s="527"/>
      <c r="D16" s="533" t="s">
        <v>499</v>
      </c>
      <c r="E16" s="531">
        <v>0.4</v>
      </c>
      <c r="F16" s="529" t="s">
        <v>482</v>
      </c>
      <c r="G16" s="534" t="s">
        <v>500</v>
      </c>
      <c r="H16" s="308">
        <v>183</v>
      </c>
      <c r="I16" s="392" t="s">
        <v>242</v>
      </c>
      <c r="J16" s="288">
        <v>0.05</v>
      </c>
      <c r="K16" s="289" t="s">
        <v>436</v>
      </c>
      <c r="L16" s="290">
        <v>44986</v>
      </c>
      <c r="M16" s="290">
        <v>45261</v>
      </c>
      <c r="N16" s="283" t="s">
        <v>437</v>
      </c>
      <c r="O16" s="535">
        <v>3.1</v>
      </c>
      <c r="P16" s="291"/>
      <c r="Q16" s="291"/>
      <c r="R16" s="291"/>
      <c r="S16" s="291"/>
      <c r="T16" s="291"/>
      <c r="U16" s="291"/>
      <c r="V16" s="291"/>
      <c r="W16" s="306"/>
      <c r="X16" s="291"/>
      <c r="Y16" s="310">
        <v>183</v>
      </c>
      <c r="Z16" s="291"/>
      <c r="AA16" s="303"/>
      <c r="AB16" s="291"/>
      <c r="AC16" s="292"/>
      <c r="AD16" s="303"/>
      <c r="AE16" s="303"/>
      <c r="AF16" s="303"/>
      <c r="AG16" s="303"/>
      <c r="AH16" s="311">
        <v>47</v>
      </c>
      <c r="AI16" s="291"/>
      <c r="AJ16" s="291"/>
      <c r="AK16" s="312"/>
      <c r="AL16" s="291">
        <v>209</v>
      </c>
      <c r="AM16" s="313">
        <v>183</v>
      </c>
      <c r="AN16" s="296"/>
      <c r="AO16" s="280" t="s">
        <v>501</v>
      </c>
      <c r="AP16" s="296"/>
      <c r="AQ16" s="280" t="s">
        <v>501</v>
      </c>
      <c r="AR16" s="296"/>
      <c r="AS16" s="280" t="s">
        <v>502</v>
      </c>
      <c r="AT16" s="296"/>
      <c r="AU16" s="280" t="s">
        <v>502</v>
      </c>
      <c r="AV16" s="296"/>
      <c r="AW16" s="280" t="s">
        <v>503</v>
      </c>
      <c r="AX16" s="314" t="s">
        <v>504</v>
      </c>
      <c r="AY16" s="297" t="s">
        <v>505</v>
      </c>
      <c r="AZ16" s="314">
        <v>12</v>
      </c>
      <c r="BA16" s="298" t="s">
        <v>506</v>
      </c>
      <c r="BB16" s="314"/>
      <c r="BC16" s="298" t="s">
        <v>507</v>
      </c>
      <c r="BD16" s="314" t="s">
        <v>504</v>
      </c>
      <c r="BE16" s="307" t="s">
        <v>508</v>
      </c>
      <c r="BF16" s="300">
        <v>47</v>
      </c>
      <c r="BG16" s="307" t="s">
        <v>509</v>
      </c>
      <c r="BH16" s="300">
        <v>47</v>
      </c>
      <c r="BI16" s="298" t="s">
        <v>510</v>
      </c>
      <c r="BJ16" s="386">
        <v>209</v>
      </c>
      <c r="BK16" s="387" t="s">
        <v>511</v>
      </c>
    </row>
    <row r="17" spans="1:63" ht="264">
      <c r="A17" s="527"/>
      <c r="B17" s="527"/>
      <c r="C17" s="527"/>
      <c r="D17" s="533"/>
      <c r="E17" s="531"/>
      <c r="F17" s="529"/>
      <c r="G17" s="534"/>
      <c r="H17" s="315">
        <v>10</v>
      </c>
      <c r="I17" s="316" t="s">
        <v>27</v>
      </c>
      <c r="J17" s="288">
        <v>0.05</v>
      </c>
      <c r="K17" s="289" t="s">
        <v>436</v>
      </c>
      <c r="L17" s="290">
        <v>44986</v>
      </c>
      <c r="M17" s="290">
        <v>45261</v>
      </c>
      <c r="N17" s="283" t="s">
        <v>437</v>
      </c>
      <c r="O17" s="536"/>
      <c r="P17" s="291"/>
      <c r="Q17" s="291"/>
      <c r="R17" s="291"/>
      <c r="S17" s="291"/>
      <c r="T17" s="291"/>
      <c r="U17" s="291"/>
      <c r="V17" s="291"/>
      <c r="W17" s="306"/>
      <c r="X17" s="291"/>
      <c r="Y17" s="310">
        <v>10</v>
      </c>
      <c r="Z17" s="291"/>
      <c r="AA17" s="303"/>
      <c r="AB17" s="291"/>
      <c r="AC17" s="292"/>
      <c r="AD17" s="303"/>
      <c r="AE17" s="303"/>
      <c r="AF17" s="303"/>
      <c r="AG17" s="303"/>
      <c r="AH17" s="311">
        <v>18</v>
      </c>
      <c r="AI17" s="291"/>
      <c r="AJ17" s="291"/>
      <c r="AK17" s="312"/>
      <c r="AL17" s="291">
        <v>76</v>
      </c>
      <c r="AM17" s="313">
        <v>10</v>
      </c>
      <c r="AN17" s="296"/>
      <c r="AO17" s="280" t="s">
        <v>501</v>
      </c>
      <c r="AP17" s="296"/>
      <c r="AQ17" s="280" t="s">
        <v>501</v>
      </c>
      <c r="AR17" s="296"/>
      <c r="AS17" s="280" t="s">
        <v>502</v>
      </c>
      <c r="AT17" s="296"/>
      <c r="AU17" s="280" t="s">
        <v>502</v>
      </c>
      <c r="AV17" s="296"/>
      <c r="AW17" s="280" t="s">
        <v>512</v>
      </c>
      <c r="AX17" s="314" t="s">
        <v>513</v>
      </c>
      <c r="AY17" s="298" t="s">
        <v>514</v>
      </c>
      <c r="AZ17" s="314" t="s">
        <v>513</v>
      </c>
      <c r="BA17" s="298" t="s">
        <v>515</v>
      </c>
      <c r="BB17" s="314"/>
      <c r="BC17" s="298" t="s">
        <v>516</v>
      </c>
      <c r="BD17" s="314" t="s">
        <v>513</v>
      </c>
      <c r="BE17" s="307" t="s">
        <v>517</v>
      </c>
      <c r="BF17" s="300">
        <v>18</v>
      </c>
      <c r="BG17" s="307" t="s">
        <v>518</v>
      </c>
      <c r="BH17" s="300">
        <v>18</v>
      </c>
      <c r="BI17" s="298" t="s">
        <v>519</v>
      </c>
      <c r="BJ17" s="300">
        <v>76</v>
      </c>
      <c r="BK17" s="298" t="s">
        <v>520</v>
      </c>
    </row>
    <row r="18" spans="1:63" ht="280.5">
      <c r="A18" s="527"/>
      <c r="B18" s="527"/>
      <c r="C18" s="527"/>
      <c r="D18" s="533"/>
      <c r="E18" s="531"/>
      <c r="F18" s="529"/>
      <c r="G18" s="534"/>
      <c r="H18" s="315">
        <v>100</v>
      </c>
      <c r="I18" s="317" t="s">
        <v>28</v>
      </c>
      <c r="J18" s="288">
        <v>0.05</v>
      </c>
      <c r="K18" s="289" t="s">
        <v>436</v>
      </c>
      <c r="L18" s="290">
        <v>44986</v>
      </c>
      <c r="M18" s="290">
        <v>45261</v>
      </c>
      <c r="N18" s="283" t="s">
        <v>437</v>
      </c>
      <c r="O18" s="536"/>
      <c r="P18" s="291"/>
      <c r="Q18" s="291"/>
      <c r="R18" s="291"/>
      <c r="S18" s="291"/>
      <c r="T18" s="291"/>
      <c r="U18" s="291"/>
      <c r="V18" s="291"/>
      <c r="W18" s="306"/>
      <c r="X18" s="291"/>
      <c r="Y18" s="310">
        <v>100</v>
      </c>
      <c r="Z18" s="291"/>
      <c r="AA18" s="303"/>
      <c r="AB18" s="291"/>
      <c r="AC18" s="292"/>
      <c r="AD18" s="303"/>
      <c r="AE18" s="303"/>
      <c r="AF18" s="303"/>
      <c r="AG18" s="303"/>
      <c r="AH18" s="300">
        <v>45</v>
      </c>
      <c r="AI18" s="291"/>
      <c r="AJ18" s="291"/>
      <c r="AK18" s="312"/>
      <c r="AL18" s="291">
        <v>196</v>
      </c>
      <c r="AM18" s="313">
        <v>100</v>
      </c>
      <c r="AN18" s="296"/>
      <c r="AO18" s="280" t="s">
        <v>501</v>
      </c>
      <c r="AP18" s="296"/>
      <c r="AQ18" s="280" t="s">
        <v>501</v>
      </c>
      <c r="AR18" s="296"/>
      <c r="AS18" s="280" t="s">
        <v>502</v>
      </c>
      <c r="AT18" s="296"/>
      <c r="AU18" s="280" t="s">
        <v>502</v>
      </c>
      <c r="AV18" s="296"/>
      <c r="AW18" s="280" t="s">
        <v>521</v>
      </c>
      <c r="AX18" s="314" t="s">
        <v>522</v>
      </c>
      <c r="AY18" s="297" t="s">
        <v>523</v>
      </c>
      <c r="AZ18" s="314" t="s">
        <v>522</v>
      </c>
      <c r="BA18" s="298" t="s">
        <v>524</v>
      </c>
      <c r="BB18" s="314" t="s">
        <v>522</v>
      </c>
      <c r="BC18" s="298" t="s">
        <v>525</v>
      </c>
      <c r="BD18" s="314" t="s">
        <v>522</v>
      </c>
      <c r="BE18" s="298" t="s">
        <v>526</v>
      </c>
      <c r="BF18" s="300">
        <v>45</v>
      </c>
      <c r="BG18" s="298" t="s">
        <v>527</v>
      </c>
      <c r="BH18" s="300">
        <v>45</v>
      </c>
      <c r="BI18" s="298" t="s">
        <v>528</v>
      </c>
      <c r="BJ18" s="300">
        <v>196</v>
      </c>
      <c r="BK18" s="298" t="s">
        <v>529</v>
      </c>
    </row>
    <row r="19" spans="1:63" ht="396">
      <c r="A19" s="527"/>
      <c r="B19" s="527"/>
      <c r="C19" s="527"/>
      <c r="D19" s="533"/>
      <c r="E19" s="531"/>
      <c r="F19" s="529"/>
      <c r="G19" s="534"/>
      <c r="H19" s="315">
        <v>25</v>
      </c>
      <c r="I19" s="316" t="s">
        <v>29</v>
      </c>
      <c r="J19" s="288">
        <v>0.05</v>
      </c>
      <c r="K19" s="289" t="s">
        <v>436</v>
      </c>
      <c r="L19" s="290">
        <v>44986</v>
      </c>
      <c r="M19" s="290">
        <v>45261</v>
      </c>
      <c r="N19" s="283" t="s">
        <v>437</v>
      </c>
      <c r="O19" s="536"/>
      <c r="P19" s="291"/>
      <c r="Q19" s="291"/>
      <c r="R19" s="291"/>
      <c r="S19" s="291"/>
      <c r="T19" s="291"/>
      <c r="U19" s="291"/>
      <c r="V19" s="291"/>
      <c r="W19" s="306"/>
      <c r="X19" s="291"/>
      <c r="Y19" s="310">
        <v>25</v>
      </c>
      <c r="Z19" s="291"/>
      <c r="AA19" s="303"/>
      <c r="AB19" s="291"/>
      <c r="AC19" s="292"/>
      <c r="AD19" s="303"/>
      <c r="AE19" s="303"/>
      <c r="AF19" s="303"/>
      <c r="AG19" s="303"/>
      <c r="AH19" s="300">
        <v>12</v>
      </c>
      <c r="AI19" s="291"/>
      <c r="AJ19" s="291"/>
      <c r="AK19" s="312"/>
      <c r="AL19" s="291">
        <v>65</v>
      </c>
      <c r="AM19" s="313">
        <v>25</v>
      </c>
      <c r="AN19" s="296"/>
      <c r="AO19" s="280" t="s">
        <v>501</v>
      </c>
      <c r="AP19" s="296"/>
      <c r="AQ19" s="280" t="s">
        <v>501</v>
      </c>
      <c r="AR19" s="296"/>
      <c r="AS19" s="280" t="s">
        <v>502</v>
      </c>
      <c r="AT19" s="296"/>
      <c r="AU19" s="280" t="s">
        <v>502</v>
      </c>
      <c r="AV19" s="296"/>
      <c r="AW19" s="280" t="s">
        <v>530</v>
      </c>
      <c r="AX19" s="314">
        <v>3</v>
      </c>
      <c r="AY19" s="318" t="s">
        <v>531</v>
      </c>
      <c r="AZ19" s="314">
        <v>3</v>
      </c>
      <c r="BA19" s="319" t="s">
        <v>532</v>
      </c>
      <c r="BB19" s="314" t="s">
        <v>533</v>
      </c>
      <c r="BC19" s="319" t="s">
        <v>534</v>
      </c>
      <c r="BD19" s="314" t="s">
        <v>533</v>
      </c>
      <c r="BE19" s="298" t="s">
        <v>535</v>
      </c>
      <c r="BF19" s="300">
        <v>12</v>
      </c>
      <c r="BG19" s="298" t="s">
        <v>536</v>
      </c>
      <c r="BH19" s="300">
        <v>12</v>
      </c>
      <c r="BI19" s="298" t="s">
        <v>537</v>
      </c>
      <c r="BJ19" s="300">
        <v>65</v>
      </c>
      <c r="BK19" s="298" t="s">
        <v>538</v>
      </c>
    </row>
    <row r="20" spans="1:63" ht="409.5">
      <c r="A20" s="527"/>
      <c r="B20" s="527"/>
      <c r="C20" s="527"/>
      <c r="D20" s="533"/>
      <c r="E20" s="531"/>
      <c r="F20" s="529"/>
      <c r="G20" s="534"/>
      <c r="H20" s="320">
        <v>41</v>
      </c>
      <c r="I20" s="316" t="s">
        <v>31</v>
      </c>
      <c r="J20" s="288">
        <v>0.05</v>
      </c>
      <c r="K20" s="289" t="s">
        <v>436</v>
      </c>
      <c r="L20" s="290">
        <v>44986</v>
      </c>
      <c r="M20" s="290">
        <v>45261</v>
      </c>
      <c r="N20" s="283" t="s">
        <v>437</v>
      </c>
      <c r="O20" s="536"/>
      <c r="P20" s="291"/>
      <c r="Q20" s="291"/>
      <c r="R20" s="291"/>
      <c r="S20" s="291"/>
      <c r="T20" s="291"/>
      <c r="U20" s="291"/>
      <c r="V20" s="291"/>
      <c r="W20" s="306"/>
      <c r="X20" s="291"/>
      <c r="Y20" s="321">
        <v>41</v>
      </c>
      <c r="Z20" s="291"/>
      <c r="AA20" s="303"/>
      <c r="AB20" s="291"/>
      <c r="AC20" s="292"/>
      <c r="AD20" s="303"/>
      <c r="AE20" s="303"/>
      <c r="AF20" s="303"/>
      <c r="AG20" s="303"/>
      <c r="AH20" s="303"/>
      <c r="AI20" s="291"/>
      <c r="AJ20" s="291"/>
      <c r="AK20" s="312"/>
      <c r="AL20" s="291">
        <v>74</v>
      </c>
      <c r="AM20" s="322">
        <v>41</v>
      </c>
      <c r="AN20" s="296"/>
      <c r="AO20" s="280" t="s">
        <v>501</v>
      </c>
      <c r="AP20" s="296"/>
      <c r="AQ20" s="280" t="s">
        <v>501</v>
      </c>
      <c r="AR20" s="296"/>
      <c r="AS20" s="280" t="s">
        <v>502</v>
      </c>
      <c r="AT20" s="296"/>
      <c r="AU20" s="280" t="s">
        <v>502</v>
      </c>
      <c r="AV20" s="296"/>
      <c r="AW20" s="280" t="s">
        <v>539</v>
      </c>
      <c r="AX20" s="296"/>
      <c r="AY20" s="323" t="s">
        <v>540</v>
      </c>
      <c r="AZ20" s="296"/>
      <c r="BA20" s="324" t="s">
        <v>541</v>
      </c>
      <c r="BB20" s="296"/>
      <c r="BC20" s="324" t="s">
        <v>542</v>
      </c>
      <c r="BD20" s="314">
        <v>33</v>
      </c>
      <c r="BE20" s="298" t="s">
        <v>543</v>
      </c>
      <c r="BF20" s="300"/>
      <c r="BG20" s="298" t="s">
        <v>544</v>
      </c>
      <c r="BH20" s="300"/>
      <c r="BI20" s="298" t="s">
        <v>545</v>
      </c>
      <c r="BJ20" s="300">
        <v>74</v>
      </c>
      <c r="BK20" s="298" t="s">
        <v>546</v>
      </c>
    </row>
    <row r="21" spans="1:63" ht="396">
      <c r="A21" s="527"/>
      <c r="B21" s="527"/>
      <c r="C21" s="527"/>
      <c r="D21" s="533"/>
      <c r="E21" s="531"/>
      <c r="F21" s="529"/>
      <c r="G21" s="534"/>
      <c r="H21" s="315">
        <v>50</v>
      </c>
      <c r="I21" s="316" t="s">
        <v>32</v>
      </c>
      <c r="J21" s="288">
        <v>0.05</v>
      </c>
      <c r="K21" s="289" t="s">
        <v>436</v>
      </c>
      <c r="L21" s="290">
        <v>44986</v>
      </c>
      <c r="M21" s="290">
        <v>45261</v>
      </c>
      <c r="N21" s="283" t="s">
        <v>437</v>
      </c>
      <c r="O21" s="536"/>
      <c r="P21" s="291"/>
      <c r="Q21" s="291"/>
      <c r="R21" s="291"/>
      <c r="S21" s="291"/>
      <c r="T21" s="291"/>
      <c r="U21" s="291"/>
      <c r="V21" s="291"/>
      <c r="W21" s="306"/>
      <c r="X21" s="291"/>
      <c r="Y21" s="310">
        <v>50</v>
      </c>
      <c r="Z21" s="291">
        <v>4</v>
      </c>
      <c r="AA21" s="303"/>
      <c r="AB21" s="291"/>
      <c r="AC21" s="292"/>
      <c r="AD21" s="303"/>
      <c r="AE21" s="303"/>
      <c r="AF21" s="303"/>
      <c r="AG21" s="303"/>
      <c r="AH21" s="303"/>
      <c r="AI21" s="291"/>
      <c r="AJ21" s="291"/>
      <c r="AK21" s="312"/>
      <c r="AL21" s="291">
        <v>55</v>
      </c>
      <c r="AM21" s="313">
        <v>50</v>
      </c>
      <c r="AN21" s="296"/>
      <c r="AO21" s="280" t="s">
        <v>501</v>
      </c>
      <c r="AP21" s="296"/>
      <c r="AQ21" s="280" t="s">
        <v>501</v>
      </c>
      <c r="AR21" s="296"/>
      <c r="AS21" s="280" t="s">
        <v>502</v>
      </c>
      <c r="AT21" s="296"/>
      <c r="AU21" s="280" t="s">
        <v>547</v>
      </c>
      <c r="AV21" s="296"/>
      <c r="AW21" s="280" t="s">
        <v>548</v>
      </c>
      <c r="AX21" s="296"/>
      <c r="AY21" s="325" t="s">
        <v>549</v>
      </c>
      <c r="AZ21" s="300">
        <v>4</v>
      </c>
      <c r="BA21" s="324" t="s">
        <v>550</v>
      </c>
      <c r="BB21" s="300">
        <v>4</v>
      </c>
      <c r="BC21" s="324" t="s">
        <v>551</v>
      </c>
      <c r="BD21" s="300">
        <v>4</v>
      </c>
      <c r="BE21" s="298" t="s">
        <v>552</v>
      </c>
      <c r="BF21" s="300">
        <v>4</v>
      </c>
      <c r="BG21" s="298" t="s">
        <v>553</v>
      </c>
      <c r="BH21" s="300">
        <v>4</v>
      </c>
      <c r="BI21" s="298" t="s">
        <v>554</v>
      </c>
      <c r="BJ21" s="300">
        <v>51</v>
      </c>
      <c r="BK21" s="298" t="s">
        <v>555</v>
      </c>
    </row>
    <row r="22" spans="1:63" ht="409.5">
      <c r="A22" s="527"/>
      <c r="B22" s="527"/>
      <c r="C22" s="527"/>
      <c r="D22" s="533"/>
      <c r="E22" s="531"/>
      <c r="F22" s="529"/>
      <c r="G22" s="534"/>
      <c r="H22" s="326">
        <v>26</v>
      </c>
      <c r="I22" s="316" t="s">
        <v>33</v>
      </c>
      <c r="J22" s="288">
        <v>0.05</v>
      </c>
      <c r="K22" s="289" t="s">
        <v>436</v>
      </c>
      <c r="L22" s="290">
        <v>44986</v>
      </c>
      <c r="M22" s="290">
        <v>45261</v>
      </c>
      <c r="N22" s="283" t="s">
        <v>437</v>
      </c>
      <c r="O22" s="536"/>
      <c r="P22" s="291"/>
      <c r="Q22" s="291"/>
      <c r="R22" s="291"/>
      <c r="S22" s="291"/>
      <c r="T22" s="291"/>
      <c r="U22" s="291"/>
      <c r="V22" s="291"/>
      <c r="W22" s="306"/>
      <c r="X22" s="291"/>
      <c r="Y22" s="327">
        <v>26</v>
      </c>
      <c r="Z22" s="291"/>
      <c r="AA22" s="303"/>
      <c r="AB22" s="291"/>
      <c r="AC22" s="292"/>
      <c r="AD22" s="303"/>
      <c r="AE22" s="303"/>
      <c r="AF22" s="303"/>
      <c r="AG22" s="303"/>
      <c r="AH22" s="300">
        <v>8</v>
      </c>
      <c r="AI22" s="291"/>
      <c r="AJ22" s="291"/>
      <c r="AK22" s="312"/>
      <c r="AL22" s="291">
        <v>25</v>
      </c>
      <c r="AM22" s="328">
        <v>26</v>
      </c>
      <c r="AN22" s="296"/>
      <c r="AO22" s="280" t="s">
        <v>501</v>
      </c>
      <c r="AP22" s="296"/>
      <c r="AQ22" s="280" t="s">
        <v>501</v>
      </c>
      <c r="AR22" s="296"/>
      <c r="AS22" s="280" t="s">
        <v>502</v>
      </c>
      <c r="AT22" s="296"/>
      <c r="AU22" s="280" t="s">
        <v>502</v>
      </c>
      <c r="AV22" s="296"/>
      <c r="AW22" s="280" t="s">
        <v>556</v>
      </c>
      <c r="AX22" s="296"/>
      <c r="AY22" s="297" t="s">
        <v>557</v>
      </c>
      <c r="AZ22" s="300">
        <v>7</v>
      </c>
      <c r="BA22" s="298" t="s">
        <v>558</v>
      </c>
      <c r="BB22" s="300"/>
      <c r="BC22" s="298" t="s">
        <v>559</v>
      </c>
      <c r="BD22" s="300">
        <v>7</v>
      </c>
      <c r="BE22" s="298" t="s">
        <v>560</v>
      </c>
      <c r="BF22" s="300">
        <v>8</v>
      </c>
      <c r="BG22" s="298" t="s">
        <v>561</v>
      </c>
      <c r="BH22" s="300">
        <v>8</v>
      </c>
      <c r="BI22" s="298" t="s">
        <v>562</v>
      </c>
      <c r="BJ22" s="300">
        <v>25</v>
      </c>
      <c r="BK22" s="298" t="s">
        <v>563</v>
      </c>
    </row>
    <row r="23" spans="1:63" ht="409.5">
      <c r="A23" s="527"/>
      <c r="B23" s="527"/>
      <c r="C23" s="527"/>
      <c r="D23" s="533"/>
      <c r="E23" s="531"/>
      <c r="F23" s="529"/>
      <c r="G23" s="534"/>
      <c r="H23" s="326">
        <v>104</v>
      </c>
      <c r="I23" s="316" t="s">
        <v>34</v>
      </c>
      <c r="J23" s="288">
        <v>0.05</v>
      </c>
      <c r="K23" s="289" t="s">
        <v>436</v>
      </c>
      <c r="L23" s="290">
        <v>44986</v>
      </c>
      <c r="M23" s="290">
        <v>45261</v>
      </c>
      <c r="N23" s="283" t="s">
        <v>437</v>
      </c>
      <c r="O23" s="526"/>
      <c r="P23" s="291"/>
      <c r="Q23" s="291"/>
      <c r="R23" s="291"/>
      <c r="S23" s="291"/>
      <c r="T23" s="291"/>
      <c r="U23" s="291"/>
      <c r="V23" s="291"/>
      <c r="W23" s="306"/>
      <c r="X23" s="291"/>
      <c r="Y23" s="327">
        <v>104</v>
      </c>
      <c r="Z23" s="291"/>
      <c r="AA23" s="303"/>
      <c r="AB23" s="291"/>
      <c r="AC23" s="292"/>
      <c r="AD23" s="303"/>
      <c r="AE23" s="303"/>
      <c r="AF23" s="303"/>
      <c r="AG23" s="303"/>
      <c r="AH23" s="300">
        <v>57</v>
      </c>
      <c r="AI23" s="291"/>
      <c r="AJ23" s="291"/>
      <c r="AK23" s="312"/>
      <c r="AL23" s="291">
        <v>262</v>
      </c>
      <c r="AM23" s="328">
        <v>104</v>
      </c>
      <c r="AN23" s="296"/>
      <c r="AO23" s="280" t="s">
        <v>501</v>
      </c>
      <c r="AP23" s="296"/>
      <c r="AQ23" s="280" t="s">
        <v>501</v>
      </c>
      <c r="AR23" s="296"/>
      <c r="AS23" s="280" t="s">
        <v>502</v>
      </c>
      <c r="AT23" s="296"/>
      <c r="AU23" s="280" t="s">
        <v>502</v>
      </c>
      <c r="AV23" s="296"/>
      <c r="AW23" s="280" t="s">
        <v>564</v>
      </c>
      <c r="AX23" s="296"/>
      <c r="AY23" s="297" t="s">
        <v>565</v>
      </c>
      <c r="AZ23" s="300">
        <v>20</v>
      </c>
      <c r="BA23" s="298" t="s">
        <v>566</v>
      </c>
      <c r="BB23" s="300"/>
      <c r="BC23" s="298" t="s">
        <v>567</v>
      </c>
      <c r="BD23" s="300">
        <v>20</v>
      </c>
      <c r="BE23" s="298" t="s">
        <v>568</v>
      </c>
      <c r="BF23" s="300">
        <v>57</v>
      </c>
      <c r="BG23" s="298" t="s">
        <v>569</v>
      </c>
      <c r="BH23" s="300">
        <v>57</v>
      </c>
      <c r="BI23" s="298" t="s">
        <v>570</v>
      </c>
      <c r="BJ23" s="300">
        <v>262</v>
      </c>
      <c r="BK23" s="298" t="s">
        <v>571</v>
      </c>
    </row>
    <row r="24" spans="1:63" ht="256.5" customHeight="1">
      <c r="A24" s="527"/>
      <c r="B24" s="527" t="s">
        <v>572</v>
      </c>
      <c r="C24" s="527" t="s">
        <v>480</v>
      </c>
      <c r="D24" s="530" t="s">
        <v>573</v>
      </c>
      <c r="E24" s="531">
        <v>0.2</v>
      </c>
      <c r="F24" s="532" t="s">
        <v>482</v>
      </c>
      <c r="G24" s="317" t="s">
        <v>574</v>
      </c>
      <c r="H24" s="329">
        <v>3</v>
      </c>
      <c r="I24" s="309" t="s">
        <v>575</v>
      </c>
      <c r="J24" s="284">
        <v>0.1</v>
      </c>
      <c r="K24" s="289" t="s">
        <v>436</v>
      </c>
      <c r="L24" s="290">
        <v>44958</v>
      </c>
      <c r="M24" s="290">
        <v>45261</v>
      </c>
      <c r="N24" s="283" t="s">
        <v>437</v>
      </c>
      <c r="O24" s="283" t="s">
        <v>576</v>
      </c>
      <c r="P24" s="291"/>
      <c r="Q24" s="291"/>
      <c r="R24" s="291"/>
      <c r="S24" s="291"/>
      <c r="T24" s="291"/>
      <c r="U24" s="291"/>
      <c r="V24" s="291"/>
      <c r="W24" s="291"/>
      <c r="X24" s="291"/>
      <c r="Y24" s="291"/>
      <c r="Z24" s="291">
        <v>3</v>
      </c>
      <c r="AA24" s="295">
        <v>3</v>
      </c>
      <c r="AB24" s="291"/>
      <c r="AC24" s="292"/>
      <c r="AD24" s="303"/>
      <c r="AE24" s="303"/>
      <c r="AF24" s="303"/>
      <c r="AG24" s="303"/>
      <c r="AH24" s="303"/>
      <c r="AI24" s="291"/>
      <c r="AJ24" s="291"/>
      <c r="AK24" s="312"/>
      <c r="AL24" s="291">
        <v>11</v>
      </c>
      <c r="AM24" s="295">
        <v>3</v>
      </c>
      <c r="AN24" s="296"/>
      <c r="AO24" s="280" t="s">
        <v>487</v>
      </c>
      <c r="AP24" s="296"/>
      <c r="AQ24" s="280" t="s">
        <v>577</v>
      </c>
      <c r="AR24" s="296"/>
      <c r="AS24" s="280" t="s">
        <v>578</v>
      </c>
      <c r="AT24" s="296"/>
      <c r="AU24" s="280" t="s">
        <v>579</v>
      </c>
      <c r="AV24" s="296"/>
      <c r="AW24" s="280" t="s">
        <v>579</v>
      </c>
      <c r="AX24" s="296"/>
      <c r="AY24" s="297" t="s">
        <v>175</v>
      </c>
      <c r="AZ24" s="296"/>
      <c r="BA24" s="297" t="s">
        <v>580</v>
      </c>
      <c r="BB24" s="330">
        <v>3</v>
      </c>
      <c r="BC24" s="297" t="s">
        <v>580</v>
      </c>
      <c r="BD24" s="330">
        <v>3</v>
      </c>
      <c r="BE24" s="298" t="s">
        <v>581</v>
      </c>
      <c r="BF24" s="300">
        <v>3</v>
      </c>
      <c r="BG24" s="298" t="s">
        <v>582</v>
      </c>
      <c r="BH24" s="300">
        <v>3</v>
      </c>
      <c r="BI24" s="298" t="s">
        <v>582</v>
      </c>
      <c r="BJ24" s="300">
        <v>11</v>
      </c>
      <c r="BK24" s="298" t="s">
        <v>583</v>
      </c>
    </row>
    <row r="25" spans="1:63" s="336" customFormat="1" ht="409.5">
      <c r="A25" s="527"/>
      <c r="B25" s="527"/>
      <c r="C25" s="527"/>
      <c r="D25" s="530"/>
      <c r="E25" s="531"/>
      <c r="F25" s="531"/>
      <c r="G25" s="537" t="s">
        <v>584</v>
      </c>
      <c r="H25" s="329">
        <v>24</v>
      </c>
      <c r="I25" s="317" t="s">
        <v>37</v>
      </c>
      <c r="J25" s="529">
        <v>0.05</v>
      </c>
      <c r="K25" s="331" t="s">
        <v>436</v>
      </c>
      <c r="L25" s="332">
        <v>44958</v>
      </c>
      <c r="M25" s="332">
        <v>45261</v>
      </c>
      <c r="N25" s="333" t="s">
        <v>437</v>
      </c>
      <c r="O25" s="535" t="s">
        <v>585</v>
      </c>
      <c r="P25" s="291"/>
      <c r="Q25" s="291"/>
      <c r="R25" s="291"/>
      <c r="S25" s="291"/>
      <c r="T25" s="291"/>
      <c r="U25" s="291"/>
      <c r="V25" s="291"/>
      <c r="W25" s="300"/>
      <c r="X25" s="291"/>
      <c r="Y25" s="291"/>
      <c r="Z25" s="291"/>
      <c r="AA25" s="300"/>
      <c r="AB25" s="291"/>
      <c r="AC25" s="291"/>
      <c r="AD25" s="303"/>
      <c r="AE25" s="303"/>
      <c r="AF25" s="303"/>
      <c r="AG25" s="303"/>
      <c r="AH25" s="334">
        <v>23</v>
      </c>
      <c r="AI25" s="291"/>
      <c r="AJ25" s="291"/>
      <c r="AK25" s="295">
        <v>24</v>
      </c>
      <c r="AL25" s="291">
        <v>1</v>
      </c>
      <c r="AM25" s="335"/>
      <c r="AN25" s="296"/>
      <c r="AO25" s="280" t="s">
        <v>487</v>
      </c>
      <c r="AP25" s="296"/>
      <c r="AQ25" s="304" t="s">
        <v>586</v>
      </c>
      <c r="AR25" s="296"/>
      <c r="AS25" s="280" t="s">
        <v>578</v>
      </c>
      <c r="AT25" s="300">
        <v>8</v>
      </c>
      <c r="AU25" s="280" t="s">
        <v>587</v>
      </c>
      <c r="AV25" s="300">
        <v>23</v>
      </c>
      <c r="AW25" s="280" t="s">
        <v>579</v>
      </c>
      <c r="AX25" s="300">
        <v>23</v>
      </c>
      <c r="AY25" s="323" t="s">
        <v>176</v>
      </c>
      <c r="AZ25" s="300">
        <v>23</v>
      </c>
      <c r="BA25" s="323" t="s">
        <v>588</v>
      </c>
      <c r="BB25" s="300">
        <v>23</v>
      </c>
      <c r="BC25" s="323" t="s">
        <v>589</v>
      </c>
      <c r="BD25" s="300">
        <v>23</v>
      </c>
      <c r="BE25" s="323" t="s">
        <v>590</v>
      </c>
      <c r="BF25" s="300">
        <v>24</v>
      </c>
      <c r="BG25" s="324" t="s">
        <v>591</v>
      </c>
      <c r="BH25" s="300">
        <v>24</v>
      </c>
      <c r="BI25" s="324" t="s">
        <v>592</v>
      </c>
      <c r="BJ25" s="300">
        <v>24</v>
      </c>
      <c r="BK25" s="324" t="s">
        <v>593</v>
      </c>
    </row>
    <row r="26" spans="1:63" ht="409.5">
      <c r="A26" s="527"/>
      <c r="B26" s="527"/>
      <c r="C26" s="527"/>
      <c r="D26" s="530"/>
      <c r="E26" s="531"/>
      <c r="F26" s="531"/>
      <c r="G26" s="537"/>
      <c r="H26" s="329">
        <v>23</v>
      </c>
      <c r="I26" s="317" t="s">
        <v>40</v>
      </c>
      <c r="J26" s="529"/>
      <c r="K26" s="289" t="s">
        <v>436</v>
      </c>
      <c r="L26" s="290">
        <v>44958</v>
      </c>
      <c r="M26" s="290">
        <v>45261</v>
      </c>
      <c r="N26" s="283" t="s">
        <v>437</v>
      </c>
      <c r="O26" s="526"/>
      <c r="P26" s="291"/>
      <c r="Q26" s="291"/>
      <c r="R26" s="291"/>
      <c r="S26" s="291"/>
      <c r="T26" s="291"/>
      <c r="U26" s="291"/>
      <c r="V26" s="291"/>
      <c r="W26" s="293"/>
      <c r="X26" s="292"/>
      <c r="Y26" s="292"/>
      <c r="Z26" s="292"/>
      <c r="AA26" s="293"/>
      <c r="AB26" s="291"/>
      <c r="AC26" s="292"/>
      <c r="AD26" s="303"/>
      <c r="AE26" s="303"/>
      <c r="AF26" s="303"/>
      <c r="AG26" s="303"/>
      <c r="AH26" s="334">
        <v>23</v>
      </c>
      <c r="AI26" s="291"/>
      <c r="AJ26" s="291"/>
      <c r="AK26" s="295">
        <v>23</v>
      </c>
      <c r="AL26" s="291">
        <v>23</v>
      </c>
      <c r="AM26" s="336"/>
      <c r="AN26" s="296"/>
      <c r="AO26" s="280" t="s">
        <v>487</v>
      </c>
      <c r="AP26" s="296"/>
      <c r="AQ26" s="304" t="s">
        <v>586</v>
      </c>
      <c r="AR26" s="296"/>
      <c r="AS26" s="304" t="s">
        <v>594</v>
      </c>
      <c r="AT26" s="296"/>
      <c r="AU26" s="304" t="s">
        <v>595</v>
      </c>
      <c r="AV26" s="296"/>
      <c r="AW26" s="280"/>
      <c r="AX26" s="296"/>
      <c r="AY26" s="297" t="s">
        <v>596</v>
      </c>
      <c r="AZ26" s="296"/>
      <c r="BA26" s="297" t="s">
        <v>596</v>
      </c>
      <c r="BB26" s="296"/>
      <c r="BC26" s="298" t="s">
        <v>597</v>
      </c>
      <c r="BD26" s="296"/>
      <c r="BE26" s="298" t="s">
        <v>598</v>
      </c>
      <c r="BF26" s="300">
        <v>23</v>
      </c>
      <c r="BG26" s="298" t="s">
        <v>599</v>
      </c>
      <c r="BH26" s="300">
        <v>23</v>
      </c>
      <c r="BI26" s="298" t="s">
        <v>600</v>
      </c>
      <c r="BJ26" s="300">
        <v>23</v>
      </c>
      <c r="BK26" s="324" t="s">
        <v>601</v>
      </c>
    </row>
    <row r="27" spans="1:63" ht="318.75" customHeight="1">
      <c r="A27" s="527"/>
      <c r="B27" s="527"/>
      <c r="C27" s="527"/>
      <c r="D27" s="530"/>
      <c r="E27" s="531"/>
      <c r="F27" s="531"/>
      <c r="G27" s="537" t="s">
        <v>602</v>
      </c>
      <c r="H27" s="315">
        <v>50</v>
      </c>
      <c r="I27" s="317" t="s">
        <v>41</v>
      </c>
      <c r="J27" s="529">
        <v>0.05</v>
      </c>
      <c r="K27" s="289" t="s">
        <v>436</v>
      </c>
      <c r="L27" s="290">
        <v>44958</v>
      </c>
      <c r="M27" s="290">
        <v>45261</v>
      </c>
      <c r="N27" s="283" t="s">
        <v>437</v>
      </c>
      <c r="O27" s="535" t="s">
        <v>603</v>
      </c>
      <c r="P27" s="291"/>
      <c r="Q27" s="291"/>
      <c r="R27" s="291"/>
      <c r="S27" s="291"/>
      <c r="T27" s="291"/>
      <c r="U27" s="291"/>
      <c r="V27" s="291"/>
      <c r="W27" s="291"/>
      <c r="X27" s="291"/>
      <c r="Y27" s="291"/>
      <c r="Z27" s="291"/>
      <c r="AA27" s="293"/>
      <c r="AB27" s="291"/>
      <c r="AC27" s="292"/>
      <c r="AD27" s="303"/>
      <c r="AE27" s="303"/>
      <c r="AF27" s="303"/>
      <c r="AG27" s="303"/>
      <c r="AH27" s="337">
        <v>9</v>
      </c>
      <c r="AI27" s="291"/>
      <c r="AJ27" s="291"/>
      <c r="AK27" s="312"/>
      <c r="AL27" s="291">
        <v>41</v>
      </c>
      <c r="AM27" s="295">
        <v>50</v>
      </c>
      <c r="AN27" s="296"/>
      <c r="AO27" s="280" t="s">
        <v>487</v>
      </c>
      <c r="AP27" s="296"/>
      <c r="AQ27" s="280" t="s">
        <v>604</v>
      </c>
      <c r="AR27" s="296"/>
      <c r="AS27" s="280" t="s">
        <v>605</v>
      </c>
      <c r="AT27" s="296"/>
      <c r="AU27" s="280" t="s">
        <v>606</v>
      </c>
      <c r="AV27" s="296"/>
      <c r="AW27" s="280" t="s">
        <v>607</v>
      </c>
      <c r="AX27" s="296"/>
      <c r="AY27" s="323" t="s">
        <v>608</v>
      </c>
      <c r="AZ27" s="296"/>
      <c r="BA27" s="323" t="s">
        <v>609</v>
      </c>
      <c r="BB27" s="296"/>
      <c r="BC27" s="324" t="s">
        <v>610</v>
      </c>
      <c r="BD27" s="296"/>
      <c r="BE27" s="324" t="s">
        <v>611</v>
      </c>
      <c r="BF27" s="300">
        <v>9</v>
      </c>
      <c r="BG27" s="324" t="s">
        <v>612</v>
      </c>
      <c r="BH27" s="300">
        <v>9</v>
      </c>
      <c r="BI27" s="324" t="s">
        <v>613</v>
      </c>
      <c r="BJ27" s="300">
        <v>50</v>
      </c>
      <c r="BK27" s="324" t="s">
        <v>614</v>
      </c>
    </row>
    <row r="28" spans="1:63" ht="295.5" customHeight="1">
      <c r="A28" s="527"/>
      <c r="B28" s="527"/>
      <c r="C28" s="527"/>
      <c r="D28" s="530"/>
      <c r="E28" s="531"/>
      <c r="F28" s="531"/>
      <c r="G28" s="537"/>
      <c r="H28" s="338">
        <v>500</v>
      </c>
      <c r="I28" s="339" t="s">
        <v>42</v>
      </c>
      <c r="J28" s="529"/>
      <c r="K28" s="289" t="s">
        <v>436</v>
      </c>
      <c r="L28" s="290">
        <v>44958</v>
      </c>
      <c r="M28" s="290">
        <v>45261</v>
      </c>
      <c r="N28" s="283" t="s">
        <v>437</v>
      </c>
      <c r="O28" s="526"/>
      <c r="P28" s="291"/>
      <c r="Q28" s="291"/>
      <c r="R28" s="291"/>
      <c r="S28" s="291"/>
      <c r="T28" s="291"/>
      <c r="U28" s="291"/>
      <c r="V28" s="291"/>
      <c r="W28" s="291"/>
      <c r="X28" s="291"/>
      <c r="Y28" s="291"/>
      <c r="Z28" s="291"/>
      <c r="AA28" s="295">
        <v>250</v>
      </c>
      <c r="AB28" s="291"/>
      <c r="AC28" s="292"/>
      <c r="AD28" s="303"/>
      <c r="AE28" s="303"/>
      <c r="AF28" s="303"/>
      <c r="AG28" s="303"/>
      <c r="AH28" s="337"/>
      <c r="AI28" s="291"/>
      <c r="AJ28" s="291"/>
      <c r="AK28" s="312"/>
      <c r="AL28" s="291">
        <v>587</v>
      </c>
      <c r="AM28" s="295">
        <v>250</v>
      </c>
      <c r="AN28" s="296"/>
      <c r="AO28" s="280" t="s">
        <v>487</v>
      </c>
      <c r="AP28" s="296"/>
      <c r="AQ28" s="280" t="s">
        <v>604</v>
      </c>
      <c r="AR28" s="296"/>
      <c r="AS28" s="280" t="s">
        <v>605</v>
      </c>
      <c r="AT28" s="296"/>
      <c r="AU28" s="280" t="s">
        <v>606</v>
      </c>
      <c r="AV28" s="296"/>
      <c r="AW28" s="280"/>
      <c r="AX28" s="296"/>
      <c r="AY28" s="297" t="s">
        <v>196</v>
      </c>
      <c r="AZ28" s="296"/>
      <c r="BA28" s="297" t="s">
        <v>615</v>
      </c>
      <c r="BB28" s="296"/>
      <c r="BC28" s="298" t="s">
        <v>616</v>
      </c>
      <c r="BD28" s="296"/>
      <c r="BE28" s="324" t="s">
        <v>611</v>
      </c>
      <c r="BF28" s="300"/>
      <c r="BG28" s="324" t="s">
        <v>617</v>
      </c>
      <c r="BH28" s="300"/>
      <c r="BI28" s="324" t="s">
        <v>618</v>
      </c>
      <c r="BJ28" s="300">
        <v>587</v>
      </c>
      <c r="BK28" s="324" t="s">
        <v>619</v>
      </c>
    </row>
    <row r="29" spans="1:63" ht="273" customHeight="1">
      <c r="A29" s="527"/>
      <c r="B29" s="527" t="s">
        <v>620</v>
      </c>
      <c r="C29" s="527" t="s">
        <v>480</v>
      </c>
      <c r="D29" s="340" t="s">
        <v>621</v>
      </c>
      <c r="E29" s="529">
        <v>0.15</v>
      </c>
      <c r="F29" s="341" t="s">
        <v>482</v>
      </c>
      <c r="G29" s="342" t="s">
        <v>622</v>
      </c>
      <c r="H29" s="292">
        <v>1</v>
      </c>
      <c r="I29" s="339" t="s">
        <v>44</v>
      </c>
      <c r="J29" s="343">
        <v>0.05</v>
      </c>
      <c r="K29" s="289" t="s">
        <v>436</v>
      </c>
      <c r="L29" s="290">
        <v>44958</v>
      </c>
      <c r="M29" s="290">
        <v>45261</v>
      </c>
      <c r="N29" s="283" t="s">
        <v>437</v>
      </c>
      <c r="O29" s="283" t="s">
        <v>623</v>
      </c>
      <c r="P29" s="291"/>
      <c r="Q29" s="291"/>
      <c r="R29" s="291"/>
      <c r="S29" s="291"/>
      <c r="T29" s="291"/>
      <c r="U29" s="291"/>
      <c r="V29" s="291"/>
      <c r="W29" s="291"/>
      <c r="X29" s="291"/>
      <c r="Y29" s="291"/>
      <c r="Z29" s="291"/>
      <c r="AA29" s="295">
        <v>1</v>
      </c>
      <c r="AB29" s="291"/>
      <c r="AC29" s="291"/>
      <c r="AD29" s="291"/>
      <c r="AE29" s="291"/>
      <c r="AF29" s="291"/>
      <c r="AG29" s="291"/>
      <c r="AH29" s="291"/>
      <c r="AI29" s="291"/>
      <c r="AJ29" s="291"/>
      <c r="AK29" s="300"/>
      <c r="AL29" s="291">
        <v>1</v>
      </c>
      <c r="AM29" s="295">
        <v>1</v>
      </c>
      <c r="AN29" s="296"/>
      <c r="AO29" s="280" t="s">
        <v>487</v>
      </c>
      <c r="AP29" s="296"/>
      <c r="AQ29" s="344" t="s">
        <v>624</v>
      </c>
      <c r="AR29" s="296"/>
      <c r="AS29" s="344" t="s">
        <v>625</v>
      </c>
      <c r="AT29" s="314"/>
      <c r="AU29" s="344" t="s">
        <v>625</v>
      </c>
      <c r="AV29" s="296"/>
      <c r="AW29" s="344"/>
      <c r="AX29" s="314">
        <v>1</v>
      </c>
      <c r="AY29" s="345" t="s">
        <v>626</v>
      </c>
      <c r="AZ29" s="314">
        <v>1</v>
      </c>
      <c r="BA29" s="345" t="s">
        <v>627</v>
      </c>
      <c r="BB29" s="314">
        <v>1</v>
      </c>
      <c r="BC29" s="345" t="s">
        <v>627</v>
      </c>
      <c r="BD29" s="314">
        <v>1</v>
      </c>
      <c r="BE29" s="298" t="s">
        <v>247</v>
      </c>
      <c r="BF29" s="314">
        <v>1</v>
      </c>
      <c r="BG29" s="298" t="s">
        <v>247</v>
      </c>
      <c r="BH29" s="314">
        <v>1</v>
      </c>
      <c r="BI29" s="298" t="s">
        <v>247</v>
      </c>
      <c r="BJ29" s="314">
        <v>1</v>
      </c>
      <c r="BK29" s="298" t="s">
        <v>628</v>
      </c>
    </row>
    <row r="30" spans="1:63" ht="154.5" customHeight="1">
      <c r="A30" s="527"/>
      <c r="B30" s="527"/>
      <c r="C30" s="527"/>
      <c r="D30" s="340" t="s">
        <v>629</v>
      </c>
      <c r="E30" s="529"/>
      <c r="F30" s="341" t="s">
        <v>482</v>
      </c>
      <c r="G30" s="304" t="s">
        <v>630</v>
      </c>
      <c r="H30" s="286" t="s">
        <v>434</v>
      </c>
      <c r="I30" s="346" t="s">
        <v>631</v>
      </c>
      <c r="J30" s="347">
        <v>2.5000000000000001E-2</v>
      </c>
      <c r="K30" s="289" t="s">
        <v>436</v>
      </c>
      <c r="L30" s="290">
        <v>44958</v>
      </c>
      <c r="M30" s="290">
        <v>45261</v>
      </c>
      <c r="N30" s="283" t="s">
        <v>437</v>
      </c>
      <c r="O30" s="283" t="s">
        <v>632</v>
      </c>
      <c r="P30" s="291"/>
      <c r="Q30" s="291"/>
      <c r="R30" s="348">
        <v>0.09</v>
      </c>
      <c r="S30" s="302">
        <v>0.09</v>
      </c>
      <c r="T30" s="348">
        <v>0.09</v>
      </c>
      <c r="U30" s="302">
        <v>0.09</v>
      </c>
      <c r="V30" s="348">
        <v>0.09</v>
      </c>
      <c r="W30" s="302">
        <v>0.09</v>
      </c>
      <c r="X30" s="348"/>
      <c r="Y30" s="302">
        <v>0.09</v>
      </c>
      <c r="Z30" s="348">
        <v>0.09</v>
      </c>
      <c r="AA30" s="302">
        <v>0.09</v>
      </c>
      <c r="AB30" s="348">
        <v>0.09</v>
      </c>
      <c r="AC30" s="302">
        <v>0.09</v>
      </c>
      <c r="AD30" s="348">
        <v>0.09</v>
      </c>
      <c r="AE30" s="302">
        <v>0.09</v>
      </c>
      <c r="AF30" s="348">
        <v>0.09</v>
      </c>
      <c r="AG30" s="302">
        <v>0.09</v>
      </c>
      <c r="AH30" s="348">
        <v>0.09</v>
      </c>
      <c r="AI30" s="302">
        <v>0.09</v>
      </c>
      <c r="AJ30" s="276">
        <v>0.09</v>
      </c>
      <c r="AK30" s="302">
        <v>0.09</v>
      </c>
      <c r="AL30" s="349"/>
      <c r="AM30" s="302">
        <v>0.1</v>
      </c>
      <c r="AN30" s="296"/>
      <c r="AO30" s="280" t="s">
        <v>487</v>
      </c>
      <c r="AP30" s="279">
        <v>0.09</v>
      </c>
      <c r="AQ30" s="344" t="s">
        <v>633</v>
      </c>
      <c r="AR30" s="279">
        <v>0.18</v>
      </c>
      <c r="AS30" s="350" t="s">
        <v>634</v>
      </c>
      <c r="AT30" s="279">
        <v>0.27</v>
      </c>
      <c r="AU30" s="350" t="s">
        <v>635</v>
      </c>
      <c r="AV30" s="279"/>
      <c r="AW30" s="350"/>
      <c r="AX30" s="279">
        <f>+AP30*5</f>
        <v>0.44999999999999996</v>
      </c>
      <c r="AY30" s="325" t="s">
        <v>636</v>
      </c>
      <c r="AZ30" s="279">
        <f>9%*6</f>
        <v>0.54</v>
      </c>
      <c r="BA30" s="325" t="s">
        <v>637</v>
      </c>
      <c r="BB30" s="279">
        <f>9%*7</f>
        <v>0.63</v>
      </c>
      <c r="BC30" s="351" t="s">
        <v>638</v>
      </c>
      <c r="BD30" s="279">
        <f>9%*8</f>
        <v>0.72</v>
      </c>
      <c r="BE30" s="324" t="s">
        <v>639</v>
      </c>
      <c r="BF30" s="282">
        <f>9%*9</f>
        <v>0.80999999999999994</v>
      </c>
      <c r="BG30" s="324" t="s">
        <v>640</v>
      </c>
      <c r="BH30" s="282">
        <f>9%*10</f>
        <v>0.89999999999999991</v>
      </c>
      <c r="BI30" s="324" t="s">
        <v>641</v>
      </c>
      <c r="BJ30" s="352">
        <f>+AJ30+AH30+AF30+AD30+AB30+Z30+V30+T30+R30</f>
        <v>0.80999999999999983</v>
      </c>
      <c r="BK30" s="324" t="s">
        <v>642</v>
      </c>
    </row>
    <row r="31" spans="1:63" ht="234.75" customHeight="1">
      <c r="A31" s="527"/>
      <c r="B31" s="527"/>
      <c r="C31" s="527"/>
      <c r="D31" s="304" t="s">
        <v>643</v>
      </c>
      <c r="E31" s="529"/>
      <c r="F31" s="341" t="s">
        <v>482</v>
      </c>
      <c r="G31" s="304" t="s">
        <v>644</v>
      </c>
      <c r="H31" s="286" t="s">
        <v>434</v>
      </c>
      <c r="I31" s="346" t="s">
        <v>645</v>
      </c>
      <c r="J31" s="347">
        <v>2.5000000000000001E-2</v>
      </c>
      <c r="K31" s="289" t="s">
        <v>436</v>
      </c>
      <c r="L31" s="290">
        <v>44958</v>
      </c>
      <c r="M31" s="290">
        <v>45261</v>
      </c>
      <c r="N31" s="283" t="s">
        <v>437</v>
      </c>
      <c r="O31" s="283">
        <v>7.1</v>
      </c>
      <c r="P31" s="291"/>
      <c r="Q31" s="291"/>
      <c r="R31" s="348">
        <v>0.09</v>
      </c>
      <c r="S31" s="302">
        <v>0.09</v>
      </c>
      <c r="T31" s="348">
        <v>0.09</v>
      </c>
      <c r="U31" s="302">
        <v>0.09</v>
      </c>
      <c r="V31" s="348">
        <v>0.09</v>
      </c>
      <c r="W31" s="302">
        <v>0.09</v>
      </c>
      <c r="X31" s="348"/>
      <c r="Y31" s="302">
        <v>0.09</v>
      </c>
      <c r="Z31" s="348">
        <v>0.09</v>
      </c>
      <c r="AA31" s="302">
        <v>0.09</v>
      </c>
      <c r="AB31" s="348">
        <v>0.09</v>
      </c>
      <c r="AC31" s="302">
        <v>0.09</v>
      </c>
      <c r="AD31" s="348">
        <v>0.09</v>
      </c>
      <c r="AE31" s="302">
        <v>0.09</v>
      </c>
      <c r="AF31" s="348">
        <v>0.09</v>
      </c>
      <c r="AG31" s="302">
        <v>0.09</v>
      </c>
      <c r="AH31" s="348">
        <v>0.09</v>
      </c>
      <c r="AI31" s="302">
        <v>0.09</v>
      </c>
      <c r="AJ31" s="276">
        <v>0.09</v>
      </c>
      <c r="AK31" s="302">
        <v>0.09</v>
      </c>
      <c r="AL31" s="276">
        <v>0.1</v>
      </c>
      <c r="AM31" s="302">
        <v>0.1</v>
      </c>
      <c r="AN31" s="296"/>
      <c r="AO31" s="280" t="s">
        <v>487</v>
      </c>
      <c r="AP31" s="279">
        <v>0.09</v>
      </c>
      <c r="AQ31" s="344" t="s">
        <v>646</v>
      </c>
      <c r="AR31" s="279">
        <v>0.18</v>
      </c>
      <c r="AS31" s="350" t="s">
        <v>647</v>
      </c>
      <c r="AT31" s="279">
        <v>0.27</v>
      </c>
      <c r="AU31" s="350" t="s">
        <v>647</v>
      </c>
      <c r="AV31" s="279"/>
      <c r="AW31" s="350"/>
      <c r="AX31" s="279">
        <f>+AP31*5</f>
        <v>0.44999999999999996</v>
      </c>
      <c r="AY31" s="345" t="s">
        <v>648</v>
      </c>
      <c r="AZ31" s="279">
        <f>9%*6</f>
        <v>0.54</v>
      </c>
      <c r="BA31" s="345" t="s">
        <v>648</v>
      </c>
      <c r="BB31" s="279">
        <f>9%*7</f>
        <v>0.63</v>
      </c>
      <c r="BC31" s="353" t="s">
        <v>649</v>
      </c>
      <c r="BD31" s="279">
        <f>9%*8</f>
        <v>0.72</v>
      </c>
      <c r="BE31" s="298" t="s">
        <v>650</v>
      </c>
      <c r="BF31" s="282">
        <f>9%*9</f>
        <v>0.80999999999999994</v>
      </c>
      <c r="BG31" s="298" t="s">
        <v>650</v>
      </c>
      <c r="BH31" s="282">
        <f>9%*10</f>
        <v>0.89999999999999991</v>
      </c>
      <c r="BI31" s="298" t="s">
        <v>651</v>
      </c>
      <c r="BJ31" s="352">
        <f>+AJ31+AH31+AF31+AD31+AB31+Z31+V31+T31+R31+AL31</f>
        <v>0.90999999999999981</v>
      </c>
      <c r="BK31" s="298" t="s">
        <v>652</v>
      </c>
    </row>
    <row r="32" spans="1:63" ht="409.5">
      <c r="A32" s="527"/>
      <c r="B32" s="527"/>
      <c r="C32" s="527"/>
      <c r="D32" s="340" t="s">
        <v>653</v>
      </c>
      <c r="E32" s="529"/>
      <c r="F32" s="341" t="s">
        <v>482</v>
      </c>
      <c r="G32" s="304" t="s">
        <v>654</v>
      </c>
      <c r="H32" s="286" t="s">
        <v>655</v>
      </c>
      <c r="I32" s="346" t="s">
        <v>656</v>
      </c>
      <c r="J32" s="347">
        <v>0.05</v>
      </c>
      <c r="K32" s="289" t="s">
        <v>436</v>
      </c>
      <c r="L32" s="290">
        <v>44958</v>
      </c>
      <c r="M32" s="290">
        <v>45261</v>
      </c>
      <c r="N32" s="283" t="s">
        <v>437</v>
      </c>
      <c r="O32" s="283" t="s">
        <v>657</v>
      </c>
      <c r="P32" s="291"/>
      <c r="Q32" s="291"/>
      <c r="R32" s="291"/>
      <c r="S32" s="291"/>
      <c r="T32" s="291"/>
      <c r="U32" s="291"/>
      <c r="V32" s="291"/>
      <c r="W32" s="291"/>
      <c r="X32" s="291"/>
      <c r="Y32" s="291"/>
      <c r="Z32" s="291"/>
      <c r="AA32" s="354">
        <v>5</v>
      </c>
      <c r="AB32" s="291"/>
      <c r="AC32" s="291"/>
      <c r="AD32" s="291"/>
      <c r="AE32" s="291"/>
      <c r="AF32" s="291"/>
      <c r="AG32" s="291"/>
      <c r="AH32" s="291"/>
      <c r="AI32" s="292"/>
      <c r="AJ32" s="291"/>
      <c r="AK32" s="296"/>
      <c r="AL32" s="291">
        <v>11</v>
      </c>
      <c r="AM32" s="354">
        <v>5</v>
      </c>
      <c r="AN32" s="296"/>
      <c r="AO32" s="280" t="s">
        <v>487</v>
      </c>
      <c r="AP32" s="296"/>
      <c r="AQ32" s="346" t="s">
        <v>658</v>
      </c>
      <c r="AR32" s="296"/>
      <c r="AS32" s="355" t="s">
        <v>659</v>
      </c>
      <c r="AT32" s="296"/>
      <c r="AU32" s="355" t="s">
        <v>659</v>
      </c>
      <c r="AV32" s="296"/>
      <c r="AW32" s="355" t="s">
        <v>660</v>
      </c>
      <c r="AX32" s="296"/>
      <c r="AY32" s="325" t="s">
        <v>661</v>
      </c>
      <c r="AZ32" s="296"/>
      <c r="BA32" s="324" t="s">
        <v>662</v>
      </c>
      <c r="BB32" s="296"/>
      <c r="BC32" s="324" t="s">
        <v>663</v>
      </c>
      <c r="BD32" s="296"/>
      <c r="BE32" s="324" t="s">
        <v>664</v>
      </c>
      <c r="BF32" s="356"/>
      <c r="BG32" s="324" t="s">
        <v>665</v>
      </c>
      <c r="BH32" s="356"/>
      <c r="BI32" s="324" t="s">
        <v>665</v>
      </c>
      <c r="BJ32" s="300">
        <v>11</v>
      </c>
      <c r="BK32" s="324" t="s">
        <v>666</v>
      </c>
    </row>
    <row r="33" spans="1:63" ht="75" customHeight="1">
      <c r="A33" s="527"/>
      <c r="B33" s="527" t="s">
        <v>667</v>
      </c>
      <c r="C33" s="527" t="s">
        <v>668</v>
      </c>
      <c r="D33" s="304" t="s">
        <v>669</v>
      </c>
      <c r="E33" s="529">
        <v>0.05</v>
      </c>
      <c r="F33" s="341" t="s">
        <v>482</v>
      </c>
      <c r="G33" s="304" t="s">
        <v>670</v>
      </c>
      <c r="H33" s="284">
        <v>1</v>
      </c>
      <c r="I33" s="346" t="s">
        <v>671</v>
      </c>
      <c r="J33" s="347">
        <v>2.5000000000000001E-2</v>
      </c>
      <c r="K33" s="289" t="s">
        <v>436</v>
      </c>
      <c r="L33" s="290">
        <v>44927</v>
      </c>
      <c r="M33" s="290">
        <v>45261</v>
      </c>
      <c r="N33" s="283" t="s">
        <v>437</v>
      </c>
      <c r="O33" s="283" t="s">
        <v>672</v>
      </c>
      <c r="P33" s="291" t="s">
        <v>673</v>
      </c>
      <c r="Q33" s="302">
        <v>8.3299999999999999E-2</v>
      </c>
      <c r="R33" s="291" t="s">
        <v>673</v>
      </c>
      <c r="S33" s="302">
        <v>8.3299999999999999E-2</v>
      </c>
      <c r="T33" s="291" t="s">
        <v>673</v>
      </c>
      <c r="U33" s="302">
        <v>8.3299999999999999E-2</v>
      </c>
      <c r="V33" s="291" t="s">
        <v>673</v>
      </c>
      <c r="W33" s="302">
        <v>8.3299999999999999E-2</v>
      </c>
      <c r="X33" s="291" t="s">
        <v>673</v>
      </c>
      <c r="Y33" s="302">
        <v>8.3299999999999999E-2</v>
      </c>
      <c r="Z33" s="291" t="s">
        <v>673</v>
      </c>
      <c r="AA33" s="302">
        <v>8.3299999999999999E-2</v>
      </c>
      <c r="AB33" s="291" t="s">
        <v>673</v>
      </c>
      <c r="AC33" s="302">
        <v>8.3299999999999999E-2</v>
      </c>
      <c r="AD33" s="291" t="s">
        <v>673</v>
      </c>
      <c r="AE33" s="302">
        <v>8.3299999999999999E-2</v>
      </c>
      <c r="AF33" s="291" t="s">
        <v>673</v>
      </c>
      <c r="AG33" s="302">
        <v>8.3299999999999999E-2</v>
      </c>
      <c r="AH33" s="357">
        <v>8.3299999999999999E-2</v>
      </c>
      <c r="AI33" s="302">
        <v>8.3299999999999999E-2</v>
      </c>
      <c r="AJ33" s="357">
        <v>8.3299999999999999E-2</v>
      </c>
      <c r="AK33" s="302">
        <v>8.3299999999999999E-2</v>
      </c>
      <c r="AL33" s="357">
        <v>8.3699999999999997E-2</v>
      </c>
      <c r="AM33" s="302">
        <v>8.3699999999999997E-2</v>
      </c>
      <c r="AN33" s="296" t="s">
        <v>673</v>
      </c>
      <c r="AO33" s="280" t="s">
        <v>674</v>
      </c>
      <c r="AP33" s="352">
        <f>8.33%*2</f>
        <v>0.1666</v>
      </c>
      <c r="AQ33" s="280" t="s">
        <v>675</v>
      </c>
      <c r="AR33" s="352">
        <f>8.33%*3</f>
        <v>0.24990000000000001</v>
      </c>
      <c r="AS33" s="280" t="s">
        <v>676</v>
      </c>
      <c r="AT33" s="352">
        <f>8.33%*4</f>
        <v>0.3332</v>
      </c>
      <c r="AU33" s="280" t="s">
        <v>677</v>
      </c>
      <c r="AV33" s="352">
        <f>8.33%*5</f>
        <v>0.41649999999999998</v>
      </c>
      <c r="AW33" s="280" t="s">
        <v>678</v>
      </c>
      <c r="AX33" s="352">
        <f>8.33%*6</f>
        <v>0.49980000000000002</v>
      </c>
      <c r="AY33" s="269" t="s">
        <v>679</v>
      </c>
      <c r="AZ33" s="357">
        <f>8.33%*7</f>
        <v>0.58309999999999995</v>
      </c>
      <c r="BA33" s="297" t="s">
        <v>680</v>
      </c>
      <c r="BB33" s="357">
        <f>8.33%*8</f>
        <v>0.66639999999999999</v>
      </c>
      <c r="BC33" s="297" t="s">
        <v>681</v>
      </c>
      <c r="BD33" s="357">
        <f>8.33%*9</f>
        <v>0.74970000000000003</v>
      </c>
      <c r="BE33" s="297" t="s">
        <v>682</v>
      </c>
      <c r="BF33" s="357">
        <f>8.33%*10</f>
        <v>0.83299999999999996</v>
      </c>
      <c r="BG33" s="298" t="s">
        <v>683</v>
      </c>
      <c r="BH33" s="282">
        <f>8.33%*11</f>
        <v>0.9163</v>
      </c>
      <c r="BI33" s="298" t="s">
        <v>684</v>
      </c>
      <c r="BJ33" s="282">
        <v>1</v>
      </c>
      <c r="BK33" s="298" t="s">
        <v>685</v>
      </c>
    </row>
    <row r="34" spans="1:63" ht="409.5">
      <c r="A34" s="527"/>
      <c r="B34" s="527"/>
      <c r="C34" s="527"/>
      <c r="D34" s="304" t="s">
        <v>686</v>
      </c>
      <c r="E34" s="529"/>
      <c r="F34" s="358"/>
      <c r="G34" s="305" t="s">
        <v>687</v>
      </c>
      <c r="H34" s="284">
        <v>0.25</v>
      </c>
      <c r="I34" s="346" t="s">
        <v>688</v>
      </c>
      <c r="J34" s="347">
        <v>2.5000000000000001E-2</v>
      </c>
      <c r="K34" s="289" t="s">
        <v>436</v>
      </c>
      <c r="L34" s="290">
        <v>44958</v>
      </c>
      <c r="M34" s="290">
        <v>45261</v>
      </c>
      <c r="N34" s="283" t="s">
        <v>437</v>
      </c>
      <c r="O34" s="283" t="s">
        <v>689</v>
      </c>
      <c r="P34" s="291"/>
      <c r="Q34" s="291"/>
      <c r="R34" s="291"/>
      <c r="S34" s="291"/>
      <c r="T34" s="291"/>
      <c r="U34" s="291"/>
      <c r="V34" s="291" t="s">
        <v>673</v>
      </c>
      <c r="W34" s="302">
        <v>8.3299999999999999E-2</v>
      </c>
      <c r="X34" s="291"/>
      <c r="Y34" s="291"/>
      <c r="Z34" s="291"/>
      <c r="AA34" s="291"/>
      <c r="AB34" s="291" t="s">
        <v>673</v>
      </c>
      <c r="AC34" s="302">
        <v>8.3299999999999999E-2</v>
      </c>
      <c r="AD34" s="291"/>
      <c r="AE34" s="291"/>
      <c r="AF34" s="291"/>
      <c r="AG34" s="291"/>
      <c r="AH34" s="291"/>
      <c r="AI34" s="291"/>
      <c r="AJ34" s="291"/>
      <c r="AK34" s="296"/>
      <c r="AL34" s="291" t="s">
        <v>690</v>
      </c>
      <c r="AM34" s="302">
        <v>8.3400000000000002E-2</v>
      </c>
      <c r="AN34" s="296"/>
      <c r="AO34" s="280" t="s">
        <v>487</v>
      </c>
      <c r="AP34" s="296"/>
      <c r="AQ34" s="280" t="s">
        <v>691</v>
      </c>
      <c r="AR34" s="296"/>
      <c r="AS34" s="280" t="s">
        <v>692</v>
      </c>
      <c r="AT34" s="357">
        <v>8.3299999999999999E-2</v>
      </c>
      <c r="AU34" s="280" t="s">
        <v>693</v>
      </c>
      <c r="AV34" s="296"/>
      <c r="AW34" s="280" t="s">
        <v>694</v>
      </c>
      <c r="AX34" s="296"/>
      <c r="AY34" s="297" t="s">
        <v>695</v>
      </c>
      <c r="AZ34" s="357">
        <f>8.33%*2</f>
        <v>0.1666</v>
      </c>
      <c r="BA34" s="297" t="s">
        <v>696</v>
      </c>
      <c r="BB34" s="296"/>
      <c r="BC34" s="297" t="s">
        <v>696</v>
      </c>
      <c r="BD34" s="296"/>
      <c r="BE34" s="297" t="s">
        <v>697</v>
      </c>
      <c r="BF34" s="356"/>
      <c r="BG34" s="298" t="s">
        <v>698</v>
      </c>
      <c r="BH34" s="356"/>
      <c r="BI34" s="298" t="s">
        <v>698</v>
      </c>
      <c r="BJ34" s="359">
        <f>8.33%*3</f>
        <v>0.24990000000000001</v>
      </c>
      <c r="BK34" s="298" t="s">
        <v>699</v>
      </c>
    </row>
    <row r="35" spans="1:63" ht="33" customHeight="1">
      <c r="A35" s="360" t="s">
        <v>700</v>
      </c>
      <c r="B35" s="361"/>
      <c r="C35" s="361" t="s">
        <v>701</v>
      </c>
      <c r="D35" s="361"/>
      <c r="E35" s="361" t="s">
        <v>702</v>
      </c>
      <c r="F35" s="362"/>
      <c r="G35" s="361" t="s">
        <v>702</v>
      </c>
      <c r="H35" s="361"/>
      <c r="I35" s="358" t="s">
        <v>703</v>
      </c>
      <c r="J35" s="363"/>
      <c r="K35" s="364"/>
      <c r="L35" s="364"/>
      <c r="M35" s="364"/>
      <c r="N35" s="365"/>
      <c r="O35" s="363"/>
      <c r="P35" s="538"/>
      <c r="Q35" s="539"/>
      <c r="R35" s="539"/>
      <c r="S35" s="539"/>
      <c r="T35" s="539"/>
      <c r="U35" s="539"/>
      <c r="V35" s="539"/>
      <c r="W35" s="539"/>
      <c r="X35" s="539"/>
      <c r="Y35" s="539"/>
      <c r="Z35" s="539"/>
      <c r="AA35" s="539"/>
      <c r="AB35" s="539"/>
      <c r="AC35" s="539"/>
      <c r="AD35" s="539"/>
      <c r="AE35" s="539"/>
      <c r="AF35" s="539"/>
      <c r="AG35" s="539"/>
      <c r="AH35" s="539"/>
      <c r="AI35" s="539"/>
      <c r="AJ35" s="539"/>
      <c r="AK35" s="539"/>
      <c r="AL35" s="539"/>
      <c r="AM35" s="540"/>
      <c r="AN35" s="367"/>
      <c r="AO35" s="368"/>
      <c r="AP35" s="367"/>
      <c r="AQ35" s="368"/>
      <c r="AR35" s="367"/>
      <c r="AS35" s="368"/>
      <c r="AT35" s="367"/>
      <c r="AU35" s="368"/>
      <c r="AV35" s="367"/>
      <c r="AW35" s="368"/>
      <c r="AX35" s="367"/>
      <c r="AY35" s="368"/>
      <c r="AZ35" s="367"/>
      <c r="BA35" s="368"/>
      <c r="BB35" s="367"/>
      <c r="BC35" s="368"/>
      <c r="BD35" s="367"/>
      <c r="BE35" s="368"/>
      <c r="BF35" s="366"/>
      <c r="BG35" s="368"/>
      <c r="BH35" s="366"/>
      <c r="BI35" s="369"/>
      <c r="BJ35" s="366"/>
      <c r="BK35" s="368"/>
    </row>
    <row r="36" spans="1:63" ht="73.5" customHeight="1" thickBot="1">
      <c r="A36" s="360" t="s">
        <v>704</v>
      </c>
      <c r="B36" s="361"/>
      <c r="C36" s="361" t="s">
        <v>705</v>
      </c>
      <c r="D36" s="361"/>
      <c r="E36" s="361" t="s">
        <v>706</v>
      </c>
      <c r="F36" s="370"/>
      <c r="G36" s="361" t="s">
        <v>707</v>
      </c>
      <c r="H36" s="361"/>
      <c r="I36" s="362" t="s">
        <v>708</v>
      </c>
      <c r="J36" s="364"/>
      <c r="K36" s="364"/>
      <c r="L36" s="364"/>
      <c r="M36" s="364"/>
      <c r="N36" s="365"/>
      <c r="O36" s="363"/>
      <c r="P36" s="538"/>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40"/>
      <c r="AN36" s="367"/>
      <c r="AO36" s="368"/>
      <c r="AP36" s="367"/>
      <c r="AQ36" s="368"/>
      <c r="AR36" s="367"/>
      <c r="AS36" s="368"/>
      <c r="AT36" s="367"/>
      <c r="AU36" s="368"/>
      <c r="AV36" s="367"/>
      <c r="AW36" s="368"/>
      <c r="AX36" s="367"/>
      <c r="AY36" s="368"/>
      <c r="AZ36" s="367"/>
      <c r="BA36" s="368"/>
      <c r="BB36" s="367"/>
      <c r="BC36" s="368"/>
      <c r="BD36" s="367"/>
      <c r="BE36" s="368"/>
      <c r="BF36" s="366"/>
      <c r="BG36" s="368"/>
      <c r="BH36" s="366"/>
      <c r="BI36" s="369"/>
      <c r="BJ36" s="366"/>
      <c r="BK36" s="368"/>
    </row>
    <row r="37" spans="1:63" ht="29.25" customHeight="1" thickBot="1">
      <c r="A37" s="371" t="s">
        <v>709</v>
      </c>
      <c r="B37" s="372"/>
      <c r="C37" s="372" t="s">
        <v>710</v>
      </c>
      <c r="D37" s="372"/>
      <c r="E37" s="373" t="s">
        <v>711</v>
      </c>
      <c r="G37" s="373" t="s">
        <v>712</v>
      </c>
      <c r="H37" s="372"/>
      <c r="I37" s="544" t="s">
        <v>713</v>
      </c>
      <c r="J37" s="544"/>
      <c r="K37" s="375"/>
      <c r="L37" s="376" t="s">
        <v>714</v>
      </c>
      <c r="M37" s="376"/>
      <c r="N37" s="377"/>
      <c r="O37" s="376"/>
      <c r="P37" s="541"/>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3"/>
      <c r="AN37" s="379"/>
      <c r="AO37" s="380"/>
      <c r="AP37" s="379"/>
      <c r="AQ37" s="380"/>
      <c r="AR37" s="379"/>
      <c r="AS37" s="380"/>
      <c r="AT37" s="379"/>
      <c r="AU37" s="380"/>
      <c r="AV37" s="379"/>
      <c r="AW37" s="380"/>
      <c r="AX37" s="379"/>
      <c r="AY37" s="380"/>
      <c r="AZ37" s="379"/>
      <c r="BA37" s="380"/>
      <c r="BB37" s="379"/>
      <c r="BC37" s="380"/>
      <c r="BD37" s="379"/>
      <c r="BE37" s="380"/>
      <c r="BF37" s="378"/>
      <c r="BG37" s="380"/>
      <c r="BH37" s="378"/>
      <c r="BI37" s="381"/>
      <c r="BJ37" s="378"/>
      <c r="BK37" s="380"/>
    </row>
    <row r="38" spans="1:63">
      <c r="A38" s="248" t="s">
        <v>715</v>
      </c>
      <c r="AN38" s="382"/>
      <c r="AO38" s="248"/>
      <c r="AP38" s="382"/>
      <c r="AQ38" s="248"/>
      <c r="AR38" s="382"/>
      <c r="AS38" s="248"/>
      <c r="AT38" s="382"/>
      <c r="AU38" s="248"/>
      <c r="BF38" s="253"/>
      <c r="BG38" s="248"/>
      <c r="BH38" s="253"/>
      <c r="BI38" s="336"/>
      <c r="BJ38" s="253"/>
      <c r="BK38" s="248"/>
    </row>
    <row r="39" spans="1:63">
      <c r="F39" s="248"/>
      <c r="AN39" s="382"/>
      <c r="AO39" s="248"/>
      <c r="AP39" s="382"/>
      <c r="AQ39" s="248"/>
      <c r="AR39" s="382"/>
      <c r="AS39" s="248"/>
      <c r="AT39" s="382"/>
      <c r="AU39" s="248"/>
      <c r="BF39" s="253"/>
      <c r="BG39" s="248"/>
      <c r="BH39" s="253"/>
      <c r="BI39" s="336"/>
      <c r="BJ39" s="253"/>
      <c r="BK39" s="248"/>
    </row>
    <row r="40" spans="1:63">
      <c r="E40" s="253"/>
      <c r="F40" s="248"/>
      <c r="AN40" s="382"/>
      <c r="AO40" s="248"/>
      <c r="AP40" s="382"/>
      <c r="AQ40" s="248"/>
      <c r="AR40" s="382"/>
      <c r="AS40" s="248"/>
      <c r="AT40" s="382"/>
      <c r="AU40" s="248"/>
      <c r="BF40" s="253"/>
      <c r="BG40" s="248"/>
      <c r="BH40" s="253"/>
      <c r="BI40" s="336"/>
      <c r="BJ40" s="253"/>
      <c r="BK40" s="248"/>
    </row>
    <row r="41" spans="1:63">
      <c r="E41" s="253"/>
      <c r="F41" s="248"/>
      <c r="AA41" s="545"/>
      <c r="AN41" s="382"/>
      <c r="AO41" s="248"/>
      <c r="AP41" s="382"/>
      <c r="AQ41" s="248"/>
      <c r="AR41" s="382"/>
      <c r="AS41" s="248"/>
      <c r="AT41" s="382"/>
      <c r="AU41" s="248"/>
      <c r="BF41" s="253"/>
      <c r="BG41" s="248"/>
      <c r="BH41" s="253"/>
      <c r="BI41" s="336"/>
      <c r="BJ41" s="253"/>
      <c r="BK41" s="248"/>
    </row>
    <row r="42" spans="1:63">
      <c r="E42" s="253"/>
      <c r="F42" s="248"/>
      <c r="AA42" s="545"/>
      <c r="AN42" s="382"/>
      <c r="AO42" s="248"/>
      <c r="AP42" s="382"/>
      <c r="AQ42" s="248"/>
      <c r="AR42" s="382"/>
      <c r="AS42" s="248"/>
      <c r="AT42" s="382"/>
      <c r="AU42" s="248"/>
      <c r="BF42" s="253"/>
      <c r="BG42" s="248"/>
      <c r="BH42" s="253"/>
      <c r="BI42" s="336"/>
      <c r="BJ42" s="253"/>
      <c r="BK42" s="248"/>
    </row>
    <row r="43" spans="1:63">
      <c r="E43" s="253"/>
      <c r="F43" s="248"/>
      <c r="AA43" s="545"/>
    </row>
    <row r="44" spans="1:63">
      <c r="E44" s="253"/>
      <c r="F44" s="248"/>
      <c r="AA44" s="545"/>
    </row>
    <row r="45" spans="1:63">
      <c r="E45" s="253"/>
      <c r="AA45" s="385"/>
    </row>
  </sheetData>
  <mergeCells count="87">
    <mergeCell ref="P35:AM37"/>
    <mergeCell ref="I37:J37"/>
    <mergeCell ref="AA41:AA44"/>
    <mergeCell ref="B29:B32"/>
    <mergeCell ref="C29:C32"/>
    <mergeCell ref="E29:E32"/>
    <mergeCell ref="B33:B34"/>
    <mergeCell ref="C33:C34"/>
    <mergeCell ref="E33:E34"/>
    <mergeCell ref="G25:G26"/>
    <mergeCell ref="J25:J26"/>
    <mergeCell ref="O25:O26"/>
    <mergeCell ref="G27:G28"/>
    <mergeCell ref="J27:J28"/>
    <mergeCell ref="O27:O28"/>
    <mergeCell ref="D16:D23"/>
    <mergeCell ref="E16:E23"/>
    <mergeCell ref="F16:F23"/>
    <mergeCell ref="G16:G23"/>
    <mergeCell ref="O16:O23"/>
    <mergeCell ref="B24:B28"/>
    <mergeCell ref="C24:C28"/>
    <mergeCell ref="D24:D28"/>
    <mergeCell ref="E24:E28"/>
    <mergeCell ref="F24:F28"/>
    <mergeCell ref="BH10:BI10"/>
    <mergeCell ref="BJ10:BK10"/>
    <mergeCell ref="A12:A34"/>
    <mergeCell ref="B12:B14"/>
    <mergeCell ref="C12:C14"/>
    <mergeCell ref="D12:D14"/>
    <mergeCell ref="E12:E14"/>
    <mergeCell ref="F12:F14"/>
    <mergeCell ref="B15:B23"/>
    <mergeCell ref="C15:C23"/>
    <mergeCell ref="AV10:AW10"/>
    <mergeCell ref="AX10:AY10"/>
    <mergeCell ref="AZ10:BA10"/>
    <mergeCell ref="BB10:BC10"/>
    <mergeCell ref="BD10:BE10"/>
    <mergeCell ref="BF10:BG10"/>
    <mergeCell ref="AT10:AU10"/>
    <mergeCell ref="X10:Y10"/>
    <mergeCell ref="Z10:AA10"/>
    <mergeCell ref="AB10:AC10"/>
    <mergeCell ref="AD10:AE10"/>
    <mergeCell ref="AF10:AG10"/>
    <mergeCell ref="AH10:AI10"/>
    <mergeCell ref="AJ10:AK10"/>
    <mergeCell ref="AL10:AM10"/>
    <mergeCell ref="AN10:AO10"/>
    <mergeCell ref="AP10:AQ10"/>
    <mergeCell ref="AR10:AS10"/>
    <mergeCell ref="V10:W10"/>
    <mergeCell ref="H10:H11"/>
    <mergeCell ref="I10:I11"/>
    <mergeCell ref="J10:J11"/>
    <mergeCell ref="K10:K11"/>
    <mergeCell ref="L10:L11"/>
    <mergeCell ref="M10:M11"/>
    <mergeCell ref="N10:N11"/>
    <mergeCell ref="O10:O11"/>
    <mergeCell ref="P10:Q10"/>
    <mergeCell ref="R10:S10"/>
    <mergeCell ref="T10:U10"/>
    <mergeCell ref="BH3:BI9"/>
    <mergeCell ref="BJ3:BK9"/>
    <mergeCell ref="A9:G9"/>
    <mergeCell ref="H9:AM9"/>
    <mergeCell ref="A10:B10"/>
    <mergeCell ref="C10:C11"/>
    <mergeCell ref="D10:D11"/>
    <mergeCell ref="E10:E11"/>
    <mergeCell ref="F10:F11"/>
    <mergeCell ref="G10:G11"/>
    <mergeCell ref="AV3:AW9"/>
    <mergeCell ref="AX3:AY9"/>
    <mergeCell ref="AZ3:BA9"/>
    <mergeCell ref="BB3:BC9"/>
    <mergeCell ref="BD3:BE9"/>
    <mergeCell ref="BF3:BG9"/>
    <mergeCell ref="AT3:AU9"/>
    <mergeCell ref="A3:J8"/>
    <mergeCell ref="N3:AM8"/>
    <mergeCell ref="AN3:AO9"/>
    <mergeCell ref="AP3:AQ9"/>
    <mergeCell ref="AR3:AS9"/>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Sectorial 2023 a 2026</vt:lpstr>
      <vt:lpstr>Seguimiento Plan Sectorial </vt:lpstr>
      <vt:lpstr>Plan Estrategico Institucional </vt:lpstr>
      <vt:lpstr>Seguimiento a Plan Estrátegico </vt:lpstr>
      <vt:lpstr>PMI</vt:lpstr>
      <vt:lpstr>DDOSS</vt:lpstr>
      <vt:lpstr>DDOSS!Área_de_impresión</vt:lpstr>
      <vt:lpstr>'Plan Estrategico Institucional '!Área_de_impresión</vt:lpstr>
      <vt:lpstr>'Seguimiento a Plan Estrátegico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Marisol Viveros</cp:lastModifiedBy>
  <dcterms:created xsi:type="dcterms:W3CDTF">2023-04-18T19:27:39Z</dcterms:created>
  <dcterms:modified xsi:type="dcterms:W3CDTF">2024-03-27T19:35:31Z</dcterms:modified>
</cp:coreProperties>
</file>