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GESTION 2023\1. Pensamiento y Direccionamiento Estrategico\6. Modelo Integrado de Gestion y Planeación\Informe de Planeación Tactica y Operativa\2023\4 informe\Finales\"/>
    </mc:Choice>
  </mc:AlternateContent>
  <xr:revisionPtr revIDLastSave="0" documentId="13_ncr:1_{4E497091-6DC8-4DE8-B333-F68F2CDCF594}" xr6:coauthVersionLast="47" xr6:coauthVersionMax="47" xr10:uidLastSave="{00000000-0000-0000-0000-000000000000}"/>
  <bookViews>
    <workbookView xWindow="-120" yWindow="-120" windowWidth="29040" windowHeight="15720" firstSheet="1" activeTab="3" xr2:uid="{B926EF17-02E4-4D6B-93FD-907EEAFCCBF1}"/>
  </bookViews>
  <sheets>
    <sheet name="Plan Sectorial 2023 a 2026" sheetId="5" state="hidden" r:id="rId1"/>
    <sheet name="Seguimiento Plan Sectorial " sheetId="4" r:id="rId2"/>
    <sheet name="Plan Estrategico Institucional " sheetId="1" state="hidden" r:id="rId3"/>
    <sheet name="Seguimiento a Plan Estrátegico " sheetId="7" r:id="rId4"/>
    <sheet name="PMI" sheetId="8" r:id="rId5"/>
    <sheet name="DDOSS" sheetId="9" state="hidden" r:id="rId6"/>
  </sheets>
  <externalReferences>
    <externalReference r:id="rId7"/>
    <externalReference r:id="rId8"/>
  </externalReferences>
  <definedNames>
    <definedName name="_xlnm._FilterDatabase" localSheetId="2" hidden="1">'Plan Estrategico Institucional '!$A$6:$CN$30</definedName>
    <definedName name="_xlnm._FilterDatabase" localSheetId="0" hidden="1">'Plan Sectorial 2023 a 2026'!$A$5:$S$19</definedName>
    <definedName name="_xlnm._FilterDatabase" localSheetId="1" hidden="1">'Seguimiento Plan Sectorial '!$A$7:$AG$21</definedName>
    <definedName name="ActualBeyond" localSheetId="5">PeriodInActual*(#REF!&gt;0)</definedName>
    <definedName name="ActualBeyond" localSheetId="3">'Seguimiento a Plan Estrátegico '!PeriodInActual*(#REF!&gt;0)</definedName>
    <definedName name="ActualBeyond">PeriodInActual*(#REF!&gt;0)</definedName>
    <definedName name="_xlnm.Print_Area" localSheetId="5">DDOSS!$A$3:$AM$34</definedName>
    <definedName name="_xlnm.Print_Area" localSheetId="2">'Plan Estrategico Institucional '!$A$1:$N$34</definedName>
    <definedName name="_xlnm.Print_Area" localSheetId="3">'Seguimiento a Plan Estrátegico '!$A$1:$N$33</definedName>
    <definedName name="Colombia" localSheetId="5">#REF!</definedName>
    <definedName name="Colombia" localSheetId="2">#REF!</definedName>
    <definedName name="Colombia" localSheetId="3">#REF!</definedName>
    <definedName name="Colombia">#REF!</definedName>
    <definedName name="Gtics" localSheetId="5">#REF!=MEDIAN(#REF!,#REF!,#REF!+#REF!-1)</definedName>
    <definedName name="Gtics" localSheetId="3">#REF!=MEDIAN(#REF!,#REF!,#REF!+#REF!-1)</definedName>
    <definedName name="Gtics">#REF!=MEDIAN(#REF!,#REF!,#REF!+#REF!-1)</definedName>
    <definedName name="Ordenamiento" localSheetId="5">#REF!</definedName>
    <definedName name="Ordenamiento" localSheetId="2">#REF!</definedName>
    <definedName name="Ordenamiento" localSheetId="3">#REF!</definedName>
    <definedName name="Ordenamiento">#REF!</definedName>
    <definedName name="Pai" localSheetId="5">#REF!</definedName>
    <definedName name="Pai" localSheetId="2">#REF!</definedName>
    <definedName name="Pai" localSheetId="3">#REF!</definedName>
    <definedName name="Pai">#REF!</definedName>
    <definedName name="Paises" localSheetId="5">#REF!</definedName>
    <definedName name="Paises" localSheetId="2">#REF!</definedName>
    <definedName name="Paises" localSheetId="3">#REF!</definedName>
    <definedName name="Paises">#REF!</definedName>
    <definedName name="PercentCompleteBeyond" localSheetId="5">(#REF!=MEDIAN(#REF!,#REF!,#REF!+#REF!)*(#REF!&gt;0))*((#REF!&lt;(INT(#REF!+#REF!*#REF!)))+(#REF!=#REF!))*(#REF!&gt;0)</definedName>
    <definedName name="PercentCompleteBeyond" localSheetId="3">(#REF!=MEDIAN(#REF!,#REF!,#REF!+#REF!)*(#REF!&gt;0))*((#REF!&lt;(INT(#REF!+#REF!*#REF!)))+(#REF!=#REF!))*(#REF!&gt;0)</definedName>
    <definedName name="PercentCompleteBeyond">(#REF!=MEDIAN(#REF!,#REF!,#REF!+#REF!)*(#REF!&gt;0))*((#REF!&lt;(INT(#REF!+#REF!*#REF!)))+(#REF!=#REF!))*(#REF!&gt;0)</definedName>
    <definedName name="period_selected" localSheetId="5">#REF!</definedName>
    <definedName name="period_selected" localSheetId="3">#REF!</definedName>
    <definedName name="period_selected">#REF!</definedName>
    <definedName name="PeriodInActual" localSheetId="5">#REF!=MEDIAN(#REF!,#REF!,#REF!+#REF!-1)</definedName>
    <definedName name="PeriodInActual" localSheetId="3">#REF!=MEDIAN(#REF!,#REF!,#REF!+#REF!-1)</definedName>
    <definedName name="PeriodInActual">#REF!=MEDIAN(#REF!,#REF!,#REF!+#REF!-1)</definedName>
    <definedName name="PeriodInPlan" localSheetId="5">#REF!=MEDIAN(#REF!,#REF!,#REF!+#REF!-1)</definedName>
    <definedName name="PeriodInPlan" localSheetId="3">#REF!=MEDIAN(#REF!,#REF!,#REF!+#REF!-1)</definedName>
    <definedName name="PeriodInPlan">#REF!=MEDIAN(#REF!,#REF!,#REF!+#REF!-1)</definedName>
    <definedName name="Peru" localSheetId="5">#REF!</definedName>
    <definedName name="Peru" localSheetId="2">#REF!</definedName>
    <definedName name="Peru" localSheetId="3">#REF!</definedName>
    <definedName name="Peru">#REF!</definedName>
    <definedName name="Plan" localSheetId="5">PeriodInPlan*(#REF!&gt;0)</definedName>
    <definedName name="Plan" localSheetId="3">'Seguimiento a Plan Estrátegico '!PeriodInPlan*(#REF!&gt;0)</definedName>
    <definedName name="Plan">PeriodInPlan*(#REF!&gt;0)</definedName>
    <definedName name="PorcentajeCompletado" localSheetId="5">PercentCompleteBeyond*PeriodInPlan</definedName>
    <definedName name="PorcentajeCompletado" localSheetId="3">'Seguimiento a Plan Estrátegico '!PercentCompleteBeyond*'Seguimiento a Plan Estrátegico '!PeriodInPlan</definedName>
    <definedName name="PorcentajeCompletado">PercentCompleteBeyond*PeriodInPlan</definedName>
    <definedName name="Real" localSheetId="5">(PeriodInActual*(#REF!&gt;0))*PeriodInPlan</definedName>
    <definedName name="Real" localSheetId="3">('Seguimiento a Plan Estrátegico '!PeriodInActual*(#REF!&gt;0))*'Seguimiento a Plan Estrátegico '!PeriodInPlan</definedName>
    <definedName name="Real">(PeriodInActual*(#REF!&gt;0))*PeriodInPlan</definedName>
    <definedName name="TitleRegion..BO60" localSheetId="5">#REF!</definedName>
    <definedName name="TitleRegion..BO60" localSheetId="3">#REF!</definedName>
    <definedName name="TitleRegion..BO60">#REF!</definedName>
    <definedName name="Trans" localSheetId="5">'[1]Plan estrategico '!#REF!</definedName>
    <definedName name="Trans" localSheetId="3">#REF!</definedName>
    <definedName name="Trans">#REF!</definedName>
    <definedName name="Transformaciones" localSheetId="5">'[2]Estructura de PND'!$B$4:$B$8</definedName>
    <definedName name="Transformaciones" localSheetId="2">#REF!</definedName>
    <definedName name="Transformaciones">'[2]Estructura de PND'!$B$4:$B$8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4" l="1"/>
  <c r="U10" i="4" s="1"/>
  <c r="T13" i="4"/>
  <c r="U13" i="4" s="1"/>
  <c r="U12" i="4"/>
  <c r="T8" i="4"/>
  <c r="T9" i="4"/>
  <c r="T11" i="4"/>
  <c r="U11" i="4" s="1"/>
  <c r="T14" i="4"/>
  <c r="U15" i="4"/>
  <c r="T16" i="4"/>
  <c r="U16" i="4" s="1"/>
  <c r="T17" i="4"/>
  <c r="T18" i="4"/>
  <c r="T19" i="4"/>
  <c r="U19" i="4" s="1"/>
  <c r="T20" i="4"/>
  <c r="T7" i="4"/>
  <c r="BJ34" i="9"/>
  <c r="AZ34" i="9"/>
  <c r="BH33" i="9"/>
  <c r="BF33" i="9"/>
  <c r="BD33" i="9"/>
  <c r="BB33" i="9"/>
  <c r="AZ33" i="9"/>
  <c r="AX33" i="9"/>
  <c r="AV33" i="9"/>
  <c r="AT33" i="9"/>
  <c r="AR33" i="9"/>
  <c r="AP33" i="9"/>
  <c r="BJ31" i="9"/>
  <c r="BH31" i="9"/>
  <c r="BF31" i="9"/>
  <c r="BD31" i="9"/>
  <c r="BB31" i="9"/>
  <c r="AZ31" i="9"/>
  <c r="AX31" i="9"/>
  <c r="BJ30" i="9"/>
  <c r="BH30" i="9"/>
  <c r="BF30" i="9"/>
  <c r="BD30" i="9"/>
  <c r="BB30" i="9"/>
  <c r="AZ30" i="9"/>
  <c r="AX30" i="9"/>
  <c r="AX15" i="9"/>
  <c r="AN15" i="9"/>
  <c r="BH14" i="9"/>
  <c r="BF14" i="9"/>
  <c r="BD14" i="9"/>
  <c r="BB14" i="9"/>
  <c r="AZ14" i="9"/>
  <c r="AX14" i="9"/>
  <c r="AV14" i="9"/>
  <c r="AT14" i="9"/>
  <c r="AR14" i="9"/>
  <c r="BH12" i="9"/>
  <c r="BF12" i="9"/>
  <c r="BD12" i="9"/>
  <c r="BB12" i="9"/>
  <c r="AZ12" i="9"/>
  <c r="AX12" i="9"/>
  <c r="AV12" i="9"/>
  <c r="AT12" i="9"/>
  <c r="AR12" i="9"/>
  <c r="B20" i="8"/>
  <c r="S7" i="4"/>
  <c r="R13" i="4" l="1"/>
  <c r="AD7" i="7" l="1"/>
  <c r="AB7" i="7"/>
  <c r="AA21" i="7"/>
  <c r="AH16" i="7"/>
  <c r="AH15" i="7"/>
  <c r="AH14" i="7"/>
  <c r="AH11" i="7"/>
  <c r="T32" i="7"/>
  <c r="AC32" i="7" s="1"/>
  <c r="T31" i="7"/>
  <c r="AC31" i="7" s="1"/>
  <c r="AD8" i="7"/>
  <c r="AE8" i="7" s="1"/>
  <c r="AD9" i="7"/>
  <c r="AE9" i="7" s="1"/>
  <c r="AD10" i="7"/>
  <c r="AE10" i="7" s="1"/>
  <c r="AD11" i="7"/>
  <c r="AE11" i="7" s="1"/>
  <c r="AD12" i="7"/>
  <c r="AE12" i="7" s="1"/>
  <c r="AD13" i="7"/>
  <c r="AD14" i="7"/>
  <c r="AE14" i="7" s="1"/>
  <c r="AD15" i="7"/>
  <c r="AE15" i="7" s="1"/>
  <c r="AD16" i="7"/>
  <c r="AE16" i="7" s="1"/>
  <c r="AD17" i="7"/>
  <c r="AE17" i="7" s="1"/>
  <c r="AD18" i="7"/>
  <c r="AE18" i="7" s="1"/>
  <c r="AD19" i="7"/>
  <c r="AE19" i="7" s="1"/>
  <c r="AD20" i="7"/>
  <c r="AE20" i="7" s="1"/>
  <c r="AD21" i="7"/>
  <c r="AE21" i="7" s="1"/>
  <c r="AD22" i="7"/>
  <c r="AE22" i="7" s="1"/>
  <c r="AD23" i="7"/>
  <c r="AE23" i="7" s="1"/>
  <c r="AD24" i="7"/>
  <c r="AE24" i="7" s="1"/>
  <c r="AD25" i="7"/>
  <c r="AE25" i="7" s="1"/>
  <c r="AD26" i="7"/>
  <c r="AE26" i="7" s="1"/>
  <c r="AD27" i="7"/>
  <c r="AE27" i="7" s="1"/>
  <c r="AD28" i="7"/>
  <c r="AE28" i="7" s="1"/>
  <c r="AD29" i="7"/>
  <c r="AE29" i="7" s="1"/>
  <c r="AD30" i="7"/>
  <c r="AE30" i="7" s="1"/>
  <c r="AD31" i="7"/>
  <c r="AE31" i="7" s="1"/>
  <c r="AD32" i="7"/>
  <c r="AE32" i="7" s="1"/>
  <c r="AC8" i="7"/>
  <c r="AC9" i="7"/>
  <c r="AC10" i="7"/>
  <c r="AC11" i="7"/>
  <c r="AC12" i="7"/>
  <c r="AC13" i="7"/>
  <c r="AC14" i="7"/>
  <c r="AC15" i="7"/>
  <c r="AC16" i="7"/>
  <c r="AC18" i="7"/>
  <c r="AC19" i="7"/>
  <c r="AC20" i="7"/>
  <c r="AC21" i="7"/>
  <c r="AC22" i="7"/>
  <c r="AC23" i="7"/>
  <c r="AC24" i="7"/>
  <c r="AC25" i="7"/>
  <c r="AC26" i="7"/>
  <c r="AC28" i="7"/>
  <c r="AC29" i="7"/>
  <c r="AC30" i="7"/>
  <c r="AB8" i="7"/>
  <c r="AB9" i="7"/>
  <c r="AB10" i="7"/>
  <c r="AB11" i="7"/>
  <c r="AB12" i="7"/>
  <c r="AB13" i="7"/>
  <c r="AB14" i="7"/>
  <c r="AB15" i="7"/>
  <c r="AB16" i="7"/>
  <c r="AB17" i="7"/>
  <c r="AB18" i="7"/>
  <c r="AB19" i="7"/>
  <c r="AB20" i="7"/>
  <c r="AB21" i="7"/>
  <c r="AB22" i="7"/>
  <c r="AB23" i="7"/>
  <c r="AB24" i="7"/>
  <c r="AB25" i="7"/>
  <c r="AB26" i="7"/>
  <c r="AB28" i="7"/>
  <c r="AB29" i="7"/>
  <c r="AB30" i="7"/>
  <c r="AB31" i="7"/>
  <c r="AB32" i="7"/>
  <c r="X27" i="7"/>
  <c r="AB27" i="7" s="1"/>
  <c r="AE33" i="7" l="1"/>
  <c r="AC27" i="7"/>
  <c r="AC33" i="7" s="1"/>
  <c r="AH13" i="7"/>
  <c r="AE7" i="7"/>
  <c r="AC7" i="7"/>
  <c r="N28" i="7"/>
  <c r="O27" i="7"/>
  <c r="N20" i="7"/>
  <c r="N17" i="7"/>
  <c r="N14" i="7"/>
  <c r="N13" i="7"/>
  <c r="N11" i="7"/>
  <c r="N10" i="7"/>
  <c r="N9" i="7"/>
  <c r="N7" i="7"/>
  <c r="AD20" i="1" l="1"/>
  <c r="G10" i="5" l="1"/>
  <c r="G7" i="5"/>
  <c r="G6" i="5"/>
  <c r="Z8" i="1"/>
  <c r="Z9" i="1"/>
  <c r="Z10" i="1"/>
  <c r="Z11" i="1"/>
  <c r="Z12" i="1"/>
  <c r="Z13" i="1"/>
  <c r="Z14" i="1"/>
  <c r="Z15" i="1"/>
  <c r="Z16" i="1"/>
  <c r="Z17" i="1"/>
  <c r="Z18" i="1"/>
  <c r="Z19" i="1"/>
  <c r="Z20" i="1"/>
  <c r="Z21" i="1"/>
  <c r="Z22" i="1"/>
  <c r="Z23" i="1"/>
  <c r="Z24" i="1"/>
  <c r="Z25" i="1"/>
  <c r="Z26" i="1"/>
  <c r="Z27" i="1"/>
  <c r="Z28" i="1"/>
  <c r="Z29" i="1"/>
  <c r="Z7" i="1"/>
  <c r="AA7" i="1" s="1"/>
  <c r="T12" i="1"/>
  <c r="AD21" i="1" l="1"/>
  <c r="AD22" i="1"/>
  <c r="AD19" i="1"/>
  <c r="AD17" i="1"/>
  <c r="S20" i="4" l="1"/>
  <c r="X8" i="1" l="1"/>
  <c r="X9" i="1"/>
  <c r="X10" i="1"/>
  <c r="X23" i="1" l="1"/>
  <c r="F14" i="4"/>
  <c r="AA14" i="1"/>
  <c r="AA15" i="1"/>
  <c r="AA23" i="1"/>
  <c r="AA24" i="1"/>
  <c r="AA13" i="1"/>
  <c r="AA8" i="1"/>
  <c r="AA9" i="1"/>
  <c r="AA10" i="1"/>
  <c r="AA11" i="1"/>
  <c r="AA16" i="1"/>
  <c r="AA17" i="1"/>
  <c r="AA18" i="1"/>
  <c r="AA19" i="1"/>
  <c r="AA20" i="1"/>
  <c r="AA21" i="1"/>
  <c r="AA22" i="1"/>
  <c r="AA25" i="1"/>
  <c r="AA26" i="1"/>
  <c r="AA27" i="1"/>
  <c r="AA28" i="1"/>
  <c r="AA29" i="1"/>
  <c r="O15" i="4"/>
  <c r="O19" i="4"/>
  <c r="F8" i="4"/>
  <c r="U8" i="4" s="1"/>
  <c r="F9" i="4"/>
  <c r="U9" i="4" s="1"/>
  <c r="F17" i="4"/>
  <c r="F18" i="4"/>
  <c r="F20" i="4"/>
  <c r="F7" i="4"/>
  <c r="X11" i="1"/>
  <c r="X12" i="1"/>
  <c r="X13" i="1"/>
  <c r="X14" i="1"/>
  <c r="U18" i="4" l="1"/>
  <c r="R18" i="4"/>
  <c r="U17" i="4"/>
  <c r="U7" i="4"/>
  <c r="U14" i="4"/>
  <c r="R12" i="4"/>
  <c r="L12" i="4"/>
  <c r="R10" i="4"/>
  <c r="R9" i="4"/>
  <c r="R11" i="4"/>
  <c r="L11" i="4"/>
  <c r="R8" i="4"/>
  <c r="L8" i="4"/>
  <c r="R7" i="4"/>
  <c r="L7" i="4"/>
  <c r="L10" i="4"/>
  <c r="L9" i="4"/>
  <c r="U20" i="4"/>
  <c r="X21" i="1"/>
  <c r="Y21" i="1"/>
  <c r="X22" i="1"/>
  <c r="P28" i="1"/>
  <c r="P29" i="1"/>
  <c r="L14" i="4" l="1"/>
  <c r="L15" i="4"/>
  <c r="L16" i="4"/>
  <c r="L17" i="4"/>
  <c r="L18" i="4"/>
  <c r="L19" i="4"/>
  <c r="L20" i="4"/>
  <c r="Y8" i="1" l="1"/>
  <c r="Y9" i="1"/>
  <c r="Y10" i="1"/>
  <c r="Y11" i="1"/>
  <c r="Y13" i="1"/>
  <c r="Y14" i="1"/>
  <c r="Y15" i="1"/>
  <c r="Y16" i="1"/>
  <c r="Y17" i="1"/>
  <c r="Y18" i="1"/>
  <c r="Y19" i="1"/>
  <c r="Y20" i="1"/>
  <c r="Y22" i="1"/>
  <c r="Y25" i="1"/>
  <c r="Y26" i="1"/>
  <c r="Y27" i="1"/>
  <c r="Y7" i="1"/>
  <c r="Y29" i="1" l="1"/>
  <c r="Y28" i="1"/>
  <c r="X15" i="1" l="1"/>
  <c r="X16" i="1"/>
  <c r="X17" i="1"/>
  <c r="X18" i="1"/>
  <c r="X19" i="1"/>
  <c r="X20" i="1"/>
  <c r="X24" i="1"/>
  <c r="X25" i="1"/>
  <c r="X26" i="1"/>
  <c r="X27" i="1"/>
  <c r="X28" i="1"/>
  <c r="X29" i="1"/>
  <c r="X7" i="1"/>
  <c r="J26" i="1" l="1"/>
  <c r="J23" i="1"/>
  <c r="J20" i="1"/>
  <c r="J19" i="1"/>
  <c r="J17" i="1"/>
  <c r="J16" i="1"/>
  <c r="J15" i="1"/>
  <c r="J13" i="1"/>
  <c r="K12" i="1"/>
  <c r="AA12" i="1" s="1"/>
  <c r="AA30" i="1" s="1"/>
  <c r="Y12" i="1" l="1"/>
  <c r="Y30" i="1" s="1"/>
  <c r="O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Chávez</author>
  </authors>
  <commentList>
    <comment ref="K9" authorId="0" shapeId="0" xr:uid="{D135F77B-6AEA-4487-8083-93CCC27BE73F}">
      <text>
        <r>
          <rPr>
            <b/>
            <sz val="9"/>
            <color indexed="81"/>
            <rFont val="Tahoma"/>
            <family val="2"/>
          </rPr>
          <t>Jorge Chávez:</t>
        </r>
        <r>
          <rPr>
            <sz val="9"/>
            <color indexed="81"/>
            <rFont val="Tahoma"/>
            <family val="2"/>
          </rPr>
          <t xml:space="preserve">
no encuentro estas 13 investigaciones en el plan de accion de educacion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tc={9B55B9C9-D6A9-440A-B50D-27BB3FEC8DF5}</author>
    <author>Marisol Viveros</author>
  </authors>
  <commentList>
    <comment ref="AY28" authorId="0" shapeId="0" xr:uid="{9B55B9C9-D6A9-440A-B50D-27BB3FEC8DF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indicador menciona organizaciones vinculadas , sin embargo se reporta es participación de 486 , agradecemos la recomendación </t>
      </text>
    </comment>
    <comment ref="AY32" authorId="1" shapeId="0" xr:uid="{3F9791B7-6105-4D6E-AF95-E19582081B3F}">
      <text>
        <r>
          <rPr>
            <b/>
            <sz val="9"/>
            <color indexed="81"/>
            <rFont val="Tahoma"/>
            <family val="2"/>
          </rPr>
          <t>Marisol Viveros:</t>
        </r>
        <r>
          <rPr>
            <sz val="9"/>
            <color indexed="81"/>
            <rFont val="Tahoma"/>
            <family val="2"/>
          </rPr>
          <t xml:space="preserve">
No. de estrategias gubernamentales articulados
La meta eran 5 con corte a junio. Favor reprotar de acuerdo a la actividad y al indicador </t>
        </r>
      </text>
    </comment>
    <comment ref="BA32" authorId="1" shapeId="0" xr:uid="{3B611E1C-DD33-4D07-ADDE-C86707777BAC}">
      <text>
        <r>
          <rPr>
            <b/>
            <sz val="9"/>
            <color indexed="81"/>
            <rFont val="Tahoma"/>
            <family val="2"/>
          </rPr>
          <t>Marisol Viveros:</t>
        </r>
        <r>
          <rPr>
            <sz val="9"/>
            <color indexed="81"/>
            <rFont val="Tahoma"/>
            <family val="2"/>
          </rPr>
          <t xml:space="preserve">
No. de estrategias gubernamentales articulados
La meta eran 5 con corte a junio. Favor reprotar de acuerdo a la actividad y al indicador </t>
        </r>
      </text>
    </comment>
  </commentList>
</comments>
</file>

<file path=xl/sharedStrings.xml><?xml version="1.0" encoding="utf-8"?>
<sst xmlns="http://schemas.openxmlformats.org/spreadsheetml/2006/main" count="1582" uniqueCount="736">
  <si>
    <t>Objetivo Misional</t>
  </si>
  <si>
    <t xml:space="preserve">Estrategias </t>
  </si>
  <si>
    <t>Acciones</t>
  </si>
  <si>
    <t>Indicadores</t>
  </si>
  <si>
    <t xml:space="preserve">Tipo de Indicador </t>
  </si>
  <si>
    <t xml:space="preserve">Periodicidad </t>
  </si>
  <si>
    <t xml:space="preserve">Línea Base </t>
  </si>
  <si>
    <t>Metas Cuatrienio</t>
  </si>
  <si>
    <t>Área Responsable</t>
  </si>
  <si>
    <t>1.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</si>
  <si>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t>No  de programas institucionales adoptados y publicados</t>
  </si>
  <si>
    <t xml:space="preserve">Producto </t>
  </si>
  <si>
    <t>Anual</t>
  </si>
  <si>
    <t>Grupo de Educación
Dirección de Planeación e Investigación</t>
  </si>
  <si>
    <t>N° de instituciones educativas implementando la educación solidaria</t>
  </si>
  <si>
    <t>Grupo de Educación
Dirección de Planeación e Investigación Dirección de Desarrollo</t>
  </si>
  <si>
    <t xml:space="preserve">N° de estudios e investigaciones  en economía popular, social y solidaria realizadas y publicadas </t>
  </si>
  <si>
    <t xml:space="preserve">Gestión </t>
  </si>
  <si>
    <t>Grupo de Educación
Dirección de Desarrollo</t>
  </si>
  <si>
    <t>N° de estrategias  de comunicaciones  con medios alternativos y comunitarios desarrollada</t>
  </si>
  <si>
    <t xml:space="preserve">Grupo de Educación
Grupo de Comunicaciones
Dirección de Desarrollo de las Organizaciones Solidarias 
</t>
  </si>
  <si>
    <t>3.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mejores servicios.</t>
  </si>
  <si>
    <r>
      <rPr>
        <b/>
        <sz val="11"/>
        <rFont val="Arial Narrow"/>
        <family val="2"/>
      </rPr>
      <t xml:space="preserve">3. 1 Asociatividad Solidaria Para la Paz </t>
    </r>
    <r>
      <rPr>
        <sz val="11"/>
        <rFont val="Arial Narrow"/>
        <family val="2"/>
      </rPr>
      <t>Fomento (promoción, creación, fortalecimiento, integración y protección)  de la asociatividad popular, social y solidaria</t>
    </r>
  </si>
  <si>
    <t xml:space="preserve">N° de personas sensibilizadas y capacitadas  en cultura solidaria </t>
  </si>
  <si>
    <t xml:space="preserve">Trimestral </t>
  </si>
  <si>
    <t>Dirección de Desarrollo de las Organizaciones Solidarias 
Grupo de Educación</t>
  </si>
  <si>
    <t xml:space="preserve">Dirección de Desarrollo de las Organizaciones Solidarias </t>
  </si>
  <si>
    <t xml:space="preserve">No de organizaciones lideradas por comunidades indígenas por vigencia </t>
  </si>
  <si>
    <t xml:space="preserve">No de organizaciones lideradas por comunidades NARP por vigencia </t>
  </si>
  <si>
    <t xml:space="preserve">No de organizaciones lideradas por jóvenes por vigencia  </t>
  </si>
  <si>
    <t>N/A</t>
  </si>
  <si>
    <t xml:space="preserve">No de organizaciones lideradas por población víctima por vigencia </t>
  </si>
  <si>
    <t xml:space="preserve">No de organizaciones lideradas por población en proceso de reincorporación por vigencia </t>
  </si>
  <si>
    <t>N° de organizaciones solidarias creadas en municipios Pdet</t>
  </si>
  <si>
    <t>N° de organizaciones solidarias Fortalecidas  en municipios Pdet</t>
  </si>
  <si>
    <r>
      <rPr>
        <b/>
        <sz val="11"/>
        <rFont val="Arial Narrow"/>
        <family val="2"/>
      </rPr>
      <t>3.2  Territorialización</t>
    </r>
    <r>
      <rPr>
        <sz val="11"/>
        <rFont val="Arial Narrow"/>
        <family val="2"/>
      </rPr>
      <t xml:space="preserve"> de la Economía Solidaria, Popular y Comunitaria </t>
    </r>
  </si>
  <si>
    <t xml:space="preserve">No. territorios asociativos solidarios promovidos </t>
  </si>
  <si>
    <t xml:space="preserve">N° de Mesas territoriales implementadas </t>
  </si>
  <si>
    <t>Resultado</t>
  </si>
  <si>
    <t xml:space="preserve">Dirección de Desarrollo </t>
  </si>
  <si>
    <t xml:space="preserve">No. de Agendas Territoriales de Asociatividad Solidaria para la Paz implementadas </t>
  </si>
  <si>
    <t xml:space="preserve">N° de Municipios implementado las estrategias de  Compras Públicas y Mercados Campesinos </t>
  </si>
  <si>
    <t xml:space="preserve">N° de Organizaciones Solidarias vinculadas a las Estrategias de Compras Publicas y Mercados campesinos </t>
  </si>
  <si>
    <r>
      <rPr>
        <b/>
        <sz val="11"/>
        <rFont val="Arial Narrow"/>
        <family val="2"/>
      </rPr>
      <t>3,3  Articulación Intersectorial</t>
    </r>
    <r>
      <rPr>
        <sz val="11"/>
        <rFont val="Arial Narrow"/>
        <family val="2"/>
      </rPr>
      <t xml:space="preserve">
Articulación Público - Popular social - solidaria </t>
    </r>
  </si>
  <si>
    <t xml:space="preserve">No. de Redes Públicas de apoyo al sector solidario, popular y comunitario implementadas en región </t>
  </si>
  <si>
    <t xml:space="preserve">Semestral </t>
  </si>
  <si>
    <t>4. Fortalecer la articulación institucional para recuperar la confianza de la ciudadanía y para fortalecer la acción integral del Estado.</t>
  </si>
  <si>
    <r>
      <t xml:space="preserve">4.1 </t>
    </r>
    <r>
      <rPr>
        <b/>
        <sz val="11"/>
        <rFont val="Arial Narrow"/>
        <family val="2"/>
      </rPr>
      <t>Integralidad</t>
    </r>
    <r>
      <rPr>
        <sz val="11"/>
        <rFont val="Arial Narrow"/>
        <family val="2"/>
      </rPr>
      <t xml:space="preserve">  de los sistemas de gestión para el desarrollo institucional </t>
    </r>
  </si>
  <si>
    <t xml:space="preserve">Porcentaje de Implementación del MIGP </t>
  </si>
  <si>
    <t xml:space="preserve">Subdirección Nacional 
Dirección de Investigación y Planeación
Todos los grupos y Jefes de Oficina </t>
  </si>
  <si>
    <t>Porcentaje de documento de análisis y propuestas gestionadas.</t>
  </si>
  <si>
    <t>Oficina Asesora Jurídica</t>
  </si>
  <si>
    <t>INDICADORES</t>
  </si>
  <si>
    <t>TIPO DE INDICADOR</t>
  </si>
  <si>
    <t>Frecuencia  Medición</t>
  </si>
  <si>
    <t>META 2023</t>
  </si>
  <si>
    <t>Número de organizaciones solidarias conformadas por población víctima, vinculadas a procesos de fomento, durante la vigencia.</t>
  </si>
  <si>
    <t>Organizaciones solidarias fortalecidas en capacidades productivas y administrativas en municipios PDET</t>
  </si>
  <si>
    <t>Territorios asociativos solidarios fomentados</t>
  </si>
  <si>
    <t>Municipios con estrategia de promoción de procesos organizativos a través de la asociatividad solidaria implementada en municipios PDET</t>
  </si>
  <si>
    <t>Organizaciones solidarias fortalecidas en capacidades productivas y administrativas</t>
  </si>
  <si>
    <t>Municipios con estrategia de promoción de procesos organizativos a través de la asociatividad solidaria implementada</t>
  </si>
  <si>
    <t>Porcentaje de organizaciones solidarias de mujeres creadas apoyadas y financiadas</t>
  </si>
  <si>
    <t>Porcentaje de organizaciones solidarias de mujeres fortalecidas en capacidades productivas y administrativas</t>
  </si>
  <si>
    <t>Organizaciones solidarias creadas, apoyadas, y financiadas en municipios PDET</t>
  </si>
  <si>
    <t>Porcentaje de organizaciones solidarias de mujeres creadas, apoyadas, financiadas o fortalecidas que provean información y logística, administren los centros de acopio y promocionen los productos del campo</t>
  </si>
  <si>
    <t>Porcentaje de organizaciones solidarias creadas, apoyadas, financiadas o fortalecidas que provean información y logística, administren los centros de acopio y promocionen los productos del campo</t>
  </si>
  <si>
    <t>Organizaciones solidarias creadas, apoyadas, y financiadas</t>
  </si>
  <si>
    <t>Indice de desempeño institucional Solidarias</t>
  </si>
  <si>
    <t>Gestión</t>
  </si>
  <si>
    <t>1er trimestre</t>
  </si>
  <si>
    <t>2do trimestre</t>
  </si>
  <si>
    <t>3er trimestre</t>
  </si>
  <si>
    <t>4to trimestre</t>
  </si>
  <si>
    <t>Acumulado</t>
  </si>
  <si>
    <t>Avance cualitativo 1er trimestre</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</si>
  <si>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10 organizaciones lideradas por comunidades indígenas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</si>
  <si>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  organizaciones lideradas por población en proceso de reincorporación por vigencia </t>
  </si>
  <si>
    <t>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26 organizaciones solidarias creadas en municipios Pdet</t>
  </si>
  <si>
    <t xml:space="preserve">Con el fin promover territorios solidarios se realizan las Asambleas regionales en (Región Sur 1, eje cafetero, Amazonía, Pacífico, Nororiente), desde las que se construiran las Agendas comunes territoriales. </t>
  </si>
  <si>
    <t xml:space="preserve">Se realizan las Asambleas regionales en (Región Sur 1, eje cafetero, Amazonía, Pacífico, Nororiente), desde las que se construiran las Agendas comunes territoriales. </t>
  </si>
  <si>
    <t>Con el fin implementar las Agendas Territoriales de Asociatividad Solidaria para la Paz, se realizan las Asambleas regionales en (Región Sur 1, eje cafetero, Amazonía, Pacífico, Nororiente)</t>
  </si>
  <si>
    <t xml:space="preserve">Con el fin de Articular la estrategia de Compras públicas locales y mercados campesinos como parte del modelo de gestión institucional nacional y territorial, desde la DDOS se reporta: 1 . Participación  en las jornadas  de Compras Públicas Locales para elimpulso e la estrategia y el cumplimiento de la Ley. Se participó en estas mesas el 9 de marzo y el 17 de marzo. 2. Desde el contrato 051 conla gestora del caqueta se realizo la construcción de la articulación interinstitucional de las estrategias de Compras Públicas Locales, Mercados Campesinos, Agendas Territoriales, y organizaciones asociativas de Firmantes de Paz, que convoca Coordinación Territorial Región Sur - UAEOS. </t>
  </si>
  <si>
    <t>Se evidencia el avance del 25% de la implementacion anual del MIPG</t>
  </si>
  <si>
    <t>Durante el primer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t>
  </si>
  <si>
    <t xml:space="preserve">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"Número de organizaciones solidarias conformadas por población víctima, vinculadas a procesos de fomento, durante la vigencia"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 y fomentar las organizaciones solidarias conformadas con población victima vinculadas a procesos de fomento, durante la vigencia. </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</si>
  <si>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</si>
  <si>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“Territorios asociativos solidarios fomentados”.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</si>
  <si>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“Municipios con estrategia de promoción de procesos organizativos a través de la asociatividad solidaria implementada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</si>
  <si>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Fortalecimiento territorial de las organizaciones.
La Unidad Solidaria se encuentra en procesos contractuales para desarrollar convenios con el fin de dar cumplimiento a los procesos misionales de la entidad.</t>
  </si>
  <si>
    <t>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"Municipios con estrategia de promoción de procesos organizativos a través de la asociatividad solidaria implementada".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</si>
  <si>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y financiadas”.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</si>
  <si>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fortalecidas en capacidades productivas y administrativas”.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</si>
  <si>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creadas, apoyadas, y financiadas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</si>
  <si>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financiadas o fortalecidas que provean información y logística, administren los centros de acopio y promocionen los productos del campo”.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</si>
  <si>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creadas, apoyadas, financiadas o fortalecidas que provean información y logística, administren los centros de acopio y promocionen los productos del campo	”.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</si>
  <si>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creadas, apoyadas, y financiadas	”.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</si>
  <si>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 xml:space="preserve">De acuerdo con la Circular externa No. 100-003 del 2023, el aplicativo FURAG dará apertura en junio de 2023 y la publicación de resultados se dará en el mes de agosto de 2023 según programación. </t>
  </si>
  <si>
    <t xml:space="preserve">  PLAN ESTRATÉGICO 2023-2026
Con la Economía Solidaria, Popular y Comunitaria el cambio es desde los territorios</t>
  </si>
  <si>
    <t>VERSIÓN 11</t>
  </si>
  <si>
    <t>CÓDIGO-FO-PDE-01</t>
  </si>
  <si>
    <t>Se inicio el diseño del programa Formar para Servir "Somos Unidad Solidaria" dirigido a funcionarios y servidores de la Unidad en el marco de la implementación de la agenda de asociatividad solidaria para la paz. 
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t>
  </si>
  <si>
    <t xml:space="preserve">Con el fin de implementar el programa formar en asociatividad solidaria la desde la Unidad Solidaria apoya el proceso contractual de los convenios que en el marco del proyecto de inversión ejecutará la acción de misionalidad de la entidad.  </t>
  </si>
  <si>
    <t>Se realizó la compilación de los diagnósticos territoriales para tener una visión regional que permita ver qué necesidades y qué cosas comparten los territorios en los cuales se están desarrollando las asambleas regionales.
Se amplió el documento de identificación  de investigaciones de IES que se hubieran llevado a cabo en cada departamento (dos o una en cada territorio) donde se incluyeron categorías emergentes de la Agenda de Asociatividad Solidaria para la Paz que se evidenciaron desde el grupo de educación e investigación (Autogestión, Comercio justo, Derechos sociales y Trabajo decente) y otras categorías que los documentos pudieran arrojar que podrían aportar al proceso investigativo a ejecutar desde lo conceptual.</t>
  </si>
  <si>
    <t xml:space="preserve">Se inicio de revisión documental sobre insumos para el diseño del Plan Decenal en su componente de Educación,  se construirán las Agendas comunes territoriales de los resultados de las asambleas territoriales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</si>
  <si>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7500 de personas sensibilizadas y capacitadas  en cultura solidaria </t>
  </si>
  <si>
    <t>Con el fin de fomentar la Red Pública de apoyo al sector solidario, popular y comunitario articulando las iniciativas e instrumentos de política de los gobiernos locales, departamentales y nacionales se reporta las siguientes actividades:                                                                                                       
1.	Mesa de trabajo minas y propuesta ANM
2.	Mesas de trabajo Sena – Propuesta de estudios y correo sitios de trabajo
3.	Acompañamiento creación de propuesta de trabajo estudios Cali
4.	Mesa de trabajo UPRA                
5.	Participación mesa campesina ANUC</t>
  </si>
  <si>
    <t xml:space="preserve">Avances </t>
  </si>
  <si>
    <t xml:space="preserve">Plan Nacional de Desarrollo </t>
  </si>
  <si>
    <t xml:space="preserve">Objetivo Sectorial </t>
  </si>
  <si>
    <t>1. Promover el trabajo decente a través de la formulación y fortalecimiento de políticas y estrategias orientadas a la generación  de ingresos y de empleo productivo</t>
  </si>
  <si>
    <r>
      <rPr>
        <b/>
        <sz val="11"/>
        <rFont val="Arial Narrow"/>
        <family val="2"/>
      </rPr>
      <t>1. Cultura</t>
    </r>
    <r>
      <rPr>
        <sz val="11"/>
        <rFont val="Arial Narrow"/>
        <family val="2"/>
      </rPr>
      <t xml:space="preserve"> de la economía popular, social y solidaria para la vida </t>
    </r>
  </si>
  <si>
    <t>1,1 Revisar, actualizar y diseñar  programas institucionales que desarrollen las acciones de fomento de la economía popular, social y solidaria</t>
  </si>
  <si>
    <t xml:space="preserve"> 1.2 Articular las competencias emprendedoras solidarias en el sistema de educación formal en los niveles de básica y media con el ministerio de educación, secretaria de educación  e instituciones educativas </t>
  </si>
  <si>
    <t>1,3 Desarrollar procesos de estudios, investigaciones o sistematización de experiencias en torno a la economía popular, social y solidaria</t>
  </si>
  <si>
    <t xml:space="preserve"> 1.4 Desarrollar procesos participativos de educación solidaria con actores de la economía popular, social y solidaria (Mesa de Educación Popular, Social y Solidaria y otros espacios)</t>
  </si>
  <si>
    <t>2.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</si>
  <si>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r>
      <rPr>
        <b/>
        <sz val="11"/>
        <rFont val="Arial Narrow"/>
        <family val="2"/>
      </rPr>
      <t>2. Educomunicaciones</t>
    </r>
    <r>
      <rPr>
        <sz val="11"/>
        <rFont val="Arial Narrow"/>
        <family val="2"/>
      </rPr>
      <t xml:space="preserve"> para el posicionamiento del modelo asociativo solidario</t>
    </r>
  </si>
  <si>
    <t xml:space="preserve"> 2,1 Desarrollar  una estrategia de comunicaciones con medios alternativos y comunitarios para la promoción de la cultura solidaria, empleando diferentes medios de telecomunicación </t>
  </si>
  <si>
    <t>3,1.1   Promover el modelo de economía popular, social y solidaria,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</si>
  <si>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 xml:space="preserve">3,1. 2  Fomentar la economía solidaria ( creación, fortalecimiento, desarrollo) en las  formas organizativas de la economía  solidaria, popular y comunitaria a través del Programa Integral de Asociatividad para la Paz  y  PLANFES (Plan Nacional de Fomento de la Economía Solidaria y Cooperativa Rural). 
</t>
  </si>
  <si>
    <t>3..2.1 Promover Territorios Asociativos Solidarios  que  contribuyan al desarrollo social, cultural, político, economico,ambiental y organizacional en los territorios.</t>
  </si>
  <si>
    <t>3.2.2 Desarrollar las Mesas territoriales de economía popular, social y solidaria que promuevan  acuerdos territoriales de asociatividad solidaria para la Paz.</t>
  </si>
  <si>
    <t>3.2.3 Articular la estrategia de Compras públicas locales y mercados campesinos como parte del modelo de gestión institucional nacional y territorial.</t>
  </si>
  <si>
    <t>3.3.1 Fomentar la Red Pública de apoyo al sector solidario, popular y comunitario articulando las iniciativas e instrumentos de política de los gobiernos locales, departamentales y nacionales.</t>
  </si>
  <si>
    <t>4. Mejorar la gestión institucional del sector trabajo, con una eficiente gestión orientada a resultados</t>
  </si>
  <si>
    <t xml:space="preserve">4.1.1 Implementar las dimensiones y políticas que conforman el MIPG para lograr una  mayor apropiación y cumplimiento adecuado de las funciones, garantizando  la satisfacción y participación ciudadana </t>
  </si>
  <si>
    <t xml:space="preserve">4..1..2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</si>
  <si>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Plan Nacional de Desarrollo 2022-2026 “Colombia Potencia Mundial de la Vida ” 
Transformación  / Implicación: 2. Seguridad humana y justicia social
Habilitadores: C. Expansión d ecapacidades: más y mejores oportunidades de la población para lograr sus proyectos de vida 
Catalizador: 7. Reconocimiento e impulso a la Economía Popular y Comunitaria(EP)
Componente:  g. Asociatividadsolidariaparalapaz
</t>
  </si>
  <si>
    <t>EJECUTADO</t>
  </si>
  <si>
    <t>ESPERADO</t>
  </si>
  <si>
    <t xml:space="preserve">Se reportan los siguientes avances en la implemetacion de la estrategia de comunicaciones  con medios alternativos y comunitarios desarrollada:
-Se elaboro un formulario para recoger informacion de los medios comunitarios y alternativos con miras a su identificacion, publicado en la patgina web.
-El documento (base de datos) se construyó durante este mes y se plantea confirmarlo en el mes de abril.
-Encuentro presencial con representantes de Presidencia de la Republica, Prosperidad Social, Mintic, Mincultura, y la Uaeos para definir responsabilidades en la convocatoria para conformar el directorio nacional de medios alternativos comunitarios y digitales.
-Se adelantó un encuentro virtual con medios alternativos y comunitarios a través de la plataforma Teams  en la que participaron 200 medios
-Se llevo a cabo el encuentro Nacional de Medios Alternativos Comunitarios en  en el teatro colon de Bogotá con la presencia de 500 representantes medios confirmados a través del formulario de inscripción
</t>
  </si>
  <si>
    <t>Esperado</t>
  </si>
  <si>
    <t>AVANCE SEGUNDO TRIMESTRE</t>
  </si>
  <si>
    <t>OBJETIVOS ESTRATEGICOS</t>
  </si>
  <si>
    <t>INICIATIVAS ESTRATEGICAS</t>
  </si>
  <si>
    <t>AVANCE PRIMER TRIMESTRE</t>
  </si>
  <si>
    <t>AVANCE SEGUNDO  TRIMESTRE</t>
  </si>
  <si>
    <t>COMPONENTE TRABAJO DECENTE</t>
  </si>
  <si>
    <t>Tipo indicador según PND</t>
  </si>
  <si>
    <t>Transformación/ImplicaciónPND</t>
  </si>
  <si>
    <t>Actor diferencial</t>
  </si>
  <si>
    <t>ENTIDAD REPSONSABLE</t>
  </si>
  <si>
    <t>DEPENDENCIA RESPONSABLE</t>
  </si>
  <si>
    <t>NOMBRE Y APELLIDOS DEL FUNCIONARIO RESPONSBALE DE REPORTAR AVANCE</t>
  </si>
  <si>
    <t>CORREO ELECTRÓNICO DEL FUNCIONARIO RESPONSBALE DE REPORTAR AVANCE</t>
  </si>
  <si>
    <t>_</t>
  </si>
  <si>
    <t>Creación de empleo</t>
  </si>
  <si>
    <t>Seguridad Humana y Justicia Social</t>
  </si>
  <si>
    <t>Producto</t>
  </si>
  <si>
    <t>Paz Total e Integral</t>
  </si>
  <si>
    <t>Semestral</t>
  </si>
  <si>
    <t>Reparación efectiva e integral a las víctimas</t>
  </si>
  <si>
    <t>Segundo nivel</t>
  </si>
  <si>
    <t>Unidad Administrativa Especial de Organizaciones Solidarias</t>
  </si>
  <si>
    <t>Direccion de Desarrollo de las Organizaciones Solidarias</t>
  </si>
  <si>
    <t xml:space="preserve">John Jairo Rojas </t>
  </si>
  <si>
    <t>jhon.rojas@unidadsolidaria.gov.co</t>
  </si>
  <si>
    <t xml:space="preserve">
Los territorios asociativos son producto de  la implementación del proceso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t>
  </si>
  <si>
    <t>Gloria Patricia Medina Tarazona</t>
  </si>
  <si>
    <t>gloria.medina@unidadsolidaria.gov.co</t>
  </si>
  <si>
    <t>Organizaciones solidarias fomentadas</t>
  </si>
  <si>
    <t>A corte de 30 de junio de 2023, la Unidad Solidaria cuenta con 92 gestores territoriales en los 32 departamentos, quienes adelantan la gestión en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</si>
  <si>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4.1 Evaluar de manera independiente la gestión estratégica e institucional, en aras de establecer el cumplimiento de las metas de gobierno y de gestión</t>
  </si>
  <si>
    <t xml:space="preserve">De acuerdo con la Circular externa No. 100-003 del 2023, el aplicativo FURAG dio apertura en junio de 2023 y la publicación de resultados se dará en el mes de agosto de 2023 según programación. </t>
  </si>
  <si>
    <t>Pacto por una gestión pública efectiva</t>
  </si>
  <si>
    <t xml:space="preserve">Direccion de Investigacion y Planeacion </t>
  </si>
  <si>
    <t xml:space="preserve">Para la vigecia 2023 se viene trabajando en 4 programas para el cumplimiento de la meta de la vigencia asi: 
(1) Programa Formar para Servir: Somos Unidad Solidaria: programa desarrollado al 100% en los meses de abril a junio, con 119 participantes. en el mes de julio culminara la etapa de certificación
(2) Diplomado Nacional de Asociatividad Solidaria, donde se busca involucrar a las universidades como aliadas para su implementación. A corte de junio 30 está en etapa de logística y alianzas; en julio y agosto se prevé el diseño curricular, y hacia octubre el inicio de la implemetación.10%
(3)Sistema de Educación Asociativa Solidaria “SEAS”, que definirá los lineamientos para la transversalización de las competencias de solidaridad y asociatividad en el sistema educativo colombiano y en la educación con las organizaciones de la economía solidaria, popular, comunitaria y social.30%
(4)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58%
</t>
  </si>
  <si>
    <t xml:space="preserve">Se reporta que ha desarrollado el diseño del documento de Fomento de la educación solidaria en las instituciones educativas, donde se estableció:
● Visitas a las instituciones educativas
● Cátedra de economía solidaria
● Cátedra de la escuela para la construcción de paz
● Cátedra fomentamos asociatividad de la escuela
● Taller de planeación estratégica: proyecto aula
● Implementación y seguimiento proyecto productivo escolar
De acuerdo con lo mencionado, se ha avanzado en el proceso de selección de las instituciones educativas de los cuatro departamentos a intervenir (Putumayo, Caquetá, Tolima y Huila).                                        </t>
  </si>
  <si>
    <t>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7 investigaciones en desarrollo:
•	1 realizada de manera directa con profesionales de la Entidad
•	6 acompañamientos a Asociados y Aliados
2 estudios en desarrollo realizados de manera directa con profesionales de la Entidad</t>
  </si>
  <si>
    <t>En el marco de las 23 Asambleas Regionales de Asociatividad Solidaria para la Paz se dio inicio a la promoción de la cultura asociativa solidaria en los territorios, sensibilizando a 5016 personas y orientando a 2151 organizaciones de la economía solidaria popular, comunitaria y social, de 250 municipios (incluida Bogotá, D.C.) de los 32 departamentos de Colombia.</t>
  </si>
  <si>
    <t>A corte de 30 de junio de 2023, la Unidad Solidaria cuenta con 92 gestores territoriales en los 32 departamentos, quienes adelantan la gestión en el fomento de las organizaciones de la economía solidaria, popular, comunitaria y social, por lo que a la fecha ha creado 6 organizaciones de mujeres y se han fortalecido 6 organizaciones lideradas por mujeres para un total de 12 organizaciones fomentadas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indicador durante la vigencia de la siguiente manera: 
1. Convenio de asociación 002: 
Porcentaje de organizaciones solidarias de mujeres creadas apoyadas y financiadas: al menos el 20% deberá corresponder organizaciones Mujeres.
2. Convenio interadministrativo 001: 
Porcentaje de organizaciones solidarias de mujeres creadas apoyadas y financiadas:
3. Convenio interadministrativo 002: al menos el 20% deberá corresponder organizaciones Mujeres.
Porcentaje de organizaciones solidarias de mujeres creadas apoyadas y financiadas: al menos el 20% deberá corresponder organizaciones Mujeres.</t>
  </si>
  <si>
    <t>A corte de 30 de junio de 2023,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</si>
  <si>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A corte de 30 de junio de 2023, la Unidad Solidaria cuenta con 92 gestores territoriales en los 32 departamentos, quienes adelantan la gestión en el fomento de las organizaciones de la economía solidaria, popular, comunitaria y social, por lo que a la fecha ha creado 15 organización liderada por población NARP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</si>
  <si>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A corte de 30 de junio de 2023, la Unidad Solidaria cuenta con 92 gestores territoriales en los 32 departamentos, quienes adelantan la gestión en el fomento de las organizaciones de la economía solidaria, popular, comunitaria y social, por lo que a la fecha ha creado 3 organizaciones de jóvenes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</si>
  <si>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Los territorios asociativos son producto de  la implementación del proceso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</si>
  <si>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t>
  </si>
  <si>
    <t>Se evidencia el avance del 50% de la implementacion anual del MIPG</t>
  </si>
  <si>
    <t>A corte de 30 de junio de 2023, la Unidad Solidaria ha suscrito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Número de organizaciones solidarias conformadas por población víctima: 20</t>
  </si>
  <si>
    <t xml:space="preserve">A corte de 30 de junio de 2023, la Unidad Solidaria cuenta con 92 gestores territoriales en los 32 departamentos, quienes adelantan  el fomento de las organizaciones de la economía solidaria, popular, comunitaria y social en los municipios  PDET,  reportando  20 organizaciones fortalecidas en estos municipios.
A corte de 30 de junio de 2023, la Unidad Solidaria  ha suscrito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fomentadas  en capacidades productivas y administrativas en municipios PDET, durante la vigencia de la siguiente manera: 
1. Convenio de asociación 002: 20 Organizaciones 
 2. Convenio interadministrativo 001:  20 Organizaciones 
3. Convenio interadministrativo 002:  60 Organizaciones 
</t>
  </si>
  <si>
    <t xml:space="preserve">A corte de 30 de junio de 2023, la Unidad Solidaria cuenta con 92 gestores territoriales  quienes se encuentran adelantando  procesos de fomento en  23 municipios Pdet :
-Antioquia: Apartadó, Carepa, Necoclí, Yondó, Vigía del Fuerte 
-Bolívar: El Carmen de Bolívar, María la Baja
-Cauca: Santander de Quilichao
-Guaviare: San José del Guaviare, El retorno 
-Nariño: San Andrés de Tumaco
</t>
  </si>
  <si>
    <t xml:space="preserve">A corte de 30 de junio de 2023, la Unidad Solidaria cuenta con 92 gestores territoriales en los 32 departamentos, quienes adelantan la gestión en el fomento de las organizaciones de la economía solidaria, popular, comunitaria y social, por lo que a la fecha se fortalecido 32 organizaciones con la implementación de Agenda de Asociatividad Solidaria para la Paz.
A corte de 30 de junio de 2023, la Unidad Solidaria  ha suscrito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</si>
  <si>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cuenta con 92 gestores territoriales en los 32 departamentos, en los cuales cuentan con municipios, priorizados por la Unidad Solidaria. Los algunos gestores  y el convenio de Asocoop vienen adelantando su labor en 29 municipios, relacionados a continuación:
-Antioquia: Apartadó, Carepa, Necoclí, Yondó, Vigía del Fuerte 
-Bolívar: El Carmen de Bolívar, María la Baja, Cartagena
-Cauca: Santander de Quilichao
-Guaviare: San José del Guaviare, El Retorno
-Nariño: San Andrés de Tumaco
-Atlántico: Galapa
-Meta: Acacías
-Norte de Santander: Toledo
-Sucre: Galeras
-Tolima: Anzoategui
</t>
  </si>
  <si>
    <t xml:space="preserve">A corte de 30 de junio de 2023, la Unidad Solidaria cuenta con 92 gestores territoriales en los 32 departamentos, quienes adelantan la gestión en el fomento de las organizaciones de la economía solidaria, popular, comunitaria y social, reportando un avance de 8 organizaciones  creadas, de las cuales seis (6) son lideradas por mujeres, lo que representa a la fecha un 75% del total de las organizaciones creadas.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en cada convenio quedo estipulado que al  menos 20%  de las organizaciones solidarias creadas deben ser lideradas por  mujeres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</si>
  <si>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cuenta con 92 gestores territoriales en los 32 departamentos, quienes adelantan la gestión en el fomento de las organizaciones de la economía solidaria, popular, comunitaria y social, por lo que a la fecha ha fortalecido 32 organizaciones de las cuales (6) son lideradas por mujeres, que corresponde al 18.75% parcial del total de las organizaciones.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en cada convenio quedo estipulado que al  menos 28%  de las organizaciones solidarias  fortalecidas  deben ser lideradas por  mujeres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</si>
  <si>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cuenta con 92 gestores territoriales en los 32 departamentos, quienes adelantan  el fomento de las organizaciones de la economía solidaria, popular, comunitaria y social, en los municipios priorizados PDET,  reportando 7  organizaciones creadas
A corte de 30 de junio de 2023, la Unidad Solidaria ha suscrito  tres (3) convenios con el objetivo de fomentar organizaciones de la economía solidaria, popular, comunitaria y social en los cuales se crearan organizaciones en municipios PDET .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</si>
  <si>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solicitó a la Agencia de Desarrollo Rural - ADR,remitir las organizaciones solidarias de mujeres creadas, apoyadas, financiadas o fortalecidas que provean información y logística, administren los centros de acopio y promocionen los productos del campo,  a la fecha se esta adelantando la getsion con las organizaciones remiida por la ART en Cauca ASOMUILAGRO y en Caucasia con Fibrarte  en el cual se habia realizado procesos e sensibilizacion en asociaividad solidaria en la vigencia nterior peo que por orden público no s ehabia podido avanzar. De igual amanera se estan identificando con ART Y ADR organziaciones que cumplan este requisito. </t>
  </si>
  <si>
    <t xml:space="preserve">A corte de 30 de junio de 2023, la Unidad Solidaria solicitó a la Agencia de Desarrollo Rural - ADR, que remita las organizaciones solidarias creadas, apoyadas, financiadas o fortalecidas que provean información y logística, administren los centros de acopio y promocionen los productos del campo,  a la fecha se esta adelantando la getsion con las organizaciones remiida por la ART en Cauca ASOMUILAGRO y en Caucasia con Fibrarte  en el cual se habia realizado procesos e sensibilizacion en asociaividad solidaria en la vigencia nterior peo que por orden público no s ehabia podido avanzar. De igual amanera se estan identificando con ART Y ADR organziaciones que cumplan este requisito. . </t>
  </si>
  <si>
    <t>A corte de 30 de junio de 2023, la Unidad Solidaria cuenta con 92 gestores territoriales en los 32 departamentos, quienes adelantan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</si>
  <si>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 xml:space="preserve">A corte de 30 de junio de 2023, la Unidad Solidaria cuenta con 92 gestores territoriales en los 32 departamentos, quienes adelantan el fomento de las organizaciones de la economía solidaria, popular, comunitaria y social, por lo que a la fecha ha creado (8) organizaciones en el marco de la implementación de la Agenda de Asociatividad Solidaria para la Paz.
A corte de 30 de junio de 2023, la Unidad Solidaria suscribió tres (3) convenios, con el claro objetivo de fortalecer organizaciones solidarias en diferentes las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t>
  </si>
  <si>
    <t xml:space="preserve">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</si>
  <si>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Avance Ejecutado</t>
  </si>
  <si>
    <t xml:space="preserve">N° de  documentos de propuesta Plan Nacional Decenal de Educación Solidaria desarrollados </t>
  </si>
  <si>
    <t>% Esperado</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</si>
  <si>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30 de junio de 2023, la Unidad Solidaria se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t>
    </r>
    <r>
      <rPr>
        <sz val="11"/>
        <color rgb="FFFF0000"/>
        <rFont val="Arial Narrow"/>
        <family val="2"/>
      </rPr>
      <t>número de organizaciones solidarias fortalecidas en capacidades productivas y administrativas en municipios PDET: 40</t>
    </r>
  </si>
  <si>
    <t xml:space="preserve">A corte del 30 de junio se presenta  un avance acumulado para la vigencia 2023 en Fase 4: Encuentros o ruedas de negocios locales 17 entre la oferta y la demanda en 15 departamentos y territorios  PDET en las compras públicas locales  de alimentos en los  siguientes departamentos ; Cundinamarca (Fusagasugá), Arauca (Arauca), Choco (Quibdó) Guaviare (San José de Guaviare), Huila (Neiva), Bolívar (Turbaco), Norte de Santander (Cúcuta), La Guajira (Riohacha, Fonseca, San Juan), Putumayo (Puerto Asís), Boyacá (Tunja), Tolima (Espinal), Santander (Bucaramanga), Córdoba (Montería), Caquetá (Florencia), Cauca (Popayán).
</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</si>
  <si>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$$1.368.818.700</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</si>
  <si>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30 de junio de 2023, la Unidad Solidaria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t>
    </r>
    <r>
      <rPr>
        <sz val="11"/>
        <color rgb="FFFF0000"/>
        <rFont val="Arial Narrow"/>
        <family val="2"/>
      </rPr>
      <t>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r>
  </si>
  <si>
    <t>A corte del 30 de junio se vienen desarrollando a través del convenio región Sur Mesas de Asociatividad  y tallleres de asociatividad los cuales generaron insumos para la construcción del Plan decenal  
Mesa Asociatividad Solidaria del Huila. 01/06/2023 
Mesa Asociatividad Solidaria del Caquetá 7/06/2023 
Mesa Asociatividad Solidaria del Tolima 15/06/2023 
Mesa Asociatividad Solidaria del Putumayo 22/06/2023 
Taller Asociatividad Garzón, Huila 05/06/2023 
Taller Asociatividad Florencia, Caquetá 08/06/2023 
Taller Asociatividad Ibagué, Tolima 15/06/2023 
Taller Asociatividad Mocoa, Putumayo 23/06/2023</t>
  </si>
  <si>
    <t xml:space="preserve">Durante el segunfo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 
</t>
  </si>
  <si>
    <t>Se viene fomentando la Red  Pública de apoyo al sector solidario, popular y comunitario articulando las iniciativas e instrumentos de política de los gobiernos locales, departamentales y nacionales a través de priorización para el fomento de los territorios asociativos solidario de:  la Región del Pacífico,   1-Tumaco (Nariño), 2-Buenaventura  (Valle del Cauca), 3-Quibdo  (Choco) - Uraba (Antioquia).</t>
  </si>
  <si>
    <r>
      <t xml:space="preserve">A corte de 30 de junio de 2023, la Unidad Solidaria suscribió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t>
    </r>
    <r>
      <rPr>
        <sz val="11"/>
        <rFont val="Arial Narrow"/>
        <family val="2"/>
      </rPr>
      <t>Número de organizaciones solidarias conformadas por población víctima: 15</t>
    </r>
  </si>
  <si>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
1	Eje Cafetero	Pereira
2	Sur	Neiva
3	Amazonas	San José del Guaviare
4	Nororiente	Bucaramanga
5	Pacífico	              Tumaco
6	Nororiente	Cúcutá
7	Amazonas	Leticia
8	Caribe 1	Barranquilla
9	Caribe 2	Santa Marta
10	Soroccidente	Pasto
11	Pacífico	               Buenaventura
12	Sur           	Ibagué
13	Amazonia	Inírida
14	Oriente  	Yopal
15	Nororiente	Barrancabermeja
16	Caribe 2	San Andrés
17	Centro	              Bogotá
18	Pacífico   	Urabá
19	Amazonas	Puerto Carreño
20	Suroccidente	Popayán
21	Eje cafetero	Medellín
22	Pacífico	               Quibdó
23	Amazonas	Mitú</t>
  </si>
  <si>
    <t>A corte de 30 de junio de 2023, la Unidad Solidaria cuenta con 92 gestores territoriales en los 32 departamentos, quienes adelantan la gestión en el fomento de las organizaciones de la economía solidaria, popular, comunitaria y social, por lo que a la fecha ha fomentado 4 organizaciones lideradas por población reincorporada.
COOPERATIVA MULTIACTIVA ECOMUN AGROECOLOGICA CAMPESINA DEL GUAVIARE - San José del Guaviare
COOPERATIVA MULTIACTIVA ECOMUN JAIME PARDO LEAL, San José del Guaviare
COOMULDEMM, Yondó
MADESI, Popayán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</si>
  <si>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Seguimiento compromisos Unidad Soldiaria en el Plan  Estrategico Sectorial  2023</t>
  </si>
  <si>
    <t>AVANCE TERCER TRIMESTRE</t>
  </si>
  <si>
    <t>AVANCE CUARTO TRIMESTRE</t>
  </si>
  <si>
    <t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t>
  </si>
  <si>
    <t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t>
  </si>
  <si>
    <t xml:space="preserve">A corte de 30 de septiembre de 2023, la Unidad Solidaria cuenta con 79 gestores territoriales en los 32 departamentos, en los cuales cuentan con municipios, priorizados por la Unidad Solidaria. Los algunos gestores  y el convenio de Asocoop vienen adelantando su labor en 29 municipios, relacionados a continuación:
-Antioquia: Apartadó, Carepa, Necoclí, Yondó, Vigía del Fuerte 
-Bolívar: El Carmen de Bolívar, María la Baja, Cartagena
-Cauca: Santander de Quilichao
-Guaviare: San José del Guaviare, El Retorno
-Nariño: San Andrés de Tumaco
-Atlántico: Galapa
-Meta: Acacías
-Norte de Santander: Toledo
-Sucre: Galeras
-Tolima: Anzoategui víctimas     
Por medio del  Convenio de asociación 002 con la Asociación de Cooperativas y Empresas Solidarias del Huila se fomentaron organizacion en los siguientes 4 municipios en el departamento de Putumayo :
-Puerto Guzmán
-Mocoa
-Puerto Asís
-Villa Garzón
Para un Total de 33 municipios con estrategia
Se esta realizando la revision de las Matrices F10 para la validacion de los Municipios  con Estrategia                                                                                                         </t>
  </si>
  <si>
    <t xml:space="preserve">A corte de 30 de septiembre de 2023, la Unidad Solidaria cuenta con 79 gestores territoriales en los 32 departamentos, quienes adelantan la gestión en el fomento de las organizaciones de la economía solidaria, popular, comunitaria y social, por lo que a la fecha ha fortalecido 32 organizaciones de las cuales (6) son lideradas por mujere
Por medio del  Convenio de asociación 002 con la Asociación de Cooperativas y Empresas Solidarias del Huila se fortalecieron 16  organizaciones de las cuales  2 son  de mujeres en el departamento de Putumayo :
Lo que representa a la fecha que 8 de 48 organizaciones, es decir un 16,6% del total de las organizaciones fortalecidas son de mujeres. </t>
  </si>
  <si>
    <t xml:space="preserve">A corte de 30 de septiembre de 2023, la Unidad Solidaria cuenta con 79 gestores territoriales en los 32 departamentos, quienes adelantan la gestión en el fomento de las organizaciones de la economía solidaria, popular, comunitaria y social, reportando un avance de 8 organizaciones  creadas, de las cuales seis (6) son lideradas por mujeres
Por medio del  Convenio de asociación 002 con la Asociación de Cooperativas y Empresas Solidarias del Huila se crearon 4 organizaciones de las cuales  ninguna es de mujeres en el departamento de Putumayo :
Lo que representa a la fecha que  6 de 12 organizacioes, es decir un 50% del total de las organizaciones creadas son de mujeres. 
</t>
  </si>
  <si>
    <t>A corte de 30 de septiembre de 2023, la Unidad Solidaria cuenta con 79 gestores territoriales en los 32 departamentos, quienes adelantan la gestión en el fomento de las organizaciones de la economía solidaria, popular, comunitaria y social, por lo que a la fecha se fortalecido 32 organizaciones con la implementación de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16 organizaciones fortalecidas en el Departamento de Putumayo.
Para un total  de 48 organizaciones fortalecidas en municipios rurales o PDET</t>
  </si>
  <si>
    <t>A corte de 30 de septiembre, la Unidad Solidaria cuenta con 79 gestores territoriales en los 32 departamentos, quienes adelantan  el fomento de las organizaciones de la economía solidaria, popular, comunitaria y social, en los municipios priorizados PDET,  reportando 7  organizaciones creadas.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4  organizaciones creadas  en el Departamento de Putumayo.
Para un total de 11 organizaciones creadas en municipios rurales y PDET</t>
  </si>
  <si>
    <t xml:space="preserve">A corte de 30 de  septiembre  de 2023, la Unidad Solidaria solicitó a la Agencia de Desarrollo Rural - ADR,remitir las organizaciones solidarias de mujeres creadas, apoyadas, financiadas o fortalecidas que provean información y logística, administren los centros de acopio y promocionen los productos del campo,  a la fecha se esta adelantando la getsion con las organizaciones remitida por la ART en Cauca ASOMUILAGRO y en Caucasia con Fibrarte  en el cual se habia realizado procesos e sensibilizacion en asociaividad solidaria en la vigencia nterior peo que por orden público no s ehabia podido avanzar. De igual amanera se estan identificando con ART Y ADR organziaciones que cumplan este requisito. </t>
  </si>
  <si>
    <t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t>
  </si>
  <si>
    <t>A corte de 30 de septiembre de 2023, la Unidad Solidaria cuenta con 79 gestores territoriales en los 32 departamentos, quienes adelantan el fomento de las organizaciones de la economía solidaria, popular, comunitaria y social, por lo que a la fecha ha creado (8) organizaciones en el marco de la implementación de la Agenda de Asociatividad Solidaria para la Paz.
A corte de 30 de septiembre de 2023, la Unidad Solidaria suscribió cinco (5) convenios, con el claro objetivo de fortalecer organizaciones solidarias en diferentes las diferentes regiones:
En el Convenio de asociación 002 con la Asociación de Cooperativas y Empresas Solidarias del Huila se Reportan 4 organizaciones creadas en el Departamento de Putumayo.
Para un total de 12 organizaciones creadas en municipios rurales y PDET</t>
  </si>
  <si>
    <t xml:space="preserve">De acuerdo con la Circular externa No. 100-003 del 2023, el aplicativo FURAG dio apertura en junio de 2023 y se realizo el cague en la plataforma y los resultados no tienen fecha de publicacion </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</si>
  <si>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$$1.368.818.701</t>
  </si>
  <si>
    <t>Avance cualitativo 2do trimestre</t>
  </si>
  <si>
    <t>A corte de 30 de septiembre de 2023, la Unidad Solidaria cuenta con 79 gestores territoriales en los 32 departamentos, quienes adelantan la gestión en el fomento de las organizaciones de la economía solidaria, popular, comunitaria y social, reportando un avance de 8 organizaciones creadas, de las cuales seis (6) son lideradas por mujeres
A la fecha ha fortalecido  (6) son lideradas por mujeres
Por medio del Convenio de asociación 002 con la Asociación de Cooperativas y Empresas Solidarias del Huila se fortalecieron 16 organizaciones de las cuales 2 son de mujeres en el departamento de Putumayo:
Lo que representa a la fecha que 8 organizaciones fortalecidas son de mujeres. 
Por lo tanto, se han fomentado 14 organizaciones lideradas por mujeres fomentadas. Por vigencia</t>
  </si>
  <si>
    <t xml:space="preserve">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</si>
  <si>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la Unidad Solidaria cuenta con 92 gestores territoriales en los 32 departamentos, quienes adelantan la gestión en el fomento de las organizaciones de la economía solidaria, popular, comunitaria y social, por lo que a la fecha ha creado 3 organizaciones de jóvenes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</si>
  <si>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 xml:space="preserve"> En el mes de julio se cumplió la meta establecida para la vigencia 2023 con la realización de 24 Asambleas Regionales de la Asociatividad Solidaria para la Paz. 
Durante el mes de agosto, se llevó a cabo un espacio dedicado a la Agricultura y el Desarrollo Rural en Pitalito, Huila, en este evento, el director de la Unidad Solidaria, Mauricio Rodríguez, presentó un balance del trabajo realizado durante dos semanas en diferentes mesas con pequeños productores cafeteros y en acercamientos con organizaciones populares, solidarias, comunitarias y juntas comunales del Huila, especialmente de Pitalito., con una participacion de 1436 personas en estas actividades.</t>
  </si>
  <si>
    <t>Se evidencia el avance del 75% de la implementacion anual del MIPG</t>
  </si>
  <si>
    <t>PLAN ESTRATÉGICO SECTORIAL  
2023-2026</t>
  </si>
  <si>
    <t xml:space="preserve">LINEA DE BASE </t>
  </si>
  <si>
    <t>META CUATRIENIO</t>
  </si>
  <si>
    <t>META 2024</t>
  </si>
  <si>
    <t>META 2025</t>
  </si>
  <si>
    <t>META 2026</t>
  </si>
  <si>
    <t>Implementar estrategias orientadas a la generación  de ingresos y de empleo productivo</t>
  </si>
  <si>
    <t>jhon.rojas@uaeos.gov.co</t>
  </si>
  <si>
    <t>Evaluar de manera independiente la gestión estratégica e institucional, en aras de establecer el cumplimiento de las metas de gobierno y de gestión</t>
  </si>
  <si>
    <t xml:space="preserve">Gloria Patricia medina </t>
  </si>
  <si>
    <t>gmedina@uaeos.gov.co</t>
  </si>
  <si>
    <t xml:space="preserve">Para la vigencia 2023 se viene trabajando en 4 programas para el cumplimiento de la meta de la vigencia así: 
(1) Programa Formar para Servir: Somos Unidad Solidaria: programa desarrollado al 100%
(2) Diplomado Nacional de Asociatividad Solidaria, En el mes de septiembre se concertaron mallas curriculares con las Universidades UNAD, Universidad Francisco José de Caldas  y Universidad Cooperativa de Colombia -UCC-, así como con el aliado ASOCOOPH que en articulación con la Universidad Surcolombiana (adelantaran el proceso formativo), para la implementación de diplomados en diferentes regiones del país. Esto con base en los contenidos propuestos y desarrollados por la Unidad Solidaria en el Sistema de Educación para la Asociatividad Solidaria SEAS. De igual forma iniciaron las jornadas presenciales del primer proceso adelantado que fue el de ASOCOOPH, donde el Grupo de Educación e Investigación acompañó el inicio de las jornadas en los 4 departamentos de la Región Sur (Tolima, Caquetá, Huila y Putumayo). Se tiene planeado el inicio de las jornadas lideradas por la UNAD,  UCC y Univ. Distrital en el mes de octubre.
(3)Sistema de Educación Asociativa Solidaria “SEAS”, se ha avanzado para el SEAS en la adaptación a mallas curriculares y la realización del inicio del pilotaje en diferentes regiones del país. Desde el grupo de Educación, se realizó el acompañamiento en el pilotaje de la implementación del SEAS por parte del aliado ASOCOOPH, en los territorios de Huila, Tolima Putumayo y Caqueta.
(4) El PASO,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Diseño de documento en 90%.
</t>
  </si>
  <si>
    <t xml:space="preserve">Esperado acumulado </t>
  </si>
  <si>
    <t>% Cumplimiento acumulado</t>
  </si>
  <si>
    <t>% Esperado acumulado</t>
  </si>
  <si>
    <t xml:space="preserve">Con el fin de implementar el programa formar en asociatividad solidaria la Dirección de Investigación y Planeación  reporta que se han suscrito 4 convenios a corte del 30 de septiembre. Con la ejecución de estos se dará cumplimiento a la meta propuesta del N° de instituciones educativas implementando la educación solidaria.  
De acuerdo con lo anterior, se reporta: 
1.	IE INEM JOSE EUTASIO RIVERA Leticia
2.	IE FRANCISCO DEL ROSARIO VELA Inírida
3.	IE INSTITUTO INTEGRADO CUSTODIO GARCÍA ROVIRA San José del Guaviare
4.	IE CONCENTRACIÓN DE DESARROLLO RURAL Mitú
5.	IE INTEGRADA JOSÉ EUSTASIO RIVERA Puerto Carreño
6.	IE EDUARDO CARRANZA SEDE JOSE CELESTINO MUTIS Apartadó
7.	COLEGIO COOPERATIVO DE APARTADÓ Quibdó
8.	IE MEGA COLEGIO MIA
9.	IE DIOCESANO PEDRO GRAU Y AROLA Tumaco
10.	INSTITUTO TÉCNICO INDUSTRIAL NACIONAL
11.	IE ROBERTO MARIO BISCHOFF Buenaventura
12.	IE FRANCISCO JOSÉ DE CALDAS
13.	IE LICEO DEL PACÍFICO Guapi
14.	IE NORMAL LA INMACULADA Tame
15.	IE TÉCNICA INDUSTRIAL FROILÁN FARÍAS Duitama
16.	COLEGIO SALESIANO Sogamoso
17.	INSTITUCIÓN EDUCATIVA TÉCNICA INDUSTRIAL GUSTAVO JIMÉNEZ Yopal
18.	IE LA CAMPIÑA Caloto
19.	Institución Educativa Sagrada Familia El Tambo
20.	Institución Educativa Alto del Rey Patía
21.	Institución Educativa Simón Bolívar Piendamó
22.	Institución Educativa Agroindustrial La María Pasto
23.	Colegio Militar Colombia Buesaco
24.	Institución Educativa Agropecuaria Veracruz Palmira
25.	Institución Educativa Técnica Comercial del Valle del Cauca
26.	Institución Educativa Sagrada Familia
27.	Institución Educativa Mercedes Ábrego
28.	Instituto Técnico Superior Dámaso Zapata Bucaramanga
29.	Institución Educativa INEM Custodio García Rovira Bucaramanga
30.	Colegio Técnico Industrial José Elías Puyana Florida Blanca 
31.	Institución Educativa Juan Cristóbal Martínez Girón
32.	Escuela Normal Superior de Piedecuesta, Piedecuesta
33.	Colegio Nuestra Señora de la Candelaria, Cimitarra
34.	Instituto Técnico Santo Tomás de Zapatoca
35.	Escuela Normal Superior de Charalá                                  </t>
  </si>
  <si>
    <t>Se  estableció una convocatoria  abierta con el fin de  cumplir con la Estrategia de Comunicaciones con enfoque asociativo solidario pero desafortunadamente ninguna de las entidades aplicables cumplió con los documentos contractuales por tal  motivo el 01 de Octubre se iniciara una nueva convocatoria con el fin de establecer un convenio  cumpla con los requerimientos que exige la Unidad Solidaria 
Para dar cumplimiento a esta accion se esta liderando con los gestores de cada region  en los procesos de fomento de la economía solidaria con las redes de emisoras y canales Comunitarios para generar movilización social, intercambio de experiencias y gestión del conocimiento", para ello los gestores territoriales  a nivel nacional han reportado 10 notas web y 8 contenidos para redes en temas de asociativada solidaria.</t>
  </si>
  <si>
    <t xml:space="preserve">N° de organizaciones lideradas por mujeres  fomentadas por vigencia </t>
  </si>
  <si>
    <t>Con el fin de adelantar jornadas de promoción que posicionen el modelo de economía popular, social y solidaria en los territorios se llevaron a cabo las siguientes actividades a corte de 30 de Septiembre de 2023, desde la firma del convenio 01  realizaron 23 asambleas presenciales a nivel nacional y un taller virtual de estrategias y metodologías para la asociatividad solidaria para la paz y se atendieron 5.167 personas; 151 en el taller virtual y 5.016 en las asambleas regionales de economía popular, social y solidaria. Cada Asamblea conto con espacio de promoción denominado Marco conceptual de la economía popular, social y solidaria. 
En el mes de julio se llevó a cabo el encuentro sectorial con jóvenes en Buenaventura los días 5 Y 6 de julio del 2023 y se contó con la participación de 80 lideres de organizaciones juveniles.                                En el marco de la ejecución del convenio 04 de 2023 se adelantará una asamblea regional como jornada de promoción que posicione el modelo de economía popular, social y solidaria en los territorios. En reunión de comité técnico del 5 de agosto se aprobó el cronograma de actividades para la planeación y ejecución de esta asamblea.
Presentación de oferta institucional y principios básicos de asociatividad, con Ministerio del trabajo el día 23 de agosto del 2023, con un total de 100 asistentes, la región del eje cafetero.                                                       
Presentación de oferta institucional y articulación con Cámara de Comercio de Valledupar para jóvenes el día 12 de agosto, con un total de 60 jóvenes.                                                                                           
Presentación de oferta institucional para sector portuario en Buenaventura el día 17 de agosto.                                                       
Mesa de dialogo de conflicto portuario en Buenaventura el día 30 de agosto.                                                                                               
Participación en la mesa de consejo territorial de paz de Buenaventura, con la asistencia de 23 personas el día 28 de agosto del 2023
Presentación de sensibilización en asociatividad para asociaciones de silleteros de Antioquia, Jericó en la región del eje cafetero. se contó con la asistencia de 16 artesanos.                                                  
Presentación de oferta institucional y articulación con Cámara de Comercio de Valledupar para jóvenes y mujeres con la participación de 230 personas del municipio de la Jagua, 77 asistentes del municipio de Becerril, 75 de Valledupar, para total de 382 personas y 3 municipios.                                                                           
Presentación de oferta institucional para corporación de silleteros en Santa Elena con la junta directiva con una asistencia de 9 personas.                                                                                                                                    
Se realizo una mesa de trabajo con las organizaciones del Dovio- Valle del Cauca y se contó con la asistencia de 56 personas.           
Sensibilización en Asociatividad Solidaria, en el municipio de Galapa, Atlántico, en el tema Conozcamos las Diferentes Organizaciones Solidarias, dirigida a la Asociación Agroindustrial el Paso de Galapa, Asociación de Campesinos Unidos de Galapa y un grupo de agricultores campesinos informales, fueron alrededor de 30 asociados los que se beneficiaron.
Participación en la Feria de Servicios del Mintrabajo en el municipio de Sabanagrande, Atlántico, resaltando, fueron alrededor de 20 personas entre entidades y asistentes en general los que escucharon la oferta institucional en el marco de la AASP
Taller de asociatividad solidaria con 18 mujeres víctimas del conflicto en Palmar de Varela                                                
Acompañamiento para la conformación de la cooperativa de funcionarios de la Presidencia de la República                                   
Socialización agenda de asociatividad a grupo de 12 Personas pertenecientes a las GOTIS (Grupo organizado de trabajadores informales) durante la mesa departamental de fortalecimiento de las GOTIS en la Gobernación de Bolívar.                      
Para un total a 30 de Septiembre de 5793 de personas sensibilizadas y capacitadas  en cultura solidaria</t>
  </si>
  <si>
    <t>Durante el mes de julio de 2023, la OAJ  continuó con las actividades tendientes a avanzar en el desarrollo del CONPES 4051 de 2021. Se enviaron al DNP los puntos: 2.12 Se elaboraron y enviaron documentos de avance de la actividad conforme a los hitos y fueron aprobados. Avance del reporte acumulado en la plataforma para esta actividad es del 80% SISCONPES con corte al 30 de juniode 2023 y del punto 1.8 Se elaboraron y enviaron documentos de avance de la actividad conforme a los hitos y fueron aprobados. Avance del reporte acumulado en la plataforma para esta actividad es del 70% SISCONPES con corte al 30 de Septiembre de 2023. (Avance financiero y técnico).</t>
  </si>
  <si>
    <t xml:space="preserve">A corte de 30 de septiembre, se tiene que:
Atendiendo lineamientos de la dirección nacional se ha trabajado en:
(1) Investigación de carácter Etnográfico que espera abordar el estado del arte  de la economía solidaria, popular, comunitaria y social. Se trabajó en el diseño de instrumento de captura de información estadística – línea base sistema de información; este instrumento concebido como insumo de la investigación de carcater etnográfico. Se estima avance del 73%
(2) Acompañamiento a productos de investigación en el marco de convenios territoriales, de los que se esperan 10 documentos que den cuenta de estudios, investigaciones o sistematización de experiencias en torno a la economía popular, social y solidaria
(3) Trabajo en la sistematización de saberes, a partir de las experticias de funcionarios de la Unidad Solidaria, que permiten la configuración de dos programas:
- PASO (Programa de Asociatividad Solidaria) - Se estima avance del 90%
- RUSI (Ruta Solidaria Incluyente) Se estima avance del 70%
</t>
  </si>
  <si>
    <t>A corte de 30 de septiembre, se tiene que:
(1) Atendiendo lineamiento de la dirección nacional el Plan Nacional Decenal de Educación Solidaria, será trabajado a través del diseño y desarrollo de documento Sistema de Educación para la Asociatividad Solidaria "SEAS"
(2) El SEAS en su diseño ha incluido la participación de actores de la economía solidaria, popular, social y comunitaria, esto se traduce en los análisis de problemáticas y soluciones que fueron puestas en dialogo ciudadano en los encuentros Asambleas Territoriales de Asociatividad Solidaria; especificamente se han tomado en cuenta las conlusiones de estas Asambleas que corresponden a la mesa temática línea de la AASP (Agenda de Asociatividad Solidaria para la Paz) número 11 "Impulso de la cultura social, solidaria, popular y comunitaria"
(3) Se ha venido avanzando en dos hitos:
(a) Diseño del SEAS: que incluye la apuesta pedagógica, componentes, ejes de trabajo y diseño de contenidos educativos (herramientas pedagógicas) para la relación con: educación con las organziaciones y las redes; educación con el sistema de educación formal (educación inicial, básica, media, superior); educación con la formación para el trabajao y desarrollo humano y articulación con la investigación. En promedio se tiene un avance ponderado del 60%
(b) Acompañamiento a pilotaje contenidos educativos (herramientas pedagógicas) del SEAS en su componente educación con las organziaciones y las redes.</t>
  </si>
  <si>
    <t>Con el fin de fomentar la Red Pública de apoyo al sector solidario, popular y comunitario articulando las iniciativas e instrumentos de política de los gobiernos locales, departamentales y nacionales.Se viene fomentando la Red  Pública de apoyo al sector a través de priorización para el fomento de los territorios asociativos solidario de:  la Región del Pacífico,   1-Tumaco (Nariño), 2-Buenaventura  (Valle del Cauca), 3-Quibdo  (Choco) - Uraba (Antioquia). A través de la ejecución del Convenio Interadministrativo 02, suscrito con la UNAD.</t>
  </si>
  <si>
    <r>
      <t>A corte de 30 de septiembre de 2023, la Unidad Solidaria cuenta con 79 gestores territoriales en los 32 departamentos, quienes adelantan la gestión en el fomento de las organizaciones de la economía solidaria, popular, comunitaria y social. En este sentido</t>
    </r>
    <r>
      <rPr>
        <sz val="7.2"/>
        <color rgb="FFFF0000"/>
        <rFont val="Arial Narrow"/>
        <family val="2"/>
      </rPr>
      <t xml:space="preserve"> </t>
    </r>
    <r>
      <rPr>
        <sz val="11"/>
        <color theme="1"/>
        <rFont val="Arial Narrow"/>
        <family val="2"/>
      </rPr>
      <t>se han fortalecido 2</t>
    </r>
    <r>
      <rPr>
        <sz val="12"/>
        <rFont val="Arial Narrow"/>
        <family val="2"/>
      </rPr>
      <t xml:space="preserve">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t>
    </r>
  </si>
  <si>
    <r>
      <t xml:space="preserve">Plan Estratégico Institucional  2023-2026
</t>
    </r>
    <r>
      <rPr>
        <b/>
        <sz val="14"/>
        <rFont val="Arial Narrow"/>
        <family val="2"/>
      </rPr>
      <t>Con la Economía Solidaria, Popular,  Comunitaria el cambio es desde los territorios</t>
    </r>
  </si>
  <si>
    <t>FECHA EDICIÓN 03/04/2023</t>
  </si>
  <si>
    <t>Transformación  PND  ( propuesta )</t>
  </si>
  <si>
    <t>Habilitadores</t>
  </si>
  <si>
    <t xml:space="preserve">Catalizador </t>
  </si>
  <si>
    <t>Componente  PND</t>
  </si>
  <si>
    <t>Objetivo Sectorial</t>
  </si>
  <si>
    <t xml:space="preserve">Objetivo General </t>
  </si>
  <si>
    <t>2. Seguridad humana y justicia social</t>
  </si>
  <si>
    <t>C. Expansióndecapacidades:másymejoresoportunidadesdela población para lograr sus proyectos de vida</t>
  </si>
  <si>
    <t>7. Reconocimiento e impulso a la Economía Popular y Comunitaria(EP)</t>
  </si>
  <si>
    <t xml:space="preserve">g. Asociatividadsolidariaparalapaz
</t>
  </si>
  <si>
    <t>Promover el trabajo decente a través de la formulación y fortalecimiento de políticas y estrategias orientadas a la generación  de ingresos y de empleo productivo</t>
  </si>
  <si>
    <t>Implementar la Agenda Asociatividad Solidaria para la Paz  (ASPP) , desarrollando  12 lineamientos estratégicos, que se materializan en acciones territoriales de la mano de las comunidades, organizaciones, los gobiernos locales, regionales, el gobierno nacional, el sector privado y la cooperación internacional, así:​
​
                Fomento de las organizaciones de la economía solidaria, popular y comunitaria con enfoques poblacional, sectorial, de    ​
                   géneros y   territorial.​
2. Asociatividad para proteger el alimento, la tierra y el agua.​
3. Impulso a los circuitos de comercialización locales y globales.​
4. Obras comunales asociativas​
5. Inclusión financiera a través del crédito comunitario y cooperativo.​
6. Asociatividad con trabajo decente.​
7. Asociatividad para el arte y la cultura.​
             Asociatividad con los y las jóvenes.​
9.                 Asociatividad solidaria con las mujeres.​
               Asociatividad para la economía campesina y la reforma rural integral.​
               Impulso de la cultura solidaria, popular y  comunitaria.​
12. Asociatividad y paz total.  ​</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</si>
  <si>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t>
  </si>
  <si>
    <r>
      <rPr>
        <b/>
        <sz val="11"/>
        <rFont val="Arial Narrow"/>
        <family val="2"/>
      </rPr>
      <t xml:space="preserve">1. 1 Asociatividad Solidaria Para la Paz </t>
    </r>
    <r>
      <rPr>
        <sz val="11"/>
        <rFont val="Arial Narrow"/>
        <family val="2"/>
      </rPr>
      <t>Fomento (promoción, creación, fortalecimiento, integración y protección)  de la asociatividad popular, social y solidaria</t>
    </r>
  </si>
  <si>
    <t xml:space="preserve">1.1.1. Fomentar la asociatividad solidaria ( creación, fortalecimiento, desarrollo) en las  formas organizativas de la economía  solidaria, popular y comunitaria a través del Programa Asociatividad para la Paz   ( PASO) y Sistema de Educación Asociatividad Solidaria – SEAS) y  PLANFES (Plan Nacional de Fomento de la Economía Solidaria y Cooperativa Rural).  
</t>
  </si>
  <si>
    <t>No de organizaciones de mujeres  fomentadas por vigencia ​</t>
  </si>
  <si>
    <t>No de organizaciones de  comunidades indígenas fomentadas por vigencia ​</t>
  </si>
  <si>
    <t>No de organizaciones de  comunidades NARP fomentadas por vigencia ​</t>
  </si>
  <si>
    <t>No de organizaciones de  jóvenes  fomentadas por vigencia  ​</t>
  </si>
  <si>
    <t>No de organizaciones de por población en condición de víctima  fomentadas  por vigencia ​</t>
  </si>
  <si>
    <t>No de organizaciones de  población en proceso de reincorporación  fomentadas por vigencia  ​</t>
  </si>
  <si>
    <t>No de organizaciones solidarias creadas en municipios Pdte.​</t>
  </si>
  <si>
    <t>No de organizaciones solidarias fortalecidas  en municipios Pdte.​</t>
  </si>
  <si>
    <r>
      <rPr>
        <b/>
        <sz val="11"/>
        <rFont val="Arial Narrow"/>
        <family val="2"/>
      </rPr>
      <t>1.2  Territorialización</t>
    </r>
    <r>
      <rPr>
        <sz val="11"/>
        <rFont val="Arial Narrow"/>
        <family val="2"/>
      </rPr>
      <t xml:space="preserve"> de la Economía Solidaria, Popular y Comunitaria </t>
    </r>
  </si>
  <si>
    <t>1.2.1 Promover Territorios Asociativos Solidarios  que  contribuyan al desarrollo social, cultural, político, economico,ambiental y organizacional en los territorios.</t>
  </si>
  <si>
    <t>1.2.2 Desarrollar las Mesas territoriales de economía popular, social y solidaria que promuevan  acuerdos territoriales de asociatividad solidaria para la Paz.</t>
  </si>
  <si>
    <t xml:space="preserve">No de Mesas territoriales implementadas </t>
  </si>
  <si>
    <t>1.2.3 Articular la estrategia de Compras públicas locales y mercados campesinos como parte del modelo de gestión institucional nacional y territorial.</t>
  </si>
  <si>
    <t xml:space="preserve">No de Organizaciones Solidarias vinculadas a las Estrategias de Compras Publicas y Mercados campesinos </t>
  </si>
  <si>
    <r>
      <rPr>
        <b/>
        <sz val="11"/>
        <rFont val="Arial Narrow"/>
        <family val="2"/>
      </rPr>
      <t>1.3  Articulación Intersectorial</t>
    </r>
    <r>
      <rPr>
        <sz val="11"/>
        <rFont val="Arial Narrow"/>
        <family val="2"/>
      </rPr>
      <t xml:space="preserve">
Articulación Público - Popular social - solidaria </t>
    </r>
  </si>
  <si>
    <t>1.3.1 Desarrollar proyectos de impacto territorial priorizados del resultado de las Agendas Territoriales Comunes ​</t>
  </si>
  <si>
    <t>No. de proyectos e impacto territorial desarrollados ​</t>
  </si>
  <si>
    <t>1.3.2 Fomentar la Red Pública de apoyo al sector solidario, popular y comunitario articulando las iniciativas e instrumentos de política de los gobiernos locales, departamentales y nacionales.​</t>
  </si>
  <si>
    <t>No. de Redes Públicas de apoyo al sector solidario, popular y comunitario activas en región ​</t>
  </si>
  <si>
    <t>2.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</si>
  <si>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r>
      <rPr>
        <b/>
        <sz val="11"/>
        <rFont val="Arial Narrow"/>
        <family val="2"/>
      </rPr>
      <t>2. Cultura</t>
    </r>
    <r>
      <rPr>
        <sz val="11"/>
        <rFont val="Arial Narrow"/>
        <family val="2"/>
      </rPr>
      <t xml:space="preserve"> de la economía popular, social y solidaria para la vida </t>
    </r>
  </si>
  <si>
    <t>2.1 Revisar, actualizar y diseñar  programas institucionales que desarrollen las acciones de fomento de la economía solidaria , popular, comunitaria y social​</t>
  </si>
  <si>
    <t>No  de programas institucionales adoptados y publicados​</t>
  </si>
  <si>
    <t>2.2 Articular las competencias  asociativas, emprendedoras  y solidarias en el sistema de educación formal en los niveles de básica y media con el ministerio de educación, secretaria de educación  e instituciones educativas ​</t>
  </si>
  <si>
    <t>No de instituciones educativas implementando la educación solidaria​</t>
  </si>
  <si>
    <t>2.3 Desarrollar procesos de estudios, investigaciones o sistematización de experiencias en torno a la economía  solidaria, popular, comunitaria y social​</t>
  </si>
  <si>
    <t>No de estudios e investigaciones  en economía popular, social y solidaria realizadas y/o publicadas ​</t>
  </si>
  <si>
    <t>2.4 Formular el Plan decenal para la economía social. solidaria y popular a través de  procesos participativos ​</t>
  </si>
  <si>
    <t>No de  documentos de propuesta Plan decenal para la economía social. solidaria y popular elaborados​</t>
  </si>
  <si>
    <t> 2.5 Promover la Asociatividad solidaria ,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</si>
  <si>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No de personas sensibilizadas y capacitadas  en cultura solidaria ​</t>
  </si>
  <si>
    <t>No de Organizaciones participantes de proceso de promoción ​</t>
  </si>
  <si>
    <t>3,Posicionar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</si>
  <si>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r>
      <rPr>
        <b/>
        <sz val="11"/>
        <rFont val="Arial Narrow"/>
        <family val="2"/>
      </rPr>
      <t>3. Educomunicaciones</t>
    </r>
    <r>
      <rPr>
        <sz val="11"/>
        <rFont val="Arial Narrow"/>
        <family val="2"/>
      </rPr>
      <t xml:space="preserve"> para el posicionamiento del modelo asociativo solidario</t>
    </r>
  </si>
  <si>
    <t> 3.1 Coordinar la creación de la Red Nacional y redes regionales de Medios Alternativos , Comunitarios y digitales. ​</t>
  </si>
  <si>
    <t>No de redes  de Medios Alternativos , Comunitarios y digitales conformados.​</t>
  </si>
  <si>
    <t>3.2  Divulgar a través de los medios de comunicación internos y externos  la gestión institucional, las bondades de la asociatividad solidaria  y el desarrollo de  la agenda de asociatividad solidaria para la paz​</t>
  </si>
  <si>
    <t>Porcentaje de cumplimiento del  plan divulgación  de la gestión institucional.​</t>
  </si>
  <si>
    <t>Grupo de Conectividad  Solidaria y Prensa</t>
  </si>
  <si>
    <t xml:space="preserve">
5 Convergencia Regional</t>
  </si>
  <si>
    <t>Fortalecimiento institucional como motor de cambio para recuperar la confianza de la ciudadanía y para el fortalecimiento del vínculo Estado-Ciudadanía</t>
  </si>
  <si>
    <t>Mejorar la gestión institucional del sector trabajo, con una eficiente gestión orientada a resultados</t>
  </si>
  <si>
    <r>
      <t xml:space="preserve">4. </t>
    </r>
    <r>
      <rPr>
        <b/>
        <sz val="11"/>
        <rFont val="Arial Narrow"/>
        <family val="2"/>
      </rPr>
      <t>Integralidad</t>
    </r>
    <r>
      <rPr>
        <sz val="11"/>
        <rFont val="Arial Narrow"/>
        <family val="2"/>
      </rPr>
      <t xml:space="preserve">  de los sistemas de gestión para el desarrollo institucional </t>
    </r>
  </si>
  <si>
    <t xml:space="preserve">4.1Implementar las dimensiones y políticas que conforman el MIPG para lograr una  mayor apropiación y cumplimiento adecuado de las funciones, garantizando  la satisfacción y participación ciudadana </t>
  </si>
  <si>
    <t xml:space="preserve">4.2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</si>
  <si>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N° Organizaciones solidarias fomentadas</t>
  </si>
  <si>
    <t xml:space="preserve">1 trimestre </t>
  </si>
  <si>
    <t>A corte de 30 de septiembre de 2023, la Unidad Solidaria cuenta con 79 gestores territoriales  quienes se encuentran adelantando  procesos de fomento en 11 municipios Pdet :
-Antioquia: Apartadó, Carepa, Necoclí, Yondó, Vigía del Fuerte 
-Bolívar: El Carmen de Bolívar, María la Baja
-Cauca: Santander de Quilichao
-Guaviare: San José del Guaviare, El retorno 
-Nariño: San Andrés de Tumaco
Por medio del  Convenio de asociación 002 con la Asociación de Cooperativas y Empresas Solidarias del Huila se fomentaron organizacion en los siguientes 4 municipios PDET en el departamento de Putumayo:
-Puerto Guzmán
-Mocoa
-Puerto Asís
-Villa Garzón
Para un Total de 15 municipios PDET
Se esta realizando la revision de las Matrices F10 para la validacion de los Municipios PDET con Estrategia</t>
  </si>
  <si>
    <t>Durante la realización de las 23 asambleas territoriales se atendieron 5.016 personas, 2.630 mujeres y 2.386 hombres y 2.151 organizaciones de las 10 regiones de trabajo de la Agenda de Asociatividad Solidaria para la paz.</t>
  </si>
  <si>
    <t>Avance cualitativo 3er trimestre</t>
  </si>
  <si>
    <t>Avance cualitativo 4er trimestre</t>
  </si>
  <si>
    <t xml:space="preserve">A corte de 31 de diciembre, La Unidad Solidaria a través de la ejecución de los 5 convenios suscritos en la vigencia,implementó la Agenda de Asociatividad Solidaria para la Paz y su Programa de Asociatividad Solidaria en las regiones, vinculando al proceso de fomento 74 organizaciones conformadas por Población Víctima; de las cuales, 6 organizaciones fueron creadas y 68 organizaciones fueron fortalecidas; beneficiando a 732 personas identificados con RUV. </t>
  </si>
  <si>
    <t>Con corte al 31 de diciembre del 2023, respecto a las organizaciones solidarias de mujeres creadas, apoyadas, financiadas o fortalecidas que provean información y logística, administren los centros de acopio y promocionen los productos del campo, la Agencia de Renovación del Territorio referencio a la Asociación de Mujeres Líderes Agropecuarias -ASMULIAGRO en vigencia 2021. Por motivos de seguridad no se había podido atender en vigencias anteriores. En la presente vigencia se priorizo la organización de ASMULIAGR0, ubicada en el Municipio PDET de Morales Cauca.
En la presente se reporta el fortalecimiento de la Organización, en donde se han venido adelantando las siguientes actividades: Caracterización y formación a través de diplomados del Sistema de Educación Asociativa y Solidaria SEAS, Formulación de proyectos, y Emprendimientos solidarios. Adicionalmente, se invitó a las 19 mujeres beneficiarias directas a los cursos de Liderazgo y Asociatividad Solidaria.</t>
  </si>
  <si>
    <t>Con corte al 31 de diciembre del 2023, respecto a las organizaciones solidarias de mujeres creadas, apoyadas, financiadas o fortalecidas que provean información y logística, administren los centros de acopio y promocionen los productos del campo, la Agencia de Renovación del Territorio referencio a la Asociación de Mujeres Líderes Agropecuarias -ASMULIAGRO en vigencia 2021. Por motivos de seguridad no se había podido atender en vigencias anteriores. En la presente vigencia se priorizo la organización de ASMULIAGR0, ubicada en el Municipio PDET de Morales Cauca.
En la presente se reporta el fortalecimiento de la Organización, en donde se han venido adelantando las siguientes actividades: Caracterización y formación a través de diplomados del Sistema de Educación Asociativa y Solidaria SEAS, Formulación de proyectos, y Emprendimientos solidarios. Adicionalmente, se invitó a las 19 mujeres beneficiarias directas a los cursos de Liderazgo y Asociatividad Solidaria, correspondientes al módulo formativo.</t>
  </si>
  <si>
    <t xml:space="preserve">A corte de 31 de diciembre, La Unidad Solidaria, implementó la Agenda de Asociatividad Solidaria para la Paz y el Programa de Asociatividad Solidaria, a través de la gestión territorial y la ejecución de los 5 convenios suscritos durante la vigencia; con el objetivo de fomentar organizaciones de la economía solidaria, popular, comunitaria y social, con un enfoque poblacional. El trabajo adelantando por los aliados en las regiones, durante la identificación y diagnóstivo territorial, permitió el fomento de 895 organizaciones de economía solidaria, popular, social y comunitaria. Este trabajo en territorio, abarcó 295 organizaciones más de las 600 incialmente propuesta en la meta de la unidad para en 2023, logrando fomentar 895 organizaciones. </t>
  </si>
  <si>
    <r>
      <t>A corte de 31 de diciembre, con el fin de promover Territorios Asociativos Solidarios  que  contribuyan al desarrollo social, cultural, político, económico, ambiental y organizacional en los territorios, La Unidad Solidaria desarrolló los proyectos de Impacto Territorial (PIT), aportando al desarrollo de los Territorios Asociativos Solidarios, detallados a continuación: 
1. Tumaco (Nariño) El proyecto de Circuito asociativo y solidario de Tumaco se encuentra en etapa de diseño</t>
    </r>
    <r>
      <rPr>
        <sz val="12"/>
        <color rgb="FFFF0000"/>
        <rFont val="Arial Narrow"/>
        <family val="2"/>
      </rPr>
      <t>.</t>
    </r>
    <r>
      <rPr>
        <sz val="12"/>
        <color theme="1"/>
        <rFont val="Arial Narrow"/>
        <family val="2"/>
      </rPr>
      <t xml:space="preserve">
2. Buenaventura (Valle del Cauca, El proyecto de asociatividad solidaria de jóvenes y mujeres en Buenaventura tiene como fin promover el desarrollo económico y social de la ciudad apalancado en la construcción del tejido social que fomente redes de seguridad y de solidaridad entre su población y hacer de Buenaventura un destino turístico que ofrezca servicios de calidad, beneficiando directamente a  715 personas en 20 asociaciones. Se ha avanzado en la estructuración de la metodologia para la formulación de proyecto en busca de nuevos aliados estratégicos para su puesta en marcha. 
3  Quibdó (Chocó) EL CIRCUITO ASOCIATIVO Y SOLIDARIO DE QUIBDÓ, tiene como propósito la generación de capacidades productivas, de industrialización y comercialización de alimentos y productos artesanales del Quibdó através de la Plaza de Mercado del Municipio. Se ha avanzado en la estructuración de la metodologia para la formulacion de proyecto,  cuyos beneficiarios serían las asociaciones y familias vendedoras de la plaza de mercado de Quibdó, con más de 500 familias beneficiadas directas y más de 1200 nuevos puestos de trabajo.
Así mismo, se diseñaron e implementaron los siguientes proyectos de Impacto Territorial (PIT), permitiendo el fomento de los Tteritorios Asociativos Solidarios, detallados a continuación: 
4. (Huila, Caquetá, Tolima, Putumayo) - Circuito Asociativo y Solidario Red De Cafeteros – Cafesol. 
5. La Guajira - Circuito Asociativo y Solidario Industrial Comercial Y Turístico de La Guajira
6. Norte del Valle (Dovio, Cartago, Unión, Roldanillo, Toro) Circuito Asociativo y Solidario Norte Del Valle.
7. Guaviare - Circuito Asociativo y Solidario del Guaviare, propuesta De Marca: "Guaviare, Fuente De Solidaridad Y Vida"
8. Amazonas - Circuito Asociativo y Solidario del Amazonas 
9. Arauca - Circuito Asociativo y Solidario para Transformación del Cacao de Arauca 
10. Bogotá D.C. Reactivación del Centro de Bogotá, como Territorio Asociativo Solidario,
Reconocimiento e Impulso a la Economía Popular, Social, Comunitaria y Solidaria: “Bogotá Centro, Capital Mundial de la Vida”
11. Catatumbo (Municipios: Ocaña. El Carmen, Convención, Teorama, San Calixto, Hacarí, La Playa, Tibú , el Tarra y Sardinata) - Circuito Asociativo y Solidario del Catatumbo</t>
    </r>
  </si>
  <si>
    <t>419 P</t>
  </si>
  <si>
    <t>73P</t>
  </si>
  <si>
    <t>A G14</t>
  </si>
  <si>
    <t>AG15</t>
  </si>
  <si>
    <t xml:space="preserve">Planfes </t>
  </si>
  <si>
    <t>TRIMESTRE</t>
  </si>
  <si>
    <t xml:space="preserve">Para el tercer trimestre de la vigencia, se reportan 42 municipios con estrategias de procesos organizativos a través de la asociatividad solidaria implementada, fomentando 80 organizaciones, de las cuales, 7 organizaciones están en proceso de creación y 73 organizaciones en proceso de fortalecimiento, que permiten beneficiar directamente a 1.372 personas e indirectamente 4.533 personas, de las cuales 801 son mujeres 417 personas pertenecen a un grupo étnico (218 indígenas, 199 son NARP), dando continuidad al proceso de fomento de las organizaciones solidarias. 
A corte de 30 de septiembre de 2023, se reportan un total de 54 municipios con estrategias de promoción de procesos organizativos a través de la asociatividad solidaria implementada, fomentando 120 organizaciones que permiten beneficiar directamente a 3.286 personas e indirectamente 9.542 personas, de las cuales 1.858 son mujeres 1.083 personas pertenecen a un grupo étnico (286 indígenas, 797 son NARP). </t>
  </si>
  <si>
    <t>Con corte a 30 de marzo de 2023, la Unidad Administrativa Especial de Organizaciones Solidarias, está
desarrollando La Agenda de Asociatividad Solidaria para la Paz.</t>
  </si>
  <si>
    <t xml:space="preserve">Al corte de este periodo, en dos (2) Municipios se crearon 8 organizaciones y en 17 Municipios se fortalecieron 32 organizaciones. 
Al corte del 30 de junio del 2023, se reportan 17 municipios con estrategia de promoción de procesos organizativos a través de la asociatividad solidaria implementada, fomentando 40 organizaciones que permiten. beneficiar directamente a 1.996 personas. De las personas beneficiadas directamente 919 son mujeres, 497 personas pertenecen a un grupo étnico (59 Indígenas, 435 son NARP y 3 Rom.
</t>
  </si>
  <si>
    <t xml:space="preserve">Cualitativo </t>
  </si>
  <si>
    <t xml:space="preserve">Cuantitativo </t>
  </si>
  <si>
    <t xml:space="preserve">INDICADOR </t>
  </si>
  <si>
    <t>Municipios con estrategia de promoción de procesos organizativos a través
de la asociatividad solidaria implementada en municipios PDET</t>
  </si>
  <si>
    <t xml:space="preserve">Para este 3er trimestre se reportan 14 Municipios PDET con estrategia de promoción de procesos organizativos a través de la asociativida solidaria implementada, fomentando 42 organizaciones, 5 están en proceso de creación y 37 en proceso de fortalecimiento, beneficiando directamente a 856 personas e indirectamente a 2.652 personas, de las cuales 487
son mujeres y 194 pertenecen a un Grupo Étnico (48 Indígenas, 146 son NARP)Al corte del 30 de septiembre del 2023, se reportan 20 municipios PDET con estrategia de promoción de procesos organizativos a través de la asociatividad solidaria implementada fomentando 69 organizaciones solidarias, beneficiando directamente a 2.035 personas e indirectamente a 5.563 personas, de las cuales 1.179son mujeres y 813 pertenecen a un Grupo Étnico (115 Indígenas, 698 son NARP).
</t>
  </si>
  <si>
    <t>Al corte del 30 de junio del 2023, se reportan 11 municipios PDET con estrategia de promoción de procesos organizativos a través de la asociatividad solidaria implementada fomentando 27 organizaciones, beneficiando directamente a 1.232 personas e indirectamente a 3.260 personas, de las cuales 640 son mujeres y 450 pertenecen a un Grupo Étnico (58 Indígenas, 389 son NARP y 3 Rom). Al corte de este periodo, en el municipio PDET de San Andrés de Tumaco se crearon 7 organizaciones y en 11 Municipios PDET se fortalecieron 20 28/02/2024 4:35 p.m.
Página 1 de 12 organizaciones.</t>
  </si>
  <si>
    <t>Con corte a 30 de marzo de 2023, la Unidad Administrativa Especial de Organizaciones Solidarias, está
desarrollando La Agenda de Asociatividad Solidaria para la Paz</t>
  </si>
  <si>
    <t>Con corte a 30 de marzo de 2023, la Unidad Administrativa Especial de Organizaciones Solidarias, está desarrollando La Agenda de Asociatividad Solidaria para la Paz.</t>
  </si>
  <si>
    <t>Para este 3er trimestre se reportan 7 Organizaciones solidarias creadas, apoyadas, y financiadas en 6 municipios, beneficiando directamente a 142 e indirectamente a 327 personas de las cuales 71 son mujeres y 78 pertenecen a un Grupo Étnico (30 indígenas, 48
NARP).
Al corte de 30 de septiembre de 2023, se reportan 15 Organizaciones solidarias creadas, apoyadas, y
financiadas, beneficiando directamente a 296 personas e indirectamente 1,015 personas, de las cuales 205 son
mujeres y 192 pertenecen a un Grupo Étnico (30 indígenas, 162 NARP).</t>
  </si>
  <si>
    <t>Al corte del 30 de junio del 2023, se reportan 8 procesos de creación de organizaciones solidarias, en los municipios de San Andrés de Tumaco (Nariño) y Galeras (Sucre), beneficiando directamente a 152 personas, de las cuales 138 son mujeres y 132 pertenecen a NARP.</t>
  </si>
  <si>
    <t>Con corte a 30 de marzo de 2023, la Unidad Administrativa Especial de Organizaciones Solidarias, está desarrollando La Agenda de Asociatividad Solidaria para la Paz</t>
  </si>
  <si>
    <t>Organizaciones solidarias creadas, apoyadas, y financiadas en municipios</t>
  </si>
  <si>
    <t>Para este 3er trimestre se reportan 5 Organizaciones solidarias creadas, apoyadas, y financiadas en 4 municipios PDET, beneficiando directamente a 122 e indirectamente a 247 personas de las cuales 52 son mujeres y 58 pertenecen a un Grupo Étnico (10 indígenas, 48 NARP).
Al corte de 30 de septiembre de 2023, se reportan 12 Organizaciones solidarias creadas, apoyadas, y financiadas
en 4 municipios PDET, beneficiando directamente a 256 personas e indirectamente 902 personas, de las cuales
178 son mujeres y 172 pertenecen a un Grupo Étnico (10 indígenas, 162 NARP)</t>
  </si>
  <si>
    <t>Al corte del 30 de junio del 2023, se reportan 7 procesos de creación de organizaciones solidarias, en el municipio PDET de San Andrés de Tumaco (Nariño), beneficiando directamente a 132 personas, de las cuales
129 son mujeres y 132 pertenecen a NARP.</t>
  </si>
  <si>
    <t>74P</t>
  </si>
  <si>
    <t>Organizaciones solidarias fortalecidas en capacidades productivas y
administrativas</t>
  </si>
  <si>
    <t>Para este 3er trimestre se reportan 73 Organizaciones solidarias fortalecidas en capacidades productivas y administrativas en 38 municipios, beneficiando directamente a 1.230 e indirectamente a 4.206 personas, de las cuales 730 son mujeres y 339 pertenecen a un Grupo Étnico (188 indígenas, 151 NARP)Al corte de 30 de septiembre de 2023, se reportan en total 105 Organizaciones solidarias fortalecidas en capacidades productivas y administrativas, beneficiando directamente a 2.990 personas e indirectamente 8.527 personas, de las cuales 1.653 son mujeres y 891 pertenecen a un Grupo Étnico (256 indígenas, 635 NARP)</t>
  </si>
  <si>
    <t>Al corte del 30 de junio del 2023, se reportan 32 organizaciones solidarias fortalecidas en capacidades
productivas y administrativas en 17 municipios, beneficiando directamente a 1844 personas, de las cuales 781 son mujeres y 365 pertenecen a un grupo étnico (59 Indígenas y 303 son NARP y 3 Rom)</t>
  </si>
  <si>
    <t>Organizaciones solidarias fortalecidas en capacidades productivas y
administrativas en municipios PDET</t>
  </si>
  <si>
    <t>Para este 3er trimestre se reportan se reportan 37 Organizaciones solidarias fortalecidas en capacidades productivas y administrativas en 12 municipios PDET, beneficiando directamente a 734 e indirectamente a 2.405 personas, de las cuales 435 son mujeres y 136 pertenecen a un Grupo Étnico (38 indígenas, 98 NARP)
Al corte de 30 de septiembre de 2023, se reportan en total 57 Organizaciones solidarias fortalecidas en capacidades productivas y administrativas en 18 municipios PDET, beneficiando directamente a 1.779 personas e indirectamente 4.661 personas, de las cuales 1.001 son mujeres y 641 pertenecen a un Grupo Étnico (105 indígenas, 536 NARP)</t>
  </si>
  <si>
    <t>Al corte del 30 de junio del 2023, se reportan 20 Organizaciones solidarias fortalecidas en capacidades productivas y administrativas en 11 municipios PDET, beneficiando directamente a 1.100 personas, de las cuales 511 son mujeres y 318 pertenecen a un grupo étnico (58 Indígenas y 257 son NARP y 3 Rom)</t>
  </si>
  <si>
    <t>Porcentaje de organizaciones solidarias de mujeres creadas apoyadas y
financiadas</t>
  </si>
  <si>
    <t>Al corte de 30 de septiembre de 2023, se reportan un total de 15 organizaciones solidarias creadas, de las cuales 9 organizaciones son lideradas por mujeres, lo que representa un avance del 60% de organizaciones creadas lideradas por mujeres, en capacidades productivas, apoyadas y financiadas beneficiando directamente a 170 personas, e indirectamente 781 personas de las cuales a 161 son mujeres y 150 pertenecen a un grupo étnico (20 Indígenas y 130 son NARP).</t>
  </si>
  <si>
    <t xml:space="preserve">Al corte del 30 de junio del 2023, se reportan 6 organizaciones de mujeres creadas en el Municipio de San Andrés de Tumaco (Nariño), de un total de 8 a nivel nacional, lo que representa un avance del 75% de organizaciones de mujeres creadas en capacidades productivas y administrativas, beneficiando directamente a 112 mujeres y que pertenecen al grupo NARP. </t>
  </si>
  <si>
    <t>Porcentaje de organizaciones solidarias de mujeres fortalecidas en
capacidades productivas y administrativas</t>
  </si>
  <si>
    <t>Para este 3er trimestre, se reportan un total de 73 organizaciones solidarias fortalecidas, de las cuales 20 organizaciones son lideradas por mujeres, lo que representa un avance del 27.40% de organizaciones creadas lideradas por mujeres, beneficiando directamente a 313 personas, e indirectamente 1.306 personas de las cuales a 315 son mujeres y 149 pertenecen a un grupo étnico (66 Indígenas y 83 son NARP).
Al corte de 30 de septiembre de 2023, se reportan un total de 105 organizaciones solidarias fortalecidas, de las cuales 29 organizaciones son lideradas por mujeres, lo que representa un avance del 28% de organizaciones creadas lideradas por mujeres, en capacidades productivas, apoyadas y financiadas beneficiando directamente a 519 personas, e indirectamente 1948 personas de las cuales 530 son mujeres y 329 pertenecen a un grupo étnico (66 Indígenas y 263 son NARP)</t>
  </si>
  <si>
    <t>Al corte del 30 de junio del 2023, se reportan 6 organizaciones de mujeres fortalecidas, de un total de 32 a nivel nacional, lo que representa un avance del 19% de organizaciones de mujeres fortalecidas en capacidades productivas y administrativas, beneficiando directamente a 127 personas, de las cuales 125 son mujeres y 66 pertenecen a un grupo étnico (65 NARP, 1 indígena).</t>
  </si>
  <si>
    <t xml:space="preserve">a 31 de diciembre </t>
  </si>
  <si>
    <r>
      <t>A corte de 31 de diciembre de 2023, se reportan un total de 214 municipios con estrategias de promoción de procesos organizativos a través de la asociatividad solidaria implementada, fomentando 595 organizaciones, de las cuales 52 en procesos de creación y 543 en proceso de fortalecimiento,  que permitieron beneficiar directamente a 9.009 personas e indirectamente 58.489 personas, de las cuales 4.980 son mujeres 3.102</t>
    </r>
    <r>
      <rPr>
        <sz val="11"/>
        <color rgb="FFFF0000"/>
        <rFont val="Calibri"/>
        <family val="2"/>
      </rPr>
      <t xml:space="preserve"> </t>
    </r>
    <r>
      <rPr>
        <sz val="11"/>
        <rFont val="Calibri"/>
        <family val="2"/>
      </rPr>
      <t>personas pertenecen a un grupo étnico (853 indígenas, 2.249 son NARP).</t>
    </r>
  </si>
  <si>
    <t xml:space="preserve">Al corte del 31 de diciembre del 2023, se reportan 57 municipios PDET con estrategia de promoción de procesos organizativos a través de la asociatividad solidaria implementada fomentando 287 organizaciones solidarias, de las cuales 25 son en proceso de creación y 262 en proceso de fortalecimiento, beneficiando directamente a 4.528 personas e indirectamente a 19.437 personas, de las cuales 2.566 son mujeres y 1.732 pertenecen a un Grupo Étnico (267 Indígenas, 1.465 son NARP). </t>
  </si>
  <si>
    <t xml:space="preserve">A 31 de diciembre </t>
  </si>
  <si>
    <t xml:space="preserve">Para el cuarto trimestre de la vigencia, se reportan 186 municipios con estrategias de procesos organizativos a través de la asociatividad solidaria implementada, fomentando 475 organizaciones, de las cuales, 36 organizaciones están en proceso de creación y 439 organizaciones en proceso de fortalecimiento, que permiten beneficiar directamente a 5.672 personas e indirectamente 48.632 personas, de las cuales 3.148 son mujeres y 2.020 personas pertenecen a un grupo étnico (566 indígenas, 1.454 son NARP), dando continuidad al proceso de fomento de las organizaciones solidarias. </t>
  </si>
  <si>
    <t xml:space="preserve">
Para el cuarto trimestre de la vigencia, se reportan 45 municipios con estrategias de procesos organizativos a través de la asociatividad solidaria implementada, fomentando 218 organizaciones, de las cuales, 13 organizaciones están en proceso de creación y 205 organizaciones en proceso de fortalecimiento, que permiten beneficiar directamente a 2.474 personas e indirectamente 13.939 personas, de las cuales 1.389 son mujeres y 921 personas pertenecen a un grupo étnico (152 indígenas, 769 son NARP), dando continuidad al proceso de fomento de las organizaciones solidarias (ver soporte adjunto A419_12_31_2023_01 sombreado en color naranja).</t>
  </si>
  <si>
    <t>Para el cuarto trimestre de la vigencia, se reportan 25 municipios con estrategias de procesos organizativos a través de la asociatividad solidaria implementada, fomentando 36 organizaciones, en proceso de creación, que permiten beneficiar directamente a 336 personas e indirectamente 1.480 personas, de las cuales 167 son mujeres y 163 personas pertenecen a un grupo étnico (83 indígenas, 80 son NARP), dando continuidad al proceso de fomento de las organizaciones solidarias ((ver soporte adjunto A419_12_31_2023_01 sombreado en color naranja).</t>
  </si>
  <si>
    <t xml:space="preserve">Al corte de 31 de diciembre de 2023, se reportan 52 Organizaciones solidarias creadas, apoyadas, y financiadas, en 32 municipios, beneficiando directamente a 637 personas e indirectamente 2.495 personas, de las cuales 375 son mujeres y 355 pertenecen a un Grupo Étnico (113 indígenas, 242 NARP). 
</t>
  </si>
  <si>
    <t xml:space="preserve">Al corte de 31 de diciembre de 2023, se reportan 25 Organizaciones solidarias creadas, apoyadas, y financiadas en 11 municipios PDET, beneficiando directamente a 379 personas e indirectamente 1.316 personas, de las cuales 239 son mujeres y 248 pertenecen a un Grupo Étnico (35 indígenas, 213 NARP). 
</t>
  </si>
  <si>
    <t>Para el cuarto trimestre de la vigencia, se reportan 8 municipios PDET con estrategias de procesos organizativos a través de la asociatividad solidaria implementada, fomentando 13 organizaciones, de las cuales, están en proceso de creación, que permiten beneficiar directamente a 123 personas e indirectamente 414 personas, de las cuales 58 son mujeres y 76 personas pertenecen a un grupo étnico (25 indígenas, 51 son NARP), dando continuidad al proceso de fomento de las organizaciones solidarias ((ver soporte adjunto A419_12_31_2023_01 sombreado en color naranja).</t>
  </si>
  <si>
    <t xml:space="preserve">Al corte de 31 de diciembre de 2023, se reportan en total 543 Organizaciones solidarias fortalecidas en capacidades productivas y administrativas, en 206 municipios, beneficiando directamente a 8.372 personas e indirectamente 55.994 personas, de las cuales 4.605 son mujeres y 2.747 pertenecen a un Grupo Étnico (740 indígenas, 2.007 NARP). 
</t>
  </si>
  <si>
    <t xml:space="preserve">Para el cuarto trimestre de la vigencia, se reportan 178 municipios con estrategias de procesos organizativos a través de la asociatividad solidaria implementada, fomentando 439 organizaciones, en proceso de fortalecimiento, que permiten beneficiar directamente a 5.336 personas e indirectamente 47.152 personas, de las cuales 2.981 son mujeres y 1.857 personas pertenecen a un grupo étnico (483 indígenas, 1.374 son NARP), dando continuidad al proceso de fomento de las organizaciones solidarias ((ver soporte adjunto A419_12_31_2023_01 sombreado en color naranja).. 
</t>
  </si>
  <si>
    <r>
      <t>Al corte de 31 de diciembre de 2023, se reportan en total 262 Organizaciones solidarias fortalecidas en capacidades productivas y administrativas en 55 municipios PDET, beneficiando directamente a 4.149</t>
    </r>
    <r>
      <rPr>
        <sz val="11"/>
        <color rgb="FFFF0000"/>
        <rFont val="Calibri"/>
        <family val="2"/>
      </rPr>
      <t xml:space="preserve"> </t>
    </r>
    <r>
      <rPr>
        <sz val="11"/>
        <rFont val="Calibri"/>
        <family val="2"/>
      </rPr>
      <t>personas e indirectamente 18.121 personas, de las cuales 2.327 son mujeres y 1.485 pertenecen a un Grupo Étnico (232 indígenas, 1.252 NARP).</t>
    </r>
  </si>
  <si>
    <t>Para el cuarto trimestre de la vigencia, se reportan 43 municipios con estrategias de procesos organizativos a través de la asociatividad solidaria implementada, fomentando 205 organizaciones, en proceso de fortalecimiento, que permiten beneficiar directamente a 2.351 personas e indirectamente 13.525 personas, de las cuales 1.331 son mujeres y 845 personas pertenecen a un grupo étnico (127 indígenas, 718 son NARP), dando continuidad al proceso de fomento de las organizaciones solidarias ((ver soporte adjunto A419_12_31_2023_01 sombreado en color naranja).</t>
  </si>
  <si>
    <t>Al corte de 31 de diciembre de 2023, se reportan un total de 52 organizaciones solidarias creadas, de las cuales 15 organizaciones son lideradas por mujeres, lo que representa un avance del 28.84% de organizaciones creadas lideradas por mujeres, en capacidades productivas, apoyadas y financiadas beneficiando directamente a 214 personas, e indirectamente 938 personas de las cuales a 210 son mujeres y 174 pertenecen a un grupo étnico (36 Indígenas y 138 son NARP)</t>
  </si>
  <si>
    <t>Para el cuarto trimestre de la vigencia, se reportan 36 organizaciones con estrategias de procesos organizativos a través de la asociatividad solidaria implementada en proceso de creación, de las cuales 7 organizaciones son lideradas por mujeres, que permiten beneficiar directamente a 52 personas e indirectamente 207 personas, de las cuales 52 son mujeres y 33 personas pertenecen a un grupo étnico (16 indígenas, 17 son NARP), dando continuidad al proceso de fomento de las organizaciones solidarias (ver soporte adjunto A419_12_31_2023_01 sombreado en color naranja).</t>
  </si>
  <si>
    <t>Al corte de 31 de diciembre de 2023, se reportan un total de 543 organizaciones solidarias fortalecidas, de las cuales 133 organizaciones son lideradas por mujeres, lo que representa un avance del 24.49% de organizaciones creadas lideradas por mujeres, en capacidades productivas, apoyadas y financiadas beneficiando directamente a 1.610 personas, e indirectamente 9.402 personas de las cuales 1.586 son mujeres y 783 pertenecen a un grupo étnico (137 Indígenas y 646 son NARP).</t>
  </si>
  <si>
    <t>Para el cuarto trimestre de la vigencia, se reportan 439 organizaciones en proceso de fortalecimiento, 106 organizaciones son lideradas por mujeres, en proceso de fortalecimiento, que permiten beneficiar directamente a 1.122 personas e indirectamente 7.609 personas, de las cuales 1.105 son mujeres y 468 personas pertenecen a un grupo étnico (75 indígenas, 393 son NARP), dando continuidad al proceso de fomento de las organizaciones solidarias (ver soporte adjunto A419_12_31_2023_01 sombreado en color naranja).</t>
  </si>
  <si>
    <t>Para el cuarto trimestre de la vigencia, se reportan 186 municipios con estrategias de procesos organizativos a través de la asociatividad solidaria implementada, fomentando 475 organizaciones, de las cuales, 36 organizaciones están en proceso de creación y 439 organizaciones en proceso de fortalecimiento, que permiten beneficiar directamente a 5.672 personas e indirectamente 48.632 personas, de las cuales 3.148 son mujeres y 2.020 personas pertenecen a un grupo étnico (566 indígenas, 1.454 son NARP), dando continuidad al proceso de fomento de las organizaciones solidarias ((ver soporte adjunto A419_12_31_2023_01 sombreado en color naranja).
A corte de 31 de diciembre de 2023, se reportan un total de 214 municipios con estrategias de promoción de procesos organizativos a través de la asociatividad solidaria implementada, fomentando 595 organizaciones, de las cuales 52 en procesos de creación y 543 en proceso de fortalecimiento,  que permitieron beneficiar directamente a 9.009 personas e indirectamente 58.489 personas, de las cuales 4.980 son mujeres 3.102 personas pertenecen a un grupo étnico (853 indígenas, 2.249 son NARP).</t>
  </si>
  <si>
    <t xml:space="preserve">Para el cuarto trimestre de la vigencia, se reportan 45 municipios con estrategias de procesos organizativos a través de la asociatividad solidaria implementada, fomentando 218 organizaciones, de las cuales, 13 organizaciones están en proceso de creación y 205 organizaciones en proceso de fortalecimiento, que permiten beneficiar directamente a 2.474 personas e indirectamente 13.939 personas, de las cuales 1.389 son mujeres y 921 personas pertenecen a un grupo étnico (152 indígenas, 769 son NARP), dando continuidad al proceso de fomento de las organizaciones solidarias (ver soporte adjunto A419_12_31_2023_01 sombreado en color naranja).
Al corte del 31 de diciembre del 2023, se reportan 57 municipios PDET con estrategia de promoción de procesos organizativos a través de la asociatividad solidaria implementada fomentando 287 organizaciones solidarias, de las cuales 25 son en proceso de creación y 262 en proceso de fortalecimiento, beneficiando directamente a 4.528 personas e indirectamente a 19.437 personas, de las cuales 2.566 son mujeres y 1.732 pertenecen a un Grupo Étnico (267 Indígenas, 1.465 son NARP). </t>
  </si>
  <si>
    <t xml:space="preserve">Para el cuarto trimestre de la vigencia, se reportan 25 municipios con estrategias de procesos organizativos a través de la asociatividad solidaria implementada, fomentando 36 organizaciones, en proceso de creación, que permiten beneficiar directamente a 336 personas e indirectamente 1.480 personas, de las cuales 167 son mujeres y 163 personas pertenecen a un grupo étnico (83 indígenas, 80 son NARP), dando continuidad al proceso de fomento de las organizaciones solidarias ((ver soporte adjunto A419_12_31_2023_01 sombreado en color naranja).
Al corte de 31 de diciembre de 2023, se reportan 52 Organizaciones solidarias creadas, apoyadas, y financiadas, en 32 municipios, beneficiando directamente a 637 personas e indirectamente 2.495 personas, de las cuales 375 son mujeres y 355 pertenecen a un Grupo Étnico (113 indígenas, 242 NARP). </t>
  </si>
  <si>
    <t xml:space="preserve">Para el cuarto trimestre de la vigencia, se reportan 8 municipios PDET con estrategias de procesos organizativos a través de la asociatividad solidaria implementada, fomentando 13 organizaciones, de las cuales, están en proceso de creación, que permiten beneficiar directamente a 123 personas e indirectamente 414 personas, de las cuales 58 son mujeres y 76 personas pertenecen a un grupo étnico (25 indígenas, 51 son NARP), dando continuidad al proceso de fomento de las organizaciones solidarias ((ver soporte adjunto A419_12_31_2023_01 sombreado en color naranja).
Al corte de 31 de diciembre de 2023, se reportan 25 Organizaciones solidarias creadas, apoyadas, y financiadas en 11 municipios PDET, beneficiando directamente a 379 personas e indirectamente 1.316 personas, de las cuales 239 son mujeres y 248 pertenecen a un Grupo Étnico (35 indígenas, 213 NARP). </t>
  </si>
  <si>
    <t xml:space="preserve">Para el cuarto trimestre de la vigencia, se reportan 178 municipios con estrategias de procesos organizativos a través de la asociatividad solidaria implementada, fomentando 439 organizaciones, en proceso de fortalecimiento, que permiten beneficiar directamente a 5.336 personas e indirectamente 47.152 personas, de las cuales 2.981 son mujeres y 1.857 personas pertenecen a un grupo étnico (483 indígenas, 1.374 son NARP), dando continuidad al proceso de fomento de las organizaciones solidarias ((ver soporte adjunto A419_12_31_2023_01 sombreado en color naranja).
Al corte de 31 de diciembre de 2023, se reportan en total 543 Organizaciones solidarias fortalecidas en capacidades productivas y administrativas, en 206 municipios, beneficiando directamente a 8.372 personas e indirectamente 55.994 personas, de las cuales 4.605 son mujeres y 2.747 pertenecen a un Grupo Étnico (740 indígenas, 2.007 NARP). 
</t>
  </si>
  <si>
    <t xml:space="preserve">Para el cuarto trimestre de la vigencia, se reportan 43 municipios con estrategias de procesos organizativos a través de la asociatividad solidaria implementada, fomentando 205 organizaciones, en proceso de fortalecimiento, que permiten beneficiar directamente a 2.351 personas e indirectamente 13.525 personas, de las cuales 1.331 son mujeres y 845 personas pertenecen a un grupo étnico (127 indígenas, 718 son NARP), dando continuidad al proceso de fomento de las organizaciones solidarias ((ver soporte adjunto A419_12_31_2023_01 sombreado en color naranja).
Al corte de 31 de diciembre de 2023, se reportan en total 262 Organizaciones solidarias fortalecidas en capacidades productivas y administrativas en 55 municipios PDET, beneficiando directamente a 4.149 personas e indirectamente 18.121 personas, de las cuales 2.327 son mujeres y 1.485 pertenecen a un Grupo Étnico (232 indígenas, 1.252 NARP). </t>
  </si>
  <si>
    <t>%</t>
  </si>
  <si>
    <t xml:space="preserve"> PLAN DE ACCIÓN 2023 DIRECCIÓN DE DESARROLLO</t>
  </si>
  <si>
    <t>CRONOGRAMA 2023</t>
  </si>
  <si>
    <t>AVANCE</t>
  </si>
  <si>
    <t xml:space="preserve">CÓDIGO-FO-PDE-02                                                             VERSIÓN 11                                         FECHA EDICIÓN: 12/04/2023      </t>
  </si>
  <si>
    <t>PLAN ESTRATEGICO</t>
  </si>
  <si>
    <r>
      <t xml:space="preserve">PROCESO DEL SISTEMA DE GESTIÓN -SIGOS-
</t>
    </r>
    <r>
      <rPr>
        <sz val="11"/>
        <color indexed="8"/>
        <rFont val="Arial Narrow"/>
        <family val="2"/>
      </rPr>
      <t>(Especifique el proceso del SIGOS al que pertenece la actividad general)</t>
    </r>
  </si>
  <si>
    <r>
      <t xml:space="preserve">ACTIVIDADES GENERALES
 </t>
    </r>
    <r>
      <rPr>
        <sz val="11"/>
        <color indexed="8"/>
        <rFont val="Arial Narrow"/>
        <family val="2"/>
      </rPr>
      <t>(Qué se va a hacer para implementar la estrategia en la zona y para cumplir con la meta del plan estratégico. Máximo dos actividades generales)</t>
    </r>
  </si>
  <si>
    <r>
      <t xml:space="preserve">VALOR PORCENTUAL DE LA ACTIVIDAD GENERAL 
</t>
    </r>
    <r>
      <rPr>
        <sz val="11"/>
        <color indexed="8"/>
        <rFont val="Arial Narrow"/>
        <family val="2"/>
      </rPr>
      <t>(Especifique la ponderación para cada una de las actividades generales, que en total deben sumar 100%)</t>
    </r>
  </si>
  <si>
    <r>
      <t xml:space="preserve">FUENTE DE RECURSOS    </t>
    </r>
    <r>
      <rPr>
        <sz val="11"/>
        <color indexed="8"/>
        <rFont val="Arial Narrow"/>
        <family val="2"/>
      </rPr>
      <t>(Especifique el proyecto de inversión o la fuente de recursos (funcionamiento) con la cual se va a financiar la actividad)</t>
    </r>
  </si>
  <si>
    <r>
      <t xml:space="preserve">ACCIÓN
</t>
    </r>
    <r>
      <rPr>
        <sz val="11"/>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</si>
  <si>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</si>
  <si>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color indexed="8"/>
        <rFont val="Arial Narrow"/>
        <family val="2"/>
      </rPr>
      <t>(Defina el indicador para cada meta. Estos indicadores serán de cumplimiento, es decir, la relación de variables se hará sobre la meta programada)</t>
    </r>
  </si>
  <si>
    <r>
      <t xml:space="preserve">PONDERACIÓN ACCCION
</t>
    </r>
    <r>
      <rPr>
        <sz val="11"/>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</si>
  <si>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11"/>
        <color indexed="8"/>
        <rFont val="Arial Narrow"/>
        <family val="2"/>
      </rPr>
      <t xml:space="preserve">(Asigne el o los responsable(s) que realizaran la actividad) </t>
    </r>
  </si>
  <si>
    <r>
      <t xml:space="preserve">Fecha de Inicio
</t>
    </r>
    <r>
      <rPr>
        <sz val="11"/>
        <color indexed="8"/>
        <rFont val="Arial Narrow"/>
        <family val="2"/>
      </rPr>
      <t>(Especifique la fecha que dará inicio en cada una de las actividades programadas)</t>
    </r>
  </si>
  <si>
    <r>
      <t xml:space="preserve">Fecha Final
</t>
    </r>
    <r>
      <rPr>
        <sz val="11"/>
        <color indexed="8"/>
        <rFont val="Arial Narrow"/>
        <family val="2"/>
      </rPr>
      <t xml:space="preserve">(Especifique la fecha que dará por finalizada cada una de las actividades programadas) </t>
    </r>
  </si>
  <si>
    <r>
      <t xml:space="preserve">DÓNDE 
</t>
    </r>
    <r>
      <rPr>
        <sz val="11"/>
        <color indexed="8"/>
        <rFont val="Arial Narrow"/>
        <family val="2"/>
      </rPr>
      <t>(Defina los departamentos en donde implementará las actividades específicas, Departamentos y Municipios)</t>
    </r>
  </si>
  <si>
    <t>ACTIVIDAD Nº</t>
  </si>
  <si>
    <t>ENERO</t>
  </si>
  <si>
    <t>FEBRERO</t>
  </si>
  <si>
    <t>MARZO</t>
  </si>
  <si>
    <t>ABRIL</t>
  </si>
  <si>
    <t>MAYO</t>
  </si>
  <si>
    <t>JUNIO</t>
  </si>
  <si>
    <t>JULIO</t>
  </si>
  <si>
    <t>AGOSTO</t>
  </si>
  <si>
    <t>SEPTIEMBRE</t>
  </si>
  <si>
    <t>OCTUBRE</t>
  </si>
  <si>
    <t>NOVIEMBRE</t>
  </si>
  <si>
    <t>DICIEMBRE</t>
  </si>
  <si>
    <t xml:space="preserve">MES ENERO </t>
  </si>
  <si>
    <t xml:space="preserve">MES FEBRERO </t>
  </si>
  <si>
    <t>MES MARZO</t>
  </si>
  <si>
    <t>MES ABRIL</t>
  </si>
  <si>
    <t xml:space="preserve">MES MAYO </t>
  </si>
  <si>
    <t>MES JUNIO</t>
  </si>
  <si>
    <t>MES JULIO</t>
  </si>
  <si>
    <t>MES AGOSTO</t>
  </si>
  <si>
    <t>MES SEPTIEMBRE</t>
  </si>
  <si>
    <t>Octubre</t>
  </si>
  <si>
    <t>Noviembre</t>
  </si>
  <si>
    <t>Diciembre</t>
  </si>
  <si>
    <t>OBJETIVO MISIONAL</t>
  </si>
  <si>
    <t>ESTRATEGIA</t>
  </si>
  <si>
    <t xml:space="preserve">Indicador acumulado </t>
  </si>
  <si>
    <t>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</si>
  <si>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 xml:space="preserve">1. Cultura de la economía popular, social y solidaria para la vida </t>
  </si>
  <si>
    <t>Gestión de la educación solidaria</t>
  </si>
  <si>
    <t>1, Diseñar lineamientos, programas o estrategias que faciliten la gestión de la educación en las organizaciones de la economía popular, social y solidaria</t>
  </si>
  <si>
    <t>Inversión 
Funcionamiento
Gestión</t>
  </si>
  <si>
    <t>1,1 Contribuir con insumos técnicos para la definición, actualización o diseño  de  los procesos participativos de educación solidaria con actores de la economía popular, social y solidaria (Mesa de Educación Popular, Social y Solidaria y otros espacios)</t>
  </si>
  <si>
    <t>100%</t>
  </si>
  <si>
    <t>Porcentaje de avance del plan de trabajo para adelantar los procesos de educación solidaria</t>
  </si>
  <si>
    <t xml:space="preserve">Dirección Técnica de Desarrollo </t>
  </si>
  <si>
    <t>Nacional</t>
  </si>
  <si>
    <t>1.1</t>
  </si>
  <si>
    <t xml:space="preserve">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reporta que, el día 11 de enero se lleva a cabo la mesa nacional de economía solidaria en la que se propone el impulso al modelo educativo incluyente y solidario. </t>
  </si>
  <si>
    <t xml:space="preserve">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reporta que, el día 11 de enero se lleva a cabo la mesa nacional de economía solidaria en la que se propone el impulso al modelo educativo incluyente y solidario. En el mes de febrero se trabajó en la metodologia y preparación de las Asambleas regionales de economia solidaria, popular y comunitaria que inician en el mes de marzo y que tienen como objetivo  de crear conjuntamente con las organizaciones y entidades la agenda territorial, estas asambleas </t>
  </si>
  <si>
    <t xml:space="preserve">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reporta que, durante el mes de marzo se llevaron a cabo las Asambleas regionales en (Región Sur 1, eje cafetero, Amazonía, Pacífico, Nororiente). El 28 de febrero se realiza capacitación a los funcionarios y profesionales de la Unidad y gobiernos locales, conforme la última norma tributaria y las obligaciones que imponen los entes tributarios a las ESAL en Colombia.    </t>
  </si>
  <si>
    <t>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reporta que, durante el mes de  abril se llevaron a cabo las Asambleas regionales en (Región Amazonia, oriente, suroccidente, Caribe 1 Y 2, Pacífico, Sur ).   También desde la DDOs se elabora de cuadro de mando solidario, un modelo de gestión que ayuda a las organizaciones a clasificar su visión y a comunicar su estrategia.</t>
  </si>
  <si>
    <t>Grupo de Atención a Poblaciones: 
Durante el mes de mayo se participo en en la tercera y cuarta sesion de  la Mesa interistitucional de Economia Popular y se conto con la asistencia de (1) servidora pública y (1) contratista</t>
  </si>
  <si>
    <t xml:space="preserve">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realizó avance del documento que contiene lineamientos y propuesta de estrategia de atención a las formas asociativas de población firmante de paz. De igual manera desde la DDOS se participa en las mesas de trabajo del Grupo de Educación con el fin de brindar aportes al Sistema de Educación de Asociatividad Solidaria SEAS. </t>
  </si>
  <si>
    <t xml:space="preserve">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reporta la participación en las mesas de trabajo del Grupo de Educación con el fin de brindar aportes y conocer los avances del Sistema de Educación de Asociatividad Solidaria SEAS. De igual manera se reporta que como resultado de mesa de trabajo de articulación interinstitucional con la Unidad de víctimas, se pretende adelantar con los convenios suscritos a la fecha capacitación sobre tranerencia de metodología en abordaje a población víctima en los territorios. </t>
  </si>
  <si>
    <t xml:space="preserve">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reporta que en el mes de agosto se adelantaron las siguientes actividades : 
1. Revisión del proyecto decreto del Consejo de Economía Popular y participación en mesa de trabajo en el 26 de agosto.          
2. Participación en revisión del proyecto decreto del programa jóvenes en paz, proyección del manual operativo e indicadores el del 1 al 30 de agosto.
3. Reunión de apoyo para la formulación de ficha técnica de jóvenes en paz 31 de agosto.                                  4. Participación del equipo de profesionales y contratistas, al igual que los alidos estrategicos en la  Jornada Pedagógica Estrategias y metodologías para la Asociatividad los dias 10 y 11 de agosto, convocada por la direccion nacional donde el grupo de educacion socializo el SEAS y el paso para ser apliocados en el marco de la ejecucion de los convenios, esta aplicacion sera insumo para la actualizacion y el diseño de procesos participativos.En el marco del convenio asociativo No 04 con la universidad cooperativaa de colombia y la unidad solidaria para el departamento de Santander el aliado presento una propuesta de integracion del SEAS con las actividades de fomento en el marco del diseño curricular de un diplomado, esta estructura se considera un insumo  técnicos para la definición, actualización o diseño  de  los procesos participativos de educación.                                                                       </t>
  </si>
  <si>
    <t xml:space="preserve">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reporta que, en el mes de septiembre las siguientes actividades:                        
1. Formulacicón y ajustes del manual operativo para el programa de Jovenes en Paz, con el componente asociativo.        </t>
  </si>
  <si>
    <t xml:space="preserve">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reporta el desarrollo de las las siguientes actividades en el mes de octubre: 
* Participación en Mesas territoriales adelantadas en el marco de la ejecución del convenio 003 suscrito con la Universidad Cooperativa de Colombia: En estos espacios se apoyó el desarrollo y la aplicación de la metodológica diseñada para las Mesas Territoriales de acuerdo a la región; garantizando el correcto desarrollo de la actividad y la correcta recolección de la información de las organizaciones participantes en los territorios. Las Mesas Territoriales tienen como objetivo el inicio del diplomado para el fortalecimiento de las organizaciones intervenidas durante la presente vigencia. 
*Desde la ejecución de los convenios se reporta el desarrollo de los diplomados en las regiones de la sigueinte manera: 
•  UCC Caribe y Norte de Santander: 
En el mes de octubre se dio inició al diplomado en Gestión de Territorios Asociativos solidarios y se realizaron dos módulos, en el mes de noviembre se desarrollarán los módulos 3, 4 y 5.
•  Universidad distrital: 
Presentación de fechas para la para la realización del diplomado SEAS, se iniciará el 3 y 4 de octubre de manera paralela en Bogotá, Cundinamarca (Pacho-Zipaquirá-Fusagasugá) y Meta (Puerto lleras-Mesetas- Villavicencio)
•  Asocooph 
En el mes de octubre se culminó el proceso de los 4 diplomados de asociatividad solidaria, la clausura se realizará el día 11 de noviembre. En Tolima se certificarán 38 personas de 28 organizaciones. En Huila se certificarán 38 personas de 33 organizaciones. En Caquetá se certificarán 25 personas de 20 organizaciones.  En Putumayo se certificarán 31 personas de 22 organizaciones. En total 132 personas certificadas de 103 organizaciones. Se ha informado y delegado a los gestores territoriales a la clausura y tiene la información el equipo de educación.
•  UNAD
El 19 de octubre se inició el proceso del diplomado de asociatividad solidaria para las regiones de Pacífico, Oriente y Suroccidente se inició de manera virtual sincrónico, debido a las particularidades de Amazonas, en esta región se iniciará de manera presencial el 8 de noviembre según la información reportada.
</t>
  </si>
  <si>
    <t xml:space="preserve">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reporta el desarrollo de las las siguientes actividades en el mes de noviembre: 
* Participación en Mesas territoriales adelantadas en el marco de la ejecución del convenio 003 suscrito con la Universidad Cooperativa de Colombia: En estos espacios se apoyó el desarrollo y la aplicación de la metodológica diseñada para las Mesas Territoriales de acuerdo a la región; garantizando el correcto desarrollo de la actividad y la correcta recolección de la información de las organizaciones participantes en los territorios. 
*Desde la ejecución de los convenios se reporta el desarrollo de los diplomados en las regiones de la sigueinte manera: 
•  UCC Caribe y Norte de Santander: 
Diplomado en Gestión de Territorios Asociativos solidarios y se realizaron dos módulos
•  Universidad distrital: 
Diplomado SEAS
•  Asocooph 
4 diplomados de asociatividad solidaria, clausura se realizará el día 11 de noviembre, 132 personas certificadas de 103 organizaciones. 
•  UNAD
Diplomado de asociatividad solidaria para las regiones de Pacífico, Oriente y Suroccidente se inició de manera virtual sincrónico, debido a las particularidades de Amazonas.
</t>
  </si>
  <si>
    <t xml:space="preserve">Con el fin de contribuir con insumos técnicos para la definición, actualización o diseño  de  los procesos participativos de educación solidaria con actores de la economía popular, social y solidaria (Mesa de Educación Popular, Social y Solidaria y otros espacios), desde la DDOS se reporta el desarrollo de las las siguientes actividades al mes de diciembre: 
* Desarrollo de 23 Asmableas Regionales de Economía Solidaria, Popular, Social y Comunitaria y dos (2) Asambleas Nacionales, las cuales permitieron definir 23 agendas comunes territoriales, en las que se identificaron las principales necesidades de las comunidades y organizaciones participantes, posibles soluciones y actores con los cuales se articularía esfuerzos técnicos y económicos para atender de manera integral a la comunidad.  
* Participación en Mesas territoriales adelantadas en el marco de la ejecución de los convenios suscritos durante esta vigencia.  En estos espacios la DDOS apoyó el desarrollo y la aplicación de la metodológica diseñada por los aliados para las "Mesas Territoriales" de acuerdo a la región; garantizando el correcto desarrollo de la actividad y la correcta recolección de la información de las organizaciones participantes en los territorios. 
*Desde la ejecución de los convenios se reporta la realización de los diplomados en las regiones de la siguiente manera: 
•  UCC Caribe: Se desarrolló un Diplomado en Gestión de organizaciones solidarias con enfoque de territorios asociativos solidarios fundamentado en el Sistema de Educación Asociativa Solidaria (SEAS) y el Programa de Asociatividad Solidaria (PASO), integrando saberes de la academia y saberes propios con el fin de propender por la sostenibilidad y autonomía de las organizaciones sociales, populares y comunitarias.  
*Norte de Santander: Diplomado en Gestión de Territorios Asociativos solidarios 
•  Universidad distrital: 
Diplomado SEAS
•  Asocooph 
4 diplomados de asociatividad solidaria, clausura se realizará el día 11 de noviembre, 132 personas certificadas de 103 organizaciones. 
•  UNAD
Diplomado de asociatividad solidaria para las regiones de Pacífico, Oriente y Suroccidente se inició de manera virtual sincrónico, debido a las particularidades de Amazonas.
Con el desarrollo de las Asambleas Regionales de Economía Solidaria, Popular, Social y Comunitaria, se logró recolectar información sobre las necesidades de la comunidad, posibles soluciones y actores, lo que permitió articular acciones y establecer planes de trabajo en beneficio de la comunidad en el territorio nacional, enmarcadas en las Agendas Comunes territoriales en el marco de la implementación de la Agenda de Asociatividad Solidaria para la Paz. </t>
  </si>
  <si>
    <t xml:space="preserve">1.2 Implementar el programa formar en asociatividad solidaria </t>
  </si>
  <si>
    <t>50</t>
  </si>
  <si>
    <t>1.2</t>
  </si>
  <si>
    <t xml:space="preserve">Esta actividad se dará inicio en el mes de marzo. </t>
  </si>
  <si>
    <t xml:space="preserve">Con el fin de implementar el programa formar en asociatividad solidaria la desde la DDOS apoya el proceso contractual de los convenios que en el marco del proyecto de inversión eejcutará la acciones de misionalidad  de la entidad. </t>
  </si>
  <si>
    <t>Durante el mes de mayo se realizo :  una capacitación a los estudiantes de último semestre de gestión social del Instituto Superior de Educación Rural ISER El día 05 de mayo del 2023, donde se conto con la asistencia de (14) estudiantes</t>
  </si>
  <si>
    <t xml:space="preserve">Con el fin de  implementar el programa formar en asociatividad solidaria la DDOS reporta que se han suscrito 3 convenios a la a corte del 30 de junio . 
Desde el  Convenio de asociación 002 con la Asociación de Cooperativas y Empresas Solidarias del Huila ASOCOOPH se reporta : que ha desarrollado el diseño del documento de Fomento de la educación solidaria en las instituciones educativas, donde se estableció:
● Visitas a las instituciones educativas
● Cátedra de economía solidaria
● Cátedra de la escuela para la construcción de paz
● Cátedra fomentamos asociatividad de la escuela
● Taller de planeación estratégica: proyecto aula
● Implementación y seguimiento proyecto productivo escolar
De acuerdo con lo mencionado, se ha avanzado en el proceso de selección de las instituciones educativas de los cuatro departamentos a intervenir (Putumayo, Caquetá, Tolima y Huila).          </t>
  </si>
  <si>
    <t xml:space="preserve">Con el fin de  implementar el programa formar en asociatividad solidaria la DDOS reporta que se han suscrito 3 convenios a la a corte del 30 de julio . 
Desde el  Convenio de asociación 002 con la Asociación de Cooperativas y Empresas Solidarias del Huila ASOCOOPH se reporta que ha desarrollado el diseño del documento de Fomento de la educación solidaria en las instituciones educativas,  durante el mes de julio de se ha avanza en el proceso de selección de las instituciones educativas de los cuatro departamentos a intervenir (Putumayo, Caquetá, Tolima y Huila). De igual manera, la DDOS participa en la presentación de los avances del SEAS (Sistema de Educación solidaria) el cual eprmitira avanzar en el cumplimiento de esta actividad. Una vez la DDOS cuente con los reportes de los convenios suscritos a la fecha, se hará el respectivo reporte. El 17 de julio de 2023, en el COLEGIO CARLOS PEREZ ESCALANTE, con los grados 8 y 9, se realizó Desarrollo del programa de nominado la "la asociatividad a las aulas" que busca fomentar a temprana edad, el conocimiento de la economía social solidaria, popular y comunitaria, al igual que el emprendimiento y la creación de empresa asociativa y en donde los profesores de emprendimiento, ven este proceso la oportunidad de ver en los estudiantes una cultura empresarial  </t>
  </si>
  <si>
    <t>Con el fin de  implementar el programa formar en asociatividad solidaria la DDOS reporta que se han suscrito 3 convenios a la a corte del 30 de agosto. En el marco del convenio asociativo No 04 con la universidad cooperativaa de colombia y la unidad solidaria para el departamento de Santander el aliado en su propuesta original de contrato presenta como estrategia metodologica ejecutar el proceso de asociatividad solidaria en los colegios por medio de Post-cats. Esta propuesta sera evaluada por la mesa técnica del convenio en relacion.</t>
  </si>
  <si>
    <t>35/50</t>
  </si>
  <si>
    <r>
      <t xml:space="preserve">Con el fin de  implementar el programa formar en asociatividad solidaria la DDOS reporta que se han suscrito 4 convenios a corte del 30 de septiembre. Con la ejecución de los mismos se dará cumplimiento a la meta propuesta del N° de instituciones educativas implementando la educación solidaria.  
De acuerdo a lo anterior, se reporta: 
Desde el convenio Interadministrativo 02 suscrito entre la Unidad Solidaria y la Universidad Nacional Abierta y a Distancia,  se cuenta con la identificación de las veintisiete (27) instituciones Educativas seleccionadas: 
</t>
    </r>
    <r>
      <rPr>
        <b/>
        <sz val="11"/>
        <rFont val="Arial Narrow"/>
        <family val="2"/>
      </rPr>
      <t xml:space="preserve">Municipio </t>
    </r>
    <r>
      <rPr>
        <sz val="11"/>
        <rFont val="Arial Narrow"/>
        <family val="2"/>
      </rPr>
      <t xml:space="preserve">
Leticia
1.	IE INEM JOSE EUTASIO RIVERA
2.	IE FRANCISCO DEL ROSARIO VELA
Inírida
3.	IE INSTITUTO INTEGRADO CUSTODIO GARCÍA ROVIRA
San José del Guaviare
4.	IE CONCENTRACIÓN DE DESARROLLO RURAL
Mitú
5.	IE INTEGRADA JOSÉ EUSTASIO RIVERA
Puerto Carreño
6.	IE EDUARDO CARRANZA SEDE JOSE CELESTINO MUTIS
Apartadó
7.	COLEGIO COOPERATIVO DE APARTADÓ
Quibdó
8.	IE MEGA COLEGIO MIA
9.	IE DIOCESANO PEDRO GRAU Y AROLA
Tumaco
10.	INSTITUTO TÉCNICO INDUSTRIAL NACIONAL
11.	IE ROBERTO MARIO BISCHOFF
Buenaventura
12.	IE FRANCISCO JOSÉ DE CALDAS
13.	IE LICEO DEL PACÍFICO
Guapi
14.	IE NORMAL LA INMACULADA
Tame
15.	IE TÉCNICA INDUSTRIAL FROILÁN FARÍAS
Duitama
16.	COLEGIO SALESIANO
Sogamoso
17.	INSTITUCIÓN EDUCATIVA TÉCNICA INDUSTRIAL GUSTAVO JIMÉNEZ
Yopal
18.	IE LA CAMPIÑA
Caloto
19.	Institución Educativa Sagrada Familia
El Tambo
20.	Institución Educativa Alto del Rey
Patía
21.	Institución Educativa Simón Bolívar
Piendamó
22.	Institución Educativa Agroindustrial La María
Pasto
23.	Colegio Militar Colombia
Buesaco
24.	Institución Educativa Agropecuaria Veracruz
Palmira
25.	Institución Educativa Técnica Comercial del Valle del Cauca
26.	Institución Educativa Sagrada Familia
27.	Institución Educativa Mercedes Ábrego
Se realizó un proceso de acercamiento y contacto los rectores de las de la Instituciones Educativas para garantizar el fortalecimiento en temas de Económica Solidaria 16 IE Oficiales, ocho 8 Públicas y tres (3)  privadas. 
En el marco del convenio 004 con la UCC Santander, se realizó la selección de las siguientes instituciones educativas para la implementación de la educación solidaria en el departamento de Santander.
Bucaramanga 2 Instituciones. 
28.	Instituto Técnico Superior Dámaso Zapata
29.	Institución Educativa INEM Custodio García Rovira)
Florida Blanca 1 institución 
30.	Colegio Técnico Industrial José Elías Puyana
Girón 1 institución 
31.	Institución Educativa Juan Cristóbal Martínez
Piedecuesta 1 institución 
32.	Escuela Normal Superior de Piedecuesta
Cimitarra 1 institución 
33.	Colegio Nuestra Señora de la Candelaria
Zapatoca 1 institución 
34.	Instituto Técnico Santo Tomás de Zapatoca
Charalá 1 institución 
35.	Escuela Normal Superior de Charalá</t>
    </r>
  </si>
  <si>
    <t xml:space="preserve">Con el fin de  implementar el programa formar en asociatividad solidaria la DDOS reporta que, se han suscrito 5 convenios a corte del 31 de octubre. 
De acuerdo a lo anterior, en el mes de septiembre  se reportó la identificación de 35  instituciones Educativas seleccionadas donde se implementará el programa formar en asociatividad solidaria. 
Con la ejecución de los convenios se dará cumplimiento a la meta propuesta del N° de instituciones educativas implementando la educación solidaria y su reporte se hará en el mes de diciembre. </t>
  </si>
  <si>
    <t xml:space="preserve">Con el fin de  implementar el programa formar en asociatividad solidaria la DDOS reporta que, se han suscrito 5 convenios a corte del 30 de noviembre. 
De acuerdo a lo anterior, en el mes de septiembre  se reportó la identificación de 35  instituciones Educativas seleccionadas donde se implementará el programa formar en asociatividad solidaria. 
Con la ejecución de los convenios se dará cumplimiento a la meta propuesta del N° de instituciones educativas implementando la educación solidaria y su reporte se hará en el mes de diciembre. </t>
  </si>
  <si>
    <t xml:space="preserve">Con el fin de implementar el programa Formar en Asociatividad Solidaria, a corte de 31 de diciembre la DDOS reporta que: A través de la ejecución de los convenios suscritos en la vigencia, se implementó el programa en 59 instituciones educativas, detalladas a continuación. 
Antioquia 4
1.	El Bagre, Institución Educativa El Bagre
2.	Rionegro, Instituto De Educación Asys
3.	Vegachí, Institución Educativa Efe Gómez
4.	Apartadó, Colegio Cooperativo de Apartadó 
Boyacá - Sogamoso 2
5.	Colegio Libertadores de Sogamoso
6.	Colegio Jorge Eliécer Gaitán 26 de octubre de 2023 Tota, Boyacá 
Buenaventura 2
7.	IE Francisco José de Caldas 
8.	IE Liceo del Pacífico 
Caldas 2
9.	Riosucio, Institución Educativa Riosucio
10.	Manizales, Instituto Tecnológico De Caldas
Quindío 2
11.	Calarcá, Institución Educativa Robledo
12.	Institución Educativa Segundo Henao
Risaralda 2
13.	Dosquebradas, Institución Educativa Juan Manuel Gonzales
14.	Pereira, Institución Educativa Compartir Las Brisas
Córdoba 3	
15.	San Antero, Institución Educativa José Antonio Galán
16.	Lorica, Institución Educativa San Luis De Campo Alegre
17.	San Bernardo, Institución Educativa Trementino
Sucre 2	
18.	Ovejas, Institución Educativa Don Gabriel e Institución Educativa San José De Almagra
Atlántico 4	
19.	Barranquilla, Colegio IED Silencio, IED Santa Bernardita y IED La Salle
20.	Soledad, Colegio Liceo Nacional	
Bolívar 2	
21.	Cartagena, Colegio Corporación Instituto Rochy
22.	Institución Educativa Jhon F Kennedy
Cesar 2	
23.	La Paz, Colegio Ciro Pupo Martínez
24.	Colegio San José
La Guajira 2	
25.	Riohacha, Institución Educativa Livio Reginaldo Fischione
26.	San Juan Del Cesar, Institución Educativa María Auxiliadora
Guapi 1
27.	IE Normal La Inmaculada
Magdalena 2	
28.	Santa Marta, IED Pedagógico Del Caribe
29.	Instituto Laura Vicuña
San Andrés 1	
30.	Colegio Sagrada Familia
Norte De Santander 3		
31.	Convención, Colegio Guillermo Quintero Calderón
32.	Colegio Instituto Técnico Agrícola De 
33.	Abrego,	Colegio Santa Barbara
Santander 8 
Bucaramanga
34.	Colegio Aurelio Martínez
35.	Colegio Pedagógico
36.	Colegio Bosconia. 
Florián
37.	I.E Leones
38.	Institución Educativa Colgram
Zapatoca
39.	I.T Santo Tomas
Sabana de Torres
40.	 Instituto Taqui
Corregimiento De Cincelada, Santander, Coromoro
41.	 Colegio Florentino González
Cundinamarca 3
Pacho
42.	Institución Educativa departamental Pio XII 
Simijaca
43.	 Institución Educativa Agustín Parra
Sopó
44.	Colegio Cooperativo de Sopó
Bogotá 4
45.	Instituto Pedagógico Arturo Ramírez Montufar
46.	Institución Educativa Distrital Francisco Javier Matiz
47.	Institución Educativa Distrital Nuevo Chile
48.	Institución Educativa Distrital Guillermo Cano
Meta 3
49.	Institución educativa Rural Vanguardia
50.	Institución Educativa Narciso José Matus Torres
51.	Colegio Departamental de la Esperanza
Arauca 1
52.	Tame, IE Técnica Industrial Froilán Farías
Valle del Cauca 1
53.	Buenaventura, IE Francisco José de Caldas
Pacífico 1
54.	Guapí, E.I. Normal La Inmaculada
Quibdó Chocó 
55.	IE Mega Colegio Mia 
56.	IE Diocesano Pedro Grau Y Arola 
 Tumaco 
57.	Colegio Tumac
58.	IE Roberto Mario Bischoff 
Yopal Casanare
59.	Colegio la Campiña 
</t>
  </si>
  <si>
    <t>1.3 Contribuir con insumos técnicos para el diseño del Plan Nacional Decenal de la Economía Popular, Social y Solidaria con actores públicos, privados, populares sociales y solidarios desde un enfoque territorial</t>
  </si>
  <si>
    <t>Porcentaje de avance del diseño de Plan Nacional Decenal de la Economía Popular, Social y Solidaria</t>
  </si>
  <si>
    <t>1.3</t>
  </si>
  <si>
    <t xml:space="preserve">Con el fin de contribuir con  contribuir con insumos técnicos para el diseño del Plan Nacional Decenal de la Economía Popular, Social y Solidaria con actores públicos, privados, populares sociales y solidarios desde un enfoque territorial, en la mesa nacional de economía solidaria se estableció el acuerdo de avanzar en la contrucción del mismo. Adicional a ello, se lleva a cabo reunión con Confeccop Nacional para avanzar en articulación interinstitucional mediante porceso dialógico en el tema, se propone el diseño de lineamientos de educación para la solidaridad con enfoque territorial. </t>
  </si>
  <si>
    <t xml:space="preserve">Con el fin de contribuir con  contribuir con insumos técnicos para el diseño del Plan Nacional Decenal de la Economía Popular, Social y Solidaria con actores públicos, privados, populares sociales y solidarios desde un enfoque territorial, en la mesa nacional de economía solidaria realiozada en enero se estableció el acuerdo de avanzar en la contrucción del mismo. En el mes de febrero se trabajó en la revisión de la propuestas presetnada por Cincop en la que “ponen a disposición del Gobierno nacional una agenda territorial para la gestión, fomento, fortalecimiento, integración y desarrollo de las organizaciones sociales, solidarias y populares, con enfoque territorial” y se trabajó en la metodologia y preparación de las Asambleas regionales de economia solidaria, popular y comunitaria que inician en el mes de marzo y que tienen como objetivo  de crear conjuntamente con las organizaciones y entidades la agenda territorial. </t>
  </si>
  <si>
    <t xml:space="preserve">Con el fin de contribuir con  contribuir con insumos técnicos para el diseño del Plan Nacional Decenal de la Economía Popular, Social y Solidaria con actores públicos, privados, populares sociales y solidarios desde un enfoque territorial, se realizan las Asambleas regionales en (Región Sur 1, eje cafetero, Amazonía, Pacífico, Nororiente), desde las que se construiran las Agendas comunes territoriales. </t>
  </si>
  <si>
    <t xml:space="preserve">Con el fin de contribuir con  contribuir con insumos técnicos para el diseño del Plan Nacional Decenal de la Economía Popular, Social y Solidaria con actores públicos, privados, populares sociales y solidarios desde un enfoque territorial, se realizan las Asambleas regionales en ((Región Amazonia, oriente, suroccidente, Caribe 1 Y 2, Pacífico, Sur ).  ), desde las que se construiran las Agendas comunes territoriales. </t>
  </si>
  <si>
    <t xml:space="preserve">Con el fin de contribuir con  contribuir con insumos técnicos para el diseño del Plan Nacional Decenal de la Economía Popular, Social y Solidaria con actores públicos, privados, populares sociales y solidarios desde un enfoque territorial, se realizan las Asambleas regionales en (Región eje cafetero - Medellin, Pacifico- Quibdo, Centro- Bogotá, Guaviare,Vicada, Guainía, Vaupés, Amazonas  ), desde las que se construiran las Agendas comunes territoriales. </t>
  </si>
  <si>
    <t>A corte del 30 de julio se han desarrollando a través del convenio región SurColombiana, mesas de Asociatividad  y tallleres de asociatividad los cuales generaron insumos para la construcción del Plan decenal .
Mesa Asociatividad Solidaria del Huila. 01/06/2023 
Mesa Asociatividad Solidaria del Caquetá 7/06/2023 
Mesa Asociatividad Solidaria del Tolima 15/06/2023 
Mesa Asociatividad Solidaria del Putumayo 22/06/2023 
Taller Asociatividad Garzón, Huila 05/06/2023 
Taller Asociatividad Florencia, Caquetá 08/06/2023 
Taller Asociatividad Ibagué, Tolima 15/06/2023 
Taller Asociatividad Mocoa, Putumayo 23/06/2023</t>
  </si>
  <si>
    <t>A corte del 30 de agosto se ha desarrollando en el marco de la ejecución del convenio 04 de 2023 se adelantará una investigación sobre el estado del arte de la asociatividad solidaria en el departamento de Santander, como insumo técnico para el diseño del Plan Nacional Decenal de la Economía Popular, Social y Solidaria. En reunión de comité técnico del 2 de agosto se aprobaron las hojas de   vida del equipo de profesionales del aliado donde se incluye el equipo investigador. Asi mismo, el 5 de agosto en comité técnico se aprobó el cronograma de actividades donde se determiniaron tiempos para el desarrollo de la Investigación.  El cooperante presento copmo avance el documento Desarrollo de la Agenda de Asociatividad Solidaria para la Paz Convenio de impacto territorial para el dia 31 de agosto.</t>
  </si>
  <si>
    <t xml:space="preserve">Con el fin de contribuir con insumos técnicos para el diseño del Plan Nacional Decenal de la Economía Popular, Social y Solidaria con actores públicos, privados, populares sociales y solidarios desde un enfoque territorial, a corte del 30 de septiembre se reporta: </t>
  </si>
  <si>
    <t xml:space="preserve">Con el fin de contribuir con insumos técnicos para el diseño del Plan Nacional Decenal de la Economía Popular, Social y Solidaria con actores públicos, privados, populares sociales y solidarios desde un enfoque territorial;  y teniendo en cuenta que el Plan Decenal de encuentra en proceso de construcción por parte del Grupo de Educación,  desde la DDOS se reprota que, se avanza en el desarrollo e implementación de Sistema de Educación SEAS a traves de la ejecución de los 5 convenios suscritos a la fecha. 
Asi mismo, se avanza en el desarrollo de los Diplomados:  Gestión de Territorios Asociativos solidarios, Diplomado SEAS y Diplomado de Asociatividad Solidaria. </t>
  </si>
  <si>
    <t xml:space="preserve">Con el fin de contribuir con insumos técnicos para el diseño del Plan Nacional Decenal de la Economía Popular, Social y Solidaria con actores públicos, privados, populares sociales y solidarios desde un enfoque territorial;  y teniendo en cuenta que el Plan Decenal de encuentra en proceso de construcción por parte del Grupo de Educación de la Dirección de Planeación;  desde la DDOS se reprota que, se avanza en la implementación de Sistema de Educación SEAS a traves de la ejecución de los 5 convenios suscritos a la fecha. 
Asi mismo, se avanza en el desarrollo de los Diplomados:  Gestión de Territorios Asociativos solidarios, Diplomado SEAS y Diplomado de Asociatividad Solidaria. </t>
  </si>
  <si>
    <t xml:space="preserve">Desde la DDOS se reporta al mes de diciembre el desarrollo de 23 Asmableas Regionales de Economía Solidaria, Popular, Social y Comunitaria y dos (2) Asambleas Nacionales, las cuales permitieron definir 23 agendas comunes territoriales, en las que se identificaron las principales necesidades de las comunidades y organizaciones participantes, posibles soluciones y actores con los cuales se articularía esfuerzos técnicos y económicos para atender de manera integral a la comunidad. Estos espcios son una fuente importante de recolección de información para el diseño del Plan Nacional Decenal. Asi mismo, la DDOS aportó al diseño a través del Sistema de Educación - SEAS y el Programa de Asociatividad Solidaria para la Paz - PASO, siendo estos implementados en las regiones a través de la gestión territorial y la ejecución de los convenios suscritos durante la vigenica. Lo anterior, cuentan como insumos técnicos, contribuyendo al diseño del Plan Nacional Decenal de la Economía Popular, Social y Solidaria con actores públicos, privados, populares sociales y solidarios desde un enfoque territorial. Es importante aclarar que, el Plan Decenal de encuentra en proceso de construcción por parte del Grupo de Educación de la Dirección de Planeación. </t>
  </si>
  <si>
    <t>Asociatividad Solidaria Para la Paz Fomento (promoción, creación, fortalecimeinto, integración y protección)  de la asociatividad popular, social y solidaria</t>
  </si>
  <si>
    <t xml:space="preserve">Fomento de las organizaciones solidarias </t>
  </si>
  <si>
    <t>2, Promover el modelo de economía popular, social y solidaria, en las poblaciones priorizadas  para el cambio, desde una asociatividad  con trabajo decente para  mujeres, jóvenes, poblaciones diversas, víctimas del conflicto armado, población con discapacidad, población en proceso de reincorporación y comunidades étnicas.</t>
  </si>
  <si>
    <t>Inversión 
Funcionamiento</t>
  </si>
  <si>
    <t>2.1 Adelantar jornadas de promoción que posicionen el modelo de economía popular, social y solidaria en los territorios</t>
  </si>
  <si>
    <t>7500</t>
  </si>
  <si>
    <t>2.1</t>
  </si>
  <si>
    <t>5000</t>
  </si>
  <si>
    <t xml:space="preserve">Esta actividad se dará inicio en el mes de febrero.  </t>
  </si>
  <si>
    <t xml:space="preserve">Se realizo una reunión de con Alta Consejería para la juventud, SENA, UAEOS para la socializacion de la Agenda de Asociatividad solidaria, el fia 1 de febrero del 2023
Se llevo a cabo reunión con Ecomun, para su plan de acompañamiento. Reunión con Partido comunes, </t>
  </si>
  <si>
    <t>Con el fin de adelantar jornadas de promoción que posicionen el modelo de economía popular, social y solidaria en los territorios la DDOS reporta: 1. Se realizan las Asambleas regionales en (Región Sur 1, eje cafetero, Amazonía, Pacífico, Nororiente), desde las que se construiran las Agendas comunes territoriales. 2. Jornada de Sensibilización Inírida comunidad indígena de Altamira 10 personas 25 de marzo de 2023</t>
  </si>
  <si>
    <t xml:space="preserve">Con el fin de adelantar jornadas de promoción que posicionen el modelo de economía popular, social y solidaria en los territorios la DDOS reporta: 1. Se realizan las Asambleas regionales en (Región Amazonia, oriente, suroccidente, Caribe 1 Y 2, Pacífico, Sur ).  desde las que se construiran las Agendas comunes territoriales. </t>
  </si>
  <si>
    <t>Con el fin de adelantar jornadas de promoción que posicionen el modelo de economía popular, social y solidaria en los territorios la DDOS reporta: 
Grupo Mujeres y Género
1. Apoyo logistico y metodologico en  Asambleas regionales en  Vichada , Vaupés, Apartadó, Barrancabermeja y Popayan. 
2. Capacitación régimen tributario organizaciones Guainía 27 asistentes articulación Cootregua, DIAN, Unidad Solidaria ( Gestora Guainía) 
3 Curso Básico de Economia Solidaria ARL positiva 35 personas  certificadas 
Grupo de Fomento Asociativo
1. Conferencia a 30 organizaciones en "fortalecimiento comercial como pilar en la sostenibilidad de la economía solidaria", el 3 de mayo.
2. Asamblea Regional de Economía Solidaria, Popular, Comunitaria y Social en Urabá el 12 de mayo.
3. Asamblea Regional de Economía Solidaria, Popular, Comunitaria y Social en Quibdó el 26 de mayo. 
El Grupo de Atención a Poblaciones:
1. Mesa de Trabajo con Ministerio del Interior, Grupo de asuntos campesinos para la presentacion de la Agenda de Asociatividad Solidaria para la Paz, total asistentes (3) servidores públicos de Min interior. el dia 13 de Mayo 2023. 
2.Reunión con Agencia de cooperación Italiana para el desarrollo, presentación agenda de Asociatividad Solidaria para la Paz ,(2) asistentes, el dia 24 de mayo. 
3. Presentación Agenda Asociatividad Solidaria Para la Paz Organizaciones Culturales, total de asistentes (5) representantes de organizaciones culturales el dia 29 de mayo.
4.Presentación Agenda Asociatividad Solidaria para la Paz con la cooperativa COOMULDEMM, el dia 14 de mayo del 2023                                                                                              Taller Territorial de Asociatividad Solidaria para la paz Asociacion de mujeres paneleras de Falan Tolima ASOMUJEMFAL (29)
Taller Territorial de Asociatividad Solidaria cooperativa multiactiva Agropecuaria Encanto manantial “Coopamaro” del municipio de Rovira Tolima (20)                                                                                             
taller de economía solidaria y  una sensibilización de la agenda  de Asociatividad Solidaria para la paz Gobernadores indigenas y presidentes juntas de accion comunal (45)</t>
  </si>
  <si>
    <r>
      <t>Con el fin de adelantar jornadas de promoción que posicionen el modelo de economía popular, social y solidaria en los territorios se llevaron a cabo las siguientes actividades: 
Desde la firma del convenio 01 y hasta la fecha se realizaron 23 asambleas presenciales a nivel nacional y un taller virtual de estrategias y metodologías para la asociatividad solidaria para la paz y se atendieron</t>
    </r>
    <r>
      <rPr>
        <b/>
        <sz val="11"/>
        <rFont val="Arial Narrow"/>
        <family val="2"/>
      </rPr>
      <t xml:space="preserve"> 5.167</t>
    </r>
    <r>
      <rPr>
        <sz val="11"/>
        <rFont val="Arial Narrow"/>
        <family val="2"/>
      </rPr>
      <t xml:space="preserve"> personas, 151 en el taller virtual y</t>
    </r>
    <r>
      <rPr>
        <b/>
        <sz val="11"/>
        <rFont val="Arial Narrow"/>
        <family val="2"/>
      </rPr>
      <t xml:space="preserve"> 5.016</t>
    </r>
    <r>
      <rPr>
        <sz val="11"/>
        <rFont val="Arial Narrow"/>
        <family val="2"/>
      </rPr>
      <t xml:space="preserve"> en las asambleas regionales de economía popular, social y solidaria. Cada Asamblea conto con espacio de promoción denominado Marco conceptual de la economía popular, social y solidaria. 
</t>
    </r>
  </si>
  <si>
    <r>
      <t>Con el fin de adelantar jornadas de promoción que posicionen el modelo de economía popular, social y solidaria en los territorios se llevaron a cabo las siguientes actividades a corte de 31 de julio de 2023, desde la firma del convenio 01  realizaron 23 asambleas presenciales a nivel nacional y un taller virtual de estrategias y metodologías para la asociatividad solidaria para la paz y se atendieron</t>
    </r>
    <r>
      <rPr>
        <b/>
        <sz val="11"/>
        <rFont val="Arial Narrow"/>
        <family val="2"/>
      </rPr>
      <t xml:space="preserve"> 5.167</t>
    </r>
    <r>
      <rPr>
        <sz val="11"/>
        <rFont val="Arial Narrow"/>
        <family val="2"/>
      </rPr>
      <t xml:space="preserve"> personas; 151 en el taller virtual y</t>
    </r>
    <r>
      <rPr>
        <b/>
        <sz val="11"/>
        <rFont val="Arial Narrow"/>
        <family val="2"/>
      </rPr>
      <t xml:space="preserve"> 5.016</t>
    </r>
    <r>
      <rPr>
        <sz val="11"/>
        <rFont val="Arial Narrow"/>
        <family val="2"/>
      </rPr>
      <t xml:space="preserve"> en las asambleas regionales de economía popular, social y solidaria. Cada Asamblea conto con espacio de promoción denominado Marco conceptual de la economía popular, social y solidaria. 
En el mes de julio se llevó a cabo el encuentro sectorial con jovenes en Buenaventura los dias  5 Y 6 de julio del 2023 y se conto con la pariticipacion de 80 lideres de organizaciones juveniles.     
Asamblea Nacional de Economia Solidaria, Popular, Social y Comunitaria con la participación de 3787 personas en la Ciudad de Neiva.                           
 En el marco de la ejecución del convenio 04 de 2023 se adelantará una asamblea regional como jornada de promoción que posicione el modelo de economía popular, social y solidaria en los territorios. En reunión de comité técnico del 5 de agosto se aprobó el cronograma de actividades para la planeación y ejecución de esta asamblea. </t>
    </r>
  </si>
  <si>
    <t xml:space="preserve">Con el fin de adelantar jornadas de promoción que posicionen el modelo de economía popular, social y solidaria en los territorios se llevaron a cabo las siguientes actividades a corte de 30 de agosto de 2023:  
1. Presentación de oferta institucional y articulación con Cámara de Comercio de Valledupar para jóvenes el día 12 de agosto, con un total de 60 jóvenes.                                                                                           
                                                                                                                                                                                                                   </t>
  </si>
  <si>
    <t xml:space="preserve">Con el fin de adelantar jornadas de promoción que posicionen el modelo de economía popular, social y solidaria en los territorios,  se llevaron a cabo las siguientes actividades a corte de 30 de septiembre de 2023:                                                                                                                                                                                                                                                       1. Presentación de sensibilización en asociatividad para asociaciones de silleteros de Antioquia, Jericó en la región del eje cafetero. se contó con la asistencia de 16 artesanos.                                                  
2. Presentación de oferta institucional y articulación con Cámara de Comercio de Valledupar para jóvenes y mujeres con la participación de  230 personas del municipio de la Jagua, 77 asistentes del municipio de Becerril,  75  de Valledupar, para total de 382 personas y 3 municipios.                                                                           
3.Sensibilización en Asociatividad Solidaria, en el municipio de Galapa, Atlántico, en el tema Conozcamos las Diferentes Organizaciones Solidarias, dirigida a la Asociación Agroindustrial el Paso de Galapa, Asociación de Campesinos Unidos de Galapa y un grupo de agricultores campesinos informales, fueron alrededor de 30 asociados los que se beneficiaron.
6. Taller de asociatividad solidaria con 18 mujeres víctimas del conflicto en Palmar de Varela                                                
8. Acompañamiento para la conformación de la cooperativa de funcionarios de la Presidencia de la República                                   
 9. Socialización agenda de asociatividad a grupo de 12 Personas pertenecientes a las GOTIS (Grupo organizado de trabajadores informales) durante la mesa departamental de fortalecimiento de las GOTIS en la Gobernación de Bolívar.                                                                                           </t>
  </si>
  <si>
    <t xml:space="preserve">Con el fin de adelantar jornadas de promoción que posicionen el modelo de economía popular, social y solidaria en los territorios,  se llevaron a cabo las siguientes actividades a corte de 31 de octubre de 2023:  
1. Sensibilización de potencial de la economía popular, con la escuela de dirigentes popular el 7 de octubre.  
2. Participacion foro de economía popular y comunitaria  el dia 5 de octubre
3. Sensibilización Agenda Común Territorial Filadelfia JAC, el día 18 octubre de 2023    
4. Curso Básico de Economía Solidaria (Alcaldía Jamundí), Durante los días 9 y 10 octubre de 2023                                                                               </t>
  </si>
  <si>
    <t xml:space="preserve">A corte de 30 de noviembre de 2023, la DDOS, desde la ejecución de los convenios se reporta el desarrollo de los diplomados y el proceso de fomento en las regiones adelantando jornadas de promoción posicionando el modelo de economía popular, social y solidaria en los territorios y en el marco de la ejecución de los convenios se adelantanron los diplomados de Gestión de Territorios Asociativos solidarios con UCC Caribe y Norte de Santander, Universidad distrital, región centro - Diplomado SEAS, Asocooph - 4 diplomados de asociatividad solidaria, clausura se realizará el día 11 de noviembre y la UNAD - Diplomado de asociatividad solidaria para las regiones de Pacífico, Oriente y Suroccidente. La matriz F10 se encuentra en proceso de revisión y validación, una vez se cuente con la información consildada se hará el respectivo reporte. 
Así mismo desde la DDOS, se reporta: 
23 y 24 de noviembre 2023: Se adelantó CBES, en el municipio de San Rafael Antioquia para para la  creación de una cooperativa , en donde participaron 28 personas 
                                                                               </t>
  </si>
  <si>
    <t>Con el fin de adelantar jornadas de promoción que posicionen el modelo de economía popular, social y solidaria en los territorios,  se llevaron a cabo las siguientes actividades a corte  a corte de 31 de diciembre de 2023:  
1. 23 Asambleas Regionales de Asociatividad Solidaria para la Paz, en las cuales participaron un total de 5.016 personas que fueron promovidas por la cultura asociativa solidaria en los distintos territorios. y 151 personas participantes en taller virtual. 
2. Asamblea Nacional de Economía Solidaria, que tuvo lugar en el Coliseo Cubierto Álvaro Sánchez Silva de Neiva, atendinedo a 3787 personas. Durante este evento, se brindó sensibilización y orientación a las organizaciones de la economía solidaria popular, comunitaria y social. Estas organizaciones provenían de 250 municipios, incluyendo Bogotá, D.C. y abarcaban los 32 departamentos de Colombia.
3. Personas beneficiadas del proceso de fomento adelantado por los aliados en el territorio, datos de la matriz F10: 9448</t>
  </si>
  <si>
    <t xml:space="preserve">3, Fomentar la economía solidaria ( creación, fortalecimiento, desarrollo) en las  formas organizativas de la economía  solidaria, popular y comunitaria a través del Programa Integral de Asociatividad para la Paz  y  PLANFES (Plan Nacional de Fomento de la Economía Solidaria y Cooperativa Rural). </t>
  </si>
  <si>
    <t xml:space="preserve"> 3,1  Desarrollar el Programa de Asociatividad Solidaria para la Paz, mediante la ejecución de proyectos integrales de asociatividad solidaria con grupos y organizaciones asociativas, como parte estructural del Planfes.</t>
  </si>
  <si>
    <t xml:space="preserve">Estas actividades dan inicio en el mes de marzo con la ejecución de los proyectos territoriales, para la atención socioempresarial de las organizaciones y su reporte cuantitativo será en el mes de mayo. </t>
  </si>
  <si>
    <t xml:space="preserve">Con el fin de Fomentar la economía solidaria ( creación, fortalecimiento, desarrollo) en las  formas organizativas de la economía  solidaria, popular y comunitaria a través del Programa Integral de Asociatividad para la Paz  y  PLANFES (Plan Nacional de Fomento de la Economía Solidaria y Cooperativa Rural), desde la DDOS se reporta el acompañamiento técnico al proceso contractual de los convenios y que dentro del proyecto de inversion se ejecutarna acciones en cumplimiento de la metas estipuladas. Su primer reporte cuantitaivo se será en el mes de mayo.  </t>
  </si>
  <si>
    <t xml:space="preserve">Convenio Interadministrativo 02 UNAD 40 organizaciones de mujeres </t>
  </si>
  <si>
    <t>12</t>
  </si>
  <si>
    <t xml:space="preserve">Con el fin de desarrollar el Programa de Asociatividad Solidaria para la Paz a corte de 30 de junio de 2023, la Unidad Solidaria cuenta con 92 gestores territoriales en los 32 departamentos, quienes adelantan la gestión en el fomento de las organizaciones de la economía solidaria, popular, comunitaria y social liderada por mujeres, por lo que a la fecha ha creado 6 organizaciones lideradas por mujeres y se han fortalecido 6 organizaciones para un total de 12 organizaciones fomentadas.  
A través de los convenios suscritos a la fecha corte de 30 de junio de 2023, la Unidad Solidaria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indicador durante la vigencia de la siguiente manera: 
1. Convenio de asociación 002 Asocooph: 
Porcentaje de organizaciones solidarias de mujeres creadas apoyadas y financiadas: al menos el 20% deberá corresponder organizaciones Mujeres.
2. Convenio interadministrativo 001 Distrital: 
Porcentaje de organizaciones solidarias de mujeres creadas apoyadas y financiadas:
3. Convenio interadministrativo 002 Universidad Nacional Abierta y a Distancia -UNAD : al menos el 20% deberá corresponder organizaciones Mujeres.
</t>
  </si>
  <si>
    <t xml:space="preserve">A corte de 30 de julio de 2023, la Unidad Solidaria cuenta con 92 gestores territoriales en los 32 departamentos, quienes adelantan la gestión en el fomento de las organizaciones de la economía solidaria, popular, comunitaria y social, por lo que a la fecha se reporta la creación de 6 organizaciones de mujeres y se han fortalecido 6 organizaciones lideradas por mujeres para un total de 12 organizaciones fomentadas  
También se reporta la suscripción de cuatro (4) convenios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 
A partir de lo anterior los convenio responderá al indicador durante la vigencia de la siguiente manera: 
1. Convenio de asociación 002: Porcentaje de organizaciones solidarias de mujeres creadas apoyadas y financiadas: al menos el 20% deberá corresponder organizaciones Mujeres.
2.. Convenio interadministrativo 002 Universidad Nacional Abierta y a Distancia -UNAD : al menos el 20% deberá corresponder organizaciones Mujeres.                                                                                                                       Una vez se cuente con la información de ejecución de los convenios, se hará el respectivo reporte. </t>
  </si>
  <si>
    <t xml:space="preserve">Con el fin de adelantar jornadas de promoción que posicionen el modelo de economía popular, social y solidaria en los territorios se llevaron a cabo las siguientes actividades a corte de 30 de agosto de 2023:  1.	Presentación de oferta institucional y principios básicos de asociatividad, con Ministerio del trabajo el día 23 de agosto del 2023, con un total de 100 asistentes, la región del eje cafetero.                                                       
2.	Presentación de oferta institucional y articulación con Cámara de Comercio de Valledupar para jóvenes el día 12 de agosto, con un total de 60 jóvenes.                                                                                           
3.	Presentación de oferta institucional para sector portuario en Buenaventura el día 17 de agosto.                                                        
4.	Mesa de dialogo de conflicto portuario en Buenaventura el día 30 de agosto.                                                                                                 
5.	Participación en la mesa de consejo territorial de paz de Buenaventura, con la asistencia de 23 personas el día 28 de agosto del 2023                                                                                                                 
6.	Participación en la jornada de diálogos fronterizos en Tumaco el día 26 de agosto.                                                                                      
7.	Mesa de trabajo con alcaldía de Norcasia- Caldas, secretaria de agricultura y secretaria de gobierno: para dar a conocer la entidad con las instituciones del Oriente de Caldas.                                          
8.	Jornada de "Fortale+BC16imiento de la economía solidaria, una apuesta por el cambio” el dia 16 de agosto del 2023, en Nariño.                                                                                                                            </t>
  </si>
  <si>
    <r>
      <t>Con el fin de desarrollar el Programa de Asociatividad Solidaria para la Paz a corte de 30 de septiembre de 2023, la Unidad Solidaria cuenta con 79 gestores territoriales en los 32 departamentos, quienes adelantan la gestión en el fomento de las organizaciones de la economía solidaria, popular, comunitaria y social, en este sentido a la fecha se han creado 6 organizaciones lideradas por mujeres y  fortalecido 6,  para un total de 12 organizaciones fomentadas.  
A corte de 30 de septiembre de 2023, La Unidad Solidaria ha suscrito 5 convenios con el objetivo de fomentar organizaciones de la economía solidaria, popular, comunitaria y social, con un enfoque poblacional que  busca entre otras responder con un porcentaje de  organizaciones solidarias de mujeres creadas o fortalecidas asi: 
1.CV_A 002 Asocoop</t>
    </r>
    <r>
      <rPr>
        <sz val="11"/>
        <color rgb="FFFF0000"/>
        <rFont val="Arial Narrow"/>
        <family val="2"/>
      </rPr>
      <t xml:space="preserve"> </t>
    </r>
    <r>
      <rPr>
        <sz val="11"/>
        <rFont val="Arial Narrow"/>
        <family val="2"/>
      </rPr>
      <t xml:space="preserve">20% para  un total de 16 organizaciones mujeres
2. CV_I 001 U. Distrital 20% para un total de 24 organizaciones mujeres
3. CV_I  002 UNAD 20% para un total de 40 organizaciones mujeres                                                                                                                      
4. CV_I 003 UCC 28% para un total de 61 organizaciones  mujeres
5.CV_A 004 UCC </t>
    </r>
    <r>
      <rPr>
        <sz val="11"/>
        <color rgb="FFFF0000"/>
        <rFont val="Arial Narrow"/>
        <family val="2"/>
      </rPr>
      <t xml:space="preserve"> </t>
    </r>
    <r>
      <rPr>
        <sz val="11"/>
        <rFont val="Arial Narrow"/>
        <family val="2"/>
      </rPr>
      <t xml:space="preserve">20% con un total de 10 de organizaciones lideradas mujeres 
A través de la labor de los gestores territoriales se reporta: La articulación con la Red de Mujeres ROSMUC en el marco del comité técnico para el décimo encuentro de la Ruralidad de la Mujer Cordobesa.  
La matriz F10 se encuentran en proceso de revisión, una vez sean aprobadas por planeación se presentará el debido reporte. </t>
    </r>
  </si>
  <si>
    <r>
      <t>Con el fin de desarrollar el Programa de Asociatividad Solidaria para la Paz a corte de 31 de octubre de 2023, la Unidad Solidaria cuenta con 79 gestores territoriales en los 32 departamentos, quienes adelantan la gestión en el fomento de las organizaciones de la economía solidaria, popular, comunitaria y social, en este sentido a la fecha se han creado 6 organizaciones lideradas por mujeres y  fortalecido 6,  para un total de 12 organizaciones fomentadas.  
A corte de  31 de octubre de 2023, La Unidad Solidaria ha suscrito 5 convenios con el objetivo de fomentar organizaciones de la economía solidaria, popular, comunitaria y social, con un enfoque poblacional que  busca entre otras responder con un porcentaje de  organizaciones solidarias de mujeres creadas o fortalecidas asi: 
1.CV_A 002 Asocoop</t>
    </r>
    <r>
      <rPr>
        <sz val="11"/>
        <color rgb="FFFF0000"/>
        <rFont val="Arial Narrow"/>
        <family val="2"/>
      </rPr>
      <t xml:space="preserve"> </t>
    </r>
    <r>
      <rPr>
        <sz val="11"/>
        <rFont val="Arial Narrow"/>
        <family val="2"/>
      </rPr>
      <t xml:space="preserve">20% para  un total de 16 organizaciones mujeres
2. CV_I 001 U. Distrital 20% para un total de 24 organizaciones mujeres
3. CV_I  002 UNAD 20% para un total de 40 organizaciones mujeres                                                                  
4. CV_I 003 UCC 28% para un total de 61 organizaciones  mujeres
5.CV_A 004 UCC </t>
    </r>
    <r>
      <rPr>
        <sz val="11"/>
        <color rgb="FFFF0000"/>
        <rFont val="Arial Narrow"/>
        <family val="2"/>
      </rPr>
      <t xml:space="preserve"> </t>
    </r>
    <r>
      <rPr>
        <sz val="11"/>
        <rFont val="Arial Narrow"/>
        <family val="2"/>
      </rPr>
      <t>20% con un total de 10 de organizaciones lideradas mujeres 
De acuerdo  los resultados arrojados por la matriz F10, se reportan 47 organizaciones   lideradas por mujeres  fomentadas.</t>
    </r>
  </si>
  <si>
    <r>
      <t>Con el fin de desarrollar el Programa de Asociatividad Solidaria para la Paz a corte de 30 de noviembre de 2023, se reporta que, a través de la ejecución de los 5 convenios suscrito a la fecha, con el objetivo de fomentar organizaciones de la economía solidaria, popular, comunitaria y social, con un enfoque poblacional se busca entre otras responder con un porcentaje de  organizaciones solidarias de mujeres creadas o fortalecidas asi: 
1.CV_A 002 Asocoop</t>
    </r>
    <r>
      <rPr>
        <sz val="11"/>
        <color rgb="FFFF0000"/>
        <rFont val="Arial Narrow"/>
        <family val="2"/>
      </rPr>
      <t xml:space="preserve"> </t>
    </r>
    <r>
      <rPr>
        <sz val="11"/>
        <rFont val="Arial Narrow"/>
        <family val="2"/>
      </rPr>
      <t xml:space="preserve">20% para  un total de 16 organizaciones mujeres
2. CV_I 001 U. Distrital 20% para un total de 24 organizaciones mujeres
3. CV_I  002 UNAD 20% para un total de 40 organizaciones mujeres                                                                  
4. CV_I 003 UCC 28% para un total de 61 organizaciones  mujeres
5.CV_A 004 UCC </t>
    </r>
    <r>
      <rPr>
        <sz val="11"/>
        <color rgb="FFFF0000"/>
        <rFont val="Arial Narrow"/>
        <family val="2"/>
      </rPr>
      <t xml:space="preserve"> </t>
    </r>
    <r>
      <rPr>
        <sz val="11"/>
        <rFont val="Arial Narrow"/>
        <family val="2"/>
      </rPr>
      <t>20% con un total de 10 de organizaciones lideradas mujeres 
De acuerdo  los resultados arrojados por la matriz F10, se reportan 47 organizaciones   lideradas por mujeres  fomentadas.</t>
    </r>
  </si>
  <si>
    <t xml:space="preserve">Con el fin de desarrollar el Programa de Asociatividad Solidaria para la Paz a corte de 31 de diciembre de 2023, la DDOS reporta que, a través de la ejecución de los 5 convenios suscritos durante la vigencia, cuyo objetivo es  fomentar organizaciones de la economía solidaria, popular, comunitaria y social, con un enfoque poblacional, se reportan 209 organizaciones lideradas por mujeres, de las cuales, 78 organizaciones fueron fomentadas en 28 municipios PDET, de la siguiente manera: (9 organizaciones creadas, 3 municipios PDET Buenaventura, Maria la Baja y San Andrés de Tumaco) y 69 fortalecidas en 28 municipios PDET).
Este reporte es de acuerdo a los resultados de la Matriz F10 consolidad definitiva. </t>
  </si>
  <si>
    <t xml:space="preserve"> 
Durante el mes de mayo se realizaron las siguientes acciones en atención a púeblo pijao: 1.Tres mesas de trabajo para asistencia técnica y conformación del primer convite del pueblo pijao, donde se solicita a la Unidad, participar en la planeación del evento programado para los días 7,8,9 de agosto, con el cual se busca integrar a la comunidad en la agenda común territorial para el pueblo pijao
2. Primera mesa de trabajo para la Conformación de cooperativa de indígenas del pueblo pijao, se contó con la asistencia de siete (7) personas el día 2 de mayo del 2023, donde se dio capacitación inicial de asociatividad y cooperativismo.
</t>
  </si>
  <si>
    <t>1</t>
  </si>
  <si>
    <t>Con el fin de desarrollar el Programa de Asociatividad Solidaria para la Paz a corte de 30 de junio de 2023,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</si>
  <si>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A corte de 31 de julio de 2023,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A corte de 31 de julio de 2023, la Unidad Solidaria suscribió cuatro (4)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t>
  </si>
  <si>
    <t>A corte de 30 de agosto de 2023,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A corte de 31 de julio de 2023, la Unidad Solidaria suscribió cuatro (4)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t>
  </si>
  <si>
    <t xml:space="preserve">Con el fin de desarrollar el Programa de Asociatividad Solidaria para la Paz a corte de 30 de septiembre de 2023, la Unidad Solidaria cuenta con 79 gestores territoriales en los 32 departamentos, quienes adelantan la gestión en el fomento de las organizaciones de la economía solidaria, popular, comunitaria y social, en este sentido a la fecha se han creado 1 organización liderada por población indígena.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indígena, es por ello que, a través de la ejecución de los mismos se hará el debido reporte. 
1. CV_I  002 UNAD reporta a corte de segundo desembolso con fecha del 18 de septiembre   un total de 10 organizaciones  indigenas.       
La matriz F10 se encuentran en proceso de revisión, una vez sean aprobadas por planeación se presentará el debido reporte.                                                                                           </t>
  </si>
  <si>
    <t xml:space="preserve">Con el fin de desarrollar el Programa de Asociatividad Solidaria para la Paz a corte de 31 de octubre de 2023, la Unidad Solidaria cuenta con 79 gestores territoriales en los 32 departamentos, quienes adelantan la gestión en el fomento de las organizaciones de la economía solidaria, popular, comunitaria y social, en este sentido a la fecha se han creado 1 organización liderada por población indígena.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indígena, es por ello que, a través de la ejecución de los mismos se hará el debido reporte. 
De acuerdo  los resultados arrojados por la matriz F10, se reportan 18 organizaciones lideradas por comunidades indígenas.                                                                                      </t>
  </si>
  <si>
    <t xml:space="preserve">Con el fin de desarrollar el Programa de Asociatividad Solidaria para la Paz a corte de 30 de noviembre de 2023, la DDOs reporta que, se suscribieron 5 convenios con el objetivo de fomentar organizaciones de la economía solidaria, popular, comunitaria y social, con un enfoque poblacional.                
De acuerdo  los resultados arrojados por la matriz F10, se reportan 18 organizaciones lideradas por comunidades indígenas.                                                                                      </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</si>
  <si>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76 organizaciones lideradas por comunidades indígenas. De las cuales, 7 fueron creadas y 69 fueron fortalecidas.              
Este reporte es de acuerdo a los resultados de la MAtriz F10 consolidad definitiva.                                                              </t>
  </si>
  <si>
    <t xml:space="preserve">Durante el mes de mayo se realizo una visita tecnica en Quibdo donde se adelantaron las siguientes acciones: 1. Mesa tecnica y visita a campo con los lideres del mercado del rio atrato en Quibdo, con el fin de establecer una mesa de trabajo para inicar la conformación de una asociación o cooperativa, total de asistentes: (7) personas, entre las cuales se encuentran Director Nacional y (1) servidora pública)           2. Mesa de trabajo con el alto comisionado para la paz, en el marco del programa Jovenes en Paz, donde se busca aunar esfuerzos interistitucionales para trabajar con los jovenes de los barrios reposo 2, buenos aieres, con el fin de crear asociaciones o cooperativas de joves, dando cumplimiento al conpes 4040 y el programa de jovenes en paz, donde se conto con un total de (6) servidores públicos </t>
  </si>
  <si>
    <t>15</t>
  </si>
  <si>
    <t xml:space="preserve">Con el fin de desarrollar el Programa de Asociatividad Solidaria para la Paz a corte de 30 de septiembre de 2023, la Unidad Solidaria cuenta con 92 gestores territoriales en los 32 departamentos, quienes adelantan la gestión en el fomento de las organizaciones de la economía solidaria, popular, comunitaria y social, por lo que a la fecha ha creado 15 organización liderada por población NARP.                                                                                                                                                                                     A corte de 30 de junio de 2023, la Unidad Solidaria suscribió tres (3) convenios con el objetivo de fomentar organizaciones de la economía solidaria, popular, comunitaria y social, con un enfoque poblacional 
A partir de lo anterior cada convenio responderá al indicador durante la vigencia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</si>
  <si>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A corte de 31 de julio de 2023, la Unidad Solidaria cuenta con 92 gestores territoriales en los 32 departamentos, quienes adelantan la gestión en el fomento de las organizaciones de la economía solidaria, popular, comunitaria y social, por lo que a la fecha ha creado 15 organización liderada por población NARP
A corte de 31 de julio de 2023, la Unidad Solidaria suscribió cuatro (4)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t>
  </si>
  <si>
    <t>A corte de 30 de agosto de 2023, la Unidad Solidaria cuenta con 92 gestores territoriales en los 32 departamentos, quienes adelantan la gestión en el fomento de las organizaciones de la economía solidaria, popular, comunitaria y social, por lo que a la fecha ha creado 15 organización liderada por población NARP
A corte de 31 de julio de 2023, la Unidad Solidaria suscribió cuatro (4)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t>
  </si>
  <si>
    <t xml:space="preserve">Con el fin de desarrollar el Programa de Asociatividad Solidaria para la Paz a corte de 30 de septiembre de 2023, la Unidad Solidaria cuenta con 79 gestores territoriales en los 32 departamentos, quienes adelantan la gestión en el fomento de las organizaciones de la economía solidaria, popular, comunitaria y social, en este sentido a la fecha se han creado 7 organizaciones lideradas por población NARP y fortalecido 8 organizaciones.  
A corte de 30 de septiembre de 2023, La Unidad Solidaria ha suscrito 5 convenios con el objetivo de fomentar organizaciones de la economía solidaria, popular, comunitaria y social, con un enfoque poblacional que  busca entre otras responder  responder al cumplimiento de esta actividad con un número de organizaciones lideradas por población NARP.   Es por ello que, a través de la ejecución de los mismos se hará el debido reporte.       
1. CV_I  002 UNAD : Reporta a corte de segundo desembolso con fecha del 18 de septiembre  un total de dos 2 organizaciones NARP en Valle del Cauca  y Cauca                                                                                                                
2.CV_A 004 UCC :  Reporta a corte de 30 de septiembre la identificación de 7 organizaciones NARP. 
La matriz F10 se encuentran en proceso de revisión, una vez sean aprobadas por planeación se presentará el debido reporte.  
</t>
  </si>
  <si>
    <t xml:space="preserve">Con el fin de desarrollar el Programa de Asociatividad Solidaria para la Paz a corte de 31 de octubre de 2023, la Unidad Solidaria cuenta con 79 gestores territoriales en los 32 departamentos, quienes adelantan la gestión en el fomento de las organizaciones de la economía solidaria, popular, comunitaria y social, en este sentido a la fecha se han creado 7 organizaciones lideradas por población NARP y fortalecido 8 organizaciones.  
La Unidad Solidaria ha suscrito 5 convenios con el objetivo de fomentar organizaciones de la economía solidaria, popular, comunitaria y social, con un enfoque poblacional que  busca entre otras responder  responder al cumplimiento de esta actividad con un número de organizaciones lideradas por población NARP.   Es por ello que, a través de la ejecución de los mismos se hará el debido reporte.       
De acuerdo  los resultados arrojados por la matriz F10, se reportan 45 organizaciones lideradas por población NARP
</t>
  </si>
  <si>
    <t xml:space="preserve">Con el fin de desarrollar el Programa de Asociatividad Solidaria para la Paz a corte de 30 de noviembre de 2023, la DDOs reporta que, se suscribieron 5 convenios con el objetivo de fomentar organizaciones de la economía solidaria, popular, comunitaria y social, con un enfoque poblacional.  
De acuerdo  los resultados arrojados por la matriz F10, se reportan 45 organizaciones lideradas por población NARP
</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</si>
  <si>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196 organizaciones lideradas por comunidad NARP. De las cuales, 19 fueron creadas y 177 fueron fortalecidas.    
Este reporte es de acuerdo a los resultados de la MAtriz F10 consolidad definitiva. </t>
  </si>
  <si>
    <t>Durante el mes de mayo se realizaron las siguientes actividades.                                                1.Convenio Interadministrativo 02 UNAD 10 organizaciones de Jóvenes,                                             2.Mesa de trabajo con el alto comisionado para la paz, en el marco del programa Jovenes en Paz, donde se busca aunar esfuerzos interistitucionales para trabajar con los jovenes de los barrios reposo 2, buenos aieres, con el fin de crear asociaciones o cooperativas de joves, dando cumplimiento al conpes 4040 y el programa de jovenes en paz, donde se conto con un total de (6) servidores público.                                 3. A la fecha se han realizado tres mesas de trabajo con el DPS, con el fin de ajustar la oferta institucional conforme a las metas del programa de Jóvenes en paz                                                                           4.Se realizo el apoyo técnico a la alta consejería para la juventud para la consolidación del proyecto 2023 de voluntariado “agroecología”, a su vez se revisaron (100) postulaciones de jóvenes que participaran en el proyecto de agroecología que se realizara en Colombia en el marco de la alianza, dicho proceso se adelantó en los meses de marzo, abril y mayo del 2023.</t>
  </si>
  <si>
    <r>
      <t xml:space="preserve">A corte de 30 de junio de 2023, la Unidad Solidaria suscribió tres (3) convenios con el objetivo de fomentar organizaciones de la economía solidaria, popular, comunitaria y social, con un enfoque poblacional  ha creado 3 organizaciones de jóvenes
A corte de 30 de septiembre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r>
    <r>
      <rPr>
        <b/>
        <sz val="11"/>
        <color rgb="FF000000"/>
        <rFont val="Arial Narrow"/>
        <family val="2"/>
      </rPr>
      <t xml:space="preserve"> 
A partir de lo anterior cada convenio responderá al número de organizaciones solidarias conformadas por Jóvenes , vinculadas a procesos de fomento, durante la vigencia de la siguiente manera: 
1. Convenio de asociación 002: 
Número de organizaciones conformadas  por Jóvenes: 
2. Convenio interadministrativo 001: 
Número de organizaciones conformadas por Jóvenes: 
3. Convenio interadministrativo 002: 
Número de organizaciones  conformadas por Jóvenes: 10        
 </t>
    </r>
  </si>
  <si>
    <r>
      <t xml:space="preserve">
A corte de 31 de julio de 2023, la Unidad Solidaria cuenta con 92 gestores territoriales en los 32 departamentos, quienes adelantan la gestión en el fomento de las organizaciones de la economía solidaria, popular, comunitaria y social, por lo que a la fecha ha creado 3 organizaciones de jóvenes
A corte de 31 de julio de 2023, la Unidad Solidaria suscribió cuatro (4)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r>
    <r>
      <rPr>
        <b/>
        <sz val="11"/>
        <color rgb="FF000000"/>
        <rFont val="Arial Narrow"/>
        <family val="2"/>
      </rPr>
      <t xml:space="preserve">                                                                                                       </t>
    </r>
    <r>
      <rPr>
        <sz val="11"/>
        <color rgb="FF000000"/>
        <rFont val="Arial Narrow"/>
        <family val="2"/>
      </rPr>
      <t xml:space="preserve">4. Convenio de Asociación 003 Suscrito con La Universidad Cooperativa de Colombia
A partir de lo anterior los convenios responderán al número de organizaciones solidarias conformadas por Jóvenes , vinculadas a procesos de fomento, durante la vigencia de la siguiente manera: 
1. Convenio interadministrativo 002: 
Número de organizaciones  conformadas por Jóvenes: 10     No se cuenta con la información por parte de todos los convenios, una vez se cuente con la misma se hará el debido reporte. </t>
    </r>
    <r>
      <rPr>
        <b/>
        <sz val="11"/>
        <color rgb="FF000000"/>
        <rFont val="Arial Narrow"/>
        <family val="2"/>
      </rPr>
      <t xml:space="preserve">       
 </t>
    </r>
  </si>
  <si>
    <t>3</t>
  </si>
  <si>
    <r>
      <t xml:space="preserve">
A corte de 30 de agosto de 2023, la Unidad Solidaria cuenta con 92 gestores territoriales en los 32 departamentos, quienes adelantan la gestión en el fomento de las organizaciones de la economía solidaria, popular, comunitaria y social, por lo que a la fecha ha creado 3 organizaciones de jóvenes
A corte de 31 de julio de 2023, la Unidad Solidaria suscribió cuatro (4)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r>
    <r>
      <rPr>
        <b/>
        <sz val="11"/>
        <color rgb="FF000000"/>
        <rFont val="Arial Narrow"/>
        <family val="2"/>
      </rPr>
      <t xml:space="preserve">                                                                                                       </t>
    </r>
    <r>
      <rPr>
        <sz val="11"/>
        <color rgb="FF000000"/>
        <rFont val="Arial Narrow"/>
        <family val="2"/>
      </rPr>
      <t xml:space="preserve">4. Convenio de Asociación 003 Suscrito con La Universidad Cooperativa de Colombia
A partir de lo anterior los convenios responderán al número de organizaciones solidarias conformadas por Jóvenes , vinculadas a procesos de fomento, durante la vigencia de la siguiente manera: 
1. Convenio interadministrativo 002: 
Número de organizaciones  conformadas por Jóvenes: 10     No se cuenta con la información por parte de todos los convenios, una vez se cuente con la misma se hará el debido reporte. </t>
    </r>
    <r>
      <rPr>
        <b/>
        <sz val="11"/>
        <color rgb="FF000000"/>
        <rFont val="Arial Narrow"/>
        <family val="2"/>
      </rPr>
      <t xml:space="preserve">       
 </t>
    </r>
  </si>
  <si>
    <t xml:space="preserve">Con el fin de desarrollar el Programa de Asociatividad Solidaria para la Paz a corte de 30 de septiembre de 2023, la Unidad Solidaria cuenta con 79 gestores territoriales en los 32 departamentos, quienes adelantan la gestión en el fomento de las organizaciones de la economía solidaria, popular, comunitaria y social,  en este sentido a la fecha se han creado 1 organizaciones lideradas por jóvenes y se han fortalecido 2 organizaciones. 
A corte de 30 de septiembre de 2023, La Unidad Solidaria ha suscrito 5 convenios con el objetivo de fomentar organizaciones de la economía solidaria, popular, comunitaria y social, con un enfoque poblacional que  busca entre otras responder  responder al cumplimiento de esta actividad con un número de organizaciones lideradas por jóvenes.   Es por ello que, a través de la ejecución de los mismos se hará el debido reporte.       
1. CV_I  002 UNAD : Reporta a corte de segundo desembolso con fecha del 18 de septiembre  un total de 12 organizaciones de jóvenes                                                                                                             
2.CV_A 004 UCC :  Reporta a corte de 30 de septiembre la identificación de 2 organizaciones NARP.
La matriz F10 se encuentran en proceso de revisión, una vez sean aprobadas por planeación se presentará el debido reporte. 
</t>
  </si>
  <si>
    <t xml:space="preserve">Con el fin de desarrollar el Programa de Asociatividad Solidaria para la Paz a corte de 31 de octubre de 2023, la Unidad Solidaria cuenta con 79 gestores territoriales en los 32 departamentos, quienes adelantan la gestión en el fomento de las organizaciones de la economía solidaria, popular, comunitaria y social,  en este sentido a la fecha se han creado 1 organizaciones lideradas por jóvenes y se han fortalecido 2 organizaciones. 
La Unidad Solidaria ha suscrito 5 convenios con el objetivo de fomentar organizaciones de la economía solidaria, popular, comunitaria y social, con un enfoque poblacional que  busca entre otras responder  responder al cumplimiento de esta actividad con un número de organizaciones lideradas por jóvenes.   Es por ello que, a través de la ejecución de los mismos se hará el debido reporte.       
De acuerdo  los resultados arrojados por la matriz F10, se reportan 12 organizaciones lideradas por jóvenes.  
</t>
  </si>
  <si>
    <t xml:space="preserve">Con el fin de desarrollar el Programa de Asociatividad Solidaria para la Paz a corte de 30 de noviembre de 2023, la DDOs reporta que, se suscribieron 5 convenios con el objetivo de fomentar organizaciones de la economía solidaria, popular, comunitaria y social, con un enfoque poblacional.  
De acuerdo  los resultados arrojados por la matriz F10, se reportan 12 organizaciones lideradas por jóvenes.  
</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</si>
  <si>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65 organizaciones lideradas por jóvenes. De las cuales, 22 fueron creadas y 43 fueron fortalecidas.   
Este reporte es de acuerdo a los resultados de la MAtriz F10 consolidad definitiva. </t>
  </si>
  <si>
    <t xml:space="preserve">1.Convenio Interadministrativo 02  UNAD 15 organizaciones 2. </t>
  </si>
  <si>
    <r>
      <t xml:space="preserve"> A corte de 30 de junio de 2023, la Unidad Solidaria suscribió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Número de organizaciones solidarias conformadas por población víctima: 15                                                                                                                                                                                                                                                                                                                                                                                                            </t>
    </r>
    <r>
      <rPr>
        <b/>
        <sz val="11"/>
        <color rgb="FF000000"/>
        <rFont val="Arial Narrow"/>
        <family val="2"/>
      </rPr>
      <t xml:space="preserve">Acciones por gestión: </t>
    </r>
    <r>
      <rPr>
        <sz val="11"/>
        <color rgb="FF000000"/>
        <rFont val="Arial Narrow"/>
        <family val="2"/>
      </rPr>
      <t xml:space="preserve">
1. Asociación víctimas y personas en reincorporación caminando hacia la veracidad (asocacidad). (victimas)
2. Asociación agropecuaria campesina de trabajadores ambientalistas y víctimas de viotá (ascataviv). (victimas) 3. Grupo Atención a Poblaciones: 
2 de junio de 2023: Mesa de empleabilidad de victimas (Secretaria de Victimas, Cajas de compensación, secretaria de la mujer, policía nacional, Sena): Cuyo Objetivo es realizar la  Feria de Servicios municipios Toledo y la Bateca, estableciendo comunicación con los pequeños productores de dichos pueblos</t>
    </r>
  </si>
  <si>
    <r>
      <t xml:space="preserve"> A corte de 31 de julio de 2023, la Unidad Solidaria suscribió cuatro (4)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Número de organizaciones solidarias conformadas por población víctima: 15                                                                             4. Convenio de Asociación 003 Suscrito con La Universidad Cooperativa de Colombia: Pedientepor reportar la información.                                                                                                                                                                                                                                                                                                                                                                                                  </t>
    </r>
    <r>
      <rPr>
        <b/>
        <sz val="11"/>
        <color rgb="FF000000"/>
        <rFont val="Arial Narrow"/>
        <family val="2"/>
      </rPr>
      <t xml:space="preserve">Acciones por gestión: </t>
    </r>
    <r>
      <rPr>
        <sz val="11"/>
        <color rgb="FF000000"/>
        <rFont val="Arial Narrow"/>
        <family val="2"/>
      </rPr>
      <t xml:space="preserve">
1. Asociación víctimas y personas en reincorporación caminando hacia la veracidad (asocacidad). (victimas)
2. Asociación agropecuaria campesina de trabajadores ambientalistas y víctimas de viotá (ascataviv). (victimas) 3. Grupo Atención a Poblaciones: 
2 de junio de 2023: Mesa de empleabilidad de victimas (Secretaria de Victimas, Cajas de compensación, secretaria de la mujer, policía nacional, Sena): Cuyo Objetivo es realizar la  Feria de Servicios municipios Toledo y la Bateca, estableciendo comunicación con los pequeños productores de dichos pueblos</t>
    </r>
  </si>
  <si>
    <t xml:space="preserve">A corte de 30 de agosto de 2023, la Unidad Solidaria suscribió cuatro (4)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Número de organizaciones solidarias conformadas por población víctima: 15                                                                             4. Convenio de Asociación 003 Suscrito con La Universidad Cooperativa de Colombia: Pedientepor reportar la información.                                                                                                                                                                                                                                                                                                                                                                                                  </t>
  </si>
  <si>
    <t xml:space="preserve">Con el fin de desarrollar el Programa de Asociatividad Solidaria para la Paz a corte de 30 de septiembre de 2023, la Unidad Solidaria cuenta con 79 gestores territoriales en los 32 departamentos, quienes adelantan la gestión en el fomento de las organizaciones de la economía solidaria, popular, comunitaria y social. En este sentido a la fecha se han creado 18 organizaciones lideradas por población víctimas y se han fortalecido 15 organizaciones lideradas por población víctimas.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Es por ello que, a través de la ejecución de los mismos se hará el debido reporte.    
1.CV_A 002 Asocoop  10 organizaciones víctimas
2. CV_I 001 U. Distrital  20 organizaciones víctimas
3. CV_I  002 UNAD  15 organizaciones víctimas  -  Reporta a corte de segundo desembolso con fecha del 18 de septiembre  un total de 21 organizaciones de víctimas, cumpliendo con el compromiso de : 4 para Cauca y 2 para Nariño.                                                                                                             
4. CV_I 003 UCC pendiente por definir número de organizaciones  víctimas a intervenir
5.CV_A 004 UCC  9 de organizaciones lideradas víctimas. 
La matriz F10 se encuentran en proceso de revisión, una vez sean aprobadas por planeación se presentará el debido reporte. </t>
  </si>
  <si>
    <t xml:space="preserve">Con el fin de desarrollar el Programa de Asociatividad Solidaria para la Paz a corte de 31 de octubre de 2023, la Unidad Solidaria cuenta con 79 gestores territoriales en los 32 departamentos, quienes adelantan la gestión en el fomento de las organizaciones de la economía solidaria, popular, comunitaria y social. En este sentido a la fecha se han creado 18 organizaciones lideradas por población víctimas y se han fortalecido 15 organizaciones lideradas por población víctimas. 
A corte de  31 de octubre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Es por ello que, a través de la ejecución de los mismos se hará el debido reporte.    
1.CV_A 002 Asocoop  10 organizaciones víctimas
2. CV_I 001 U. Distrital  20 organizaciones víctimas
3. CV_I  002 UNAD  15 organizaciones víctimas  -  Reporta a corte de segundo desembolso con fecha del 18 de septiembre  un total de 21 organizaciones de víctimas, cumpliendo con el compromiso de : 4 para Cauca y 2 para Nariño.                                                                                                             
4. CV_I 003 UCC pendiente por definir número de organizaciones  víctimas a intervenir
5.CV_A 004 UCC  9 de organizaciones lideradas víctimas. 
La matriz F10 se encuentran en proceso de revisión, una vez sean aprobadas por planeación se presentará el debido reporte. </t>
  </si>
  <si>
    <t xml:space="preserve">Con el fin de desarrollar el Programa de Asociatividad Solidaria para la Paz a corte de 30 de noviembre de 2023, la DDOs reporta que, se suscribieron 5 convenios con el objetivo de fomentar organizaciones de la economía solidaria, popular, comunitaria y social, con un enfoque poblacional.  
1.CV_A 002 Asocoop  10 organizaciones víctimas
2. CV_I 001 U. Distrital  20 organizaciones víctimas
3. CV_I  002 UNAD  15 organizaciones víctimas  -  Reporta a corte de segundo desembolso con fecha del 18 de septiembre  un total de 21 organizaciones de víctimas, cumpliendo con el compromiso de : 4 para Cauca y 2 para Nariño.                                                                                                             
4. CV_I 003 UCC pendiente por definir número de organizaciones  víctimas a intervenir
5.CV_A 004 UCC  9 de organizaciones lideradas víctimas. 
La matriz F10 se encuentran en proceso de revisión, una vez sean aprobadas por planeación se presentará el debido reporte. </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</si>
  <si>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74 organizaciones lideradas por población víctima, de las cuales, 6 fueron creadas y 68 fueron fortalecidas. Beneficiando a 732 personas identificados con RUV . 
Este reporte es de acuerdo a los resultados de la MAtriz F10 consolidad definitiva. </t>
  </si>
  <si>
    <t xml:space="preserve">Con el fin de Fomentar la economía solidaria ( creación, fortalecimiento, desarrollo) en las  formas organizativas de la economía  solidaria, popular y comunitaria a través del Programa Integral de Asociatividad para la Paz  y  PLANFES (Plan Nacional de Fomento de la Economía Solidaria y Cooperativa Rural), desde la DDOS se reporta el acompañamiento técnico al proceso contractual de los convenios y que dentro del proyecto de inversion se ejecutarna acciones en cumplimiento de la metas estipuladas. Su primer reporte cuantitaivo se será en el mes de mayo.  Durante el mes de abril, ase avanza en el plan de acompañamiento a Ecomun con sus reportes a la SES. </t>
  </si>
  <si>
    <t xml:space="preserve">Convenio Interadministrativo 02 UNAD 5 Organizaciones de Reincorporados </t>
  </si>
  <si>
    <t xml:space="preserve">A corte de 30 de junio de 2023, la Unidad Solidaria cuenta con 92 gestores territoriales en los 32 departamentos, quienes adelantan la gestión en el fomento de las organizaciones de la economía solidaria, popular, comunitaria y social, por lo que a la fecha ha creado 4 organizaciones lideradas por población reincorporada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Reincorporada, vinculadas a procesos de fomento, durante la vigencia de la siguiente manera: 
1. Convenio de asociación 002: 
Número de organizaciones solidarias conformadas por población Reincorporada: 
2. Convenio interadministrativo 001: 
Número de organizaciones solidarias conformadas por población Reincorporada: 
3. Convenio interadministrativo 002: 
Número de organizaciones solidarias conformadas por población Reincorporada: 5      
</t>
  </si>
  <si>
    <t xml:space="preserve">A corte de 31 de julio de 2023, la Unidad Solidaria cuenta con 92 gestores territoriales en los 32 departamentos, quienes adelantan la gestión en el fomento de las organizaciones de la economía solidaria, popular, comunitaria y social, por lo que a la fecha ha creado 4 organizaciones lideradas por población reincorporada
A corte de 31 de julio de 2023, la Unidad Solidaria suscribió cuatro (4)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
A partir de lo anterior los convenios responderán al número de organizaciones solidarias conformadas por población Reincorporada, vinculadas a procesos de fomento, durante la vigencia de la siguiente manera:                                                                                                                                                                                                                Convenio interadministrativo 002: 
Número de organizaciones solidarias conformadas por población Reincorporada: 5         
</t>
  </si>
  <si>
    <t xml:space="preserve">A corte de 30 de agosto de 2023, la Unidad Solidaria cuenta con 92 gestores territoriales en los 32 departamentos, quienes adelantan la gestión en el fomento de las organizaciones de la economía solidaria, popular, comunitaria y social, por lo que a la fecha ha creado 4 organizaciones lideradas por población reincorporada
A corte de 31 de julio de 2023, la Unidad Solidaria suscribió cuatro (4)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
A partir de lo anterior los convenios responderán al número de organizaciones solidarias conformadas por población Reincorporada, vinculadas a procesos de fomento, durante la vigencia de la siguiente manera:                                                                                                                                                                                                                Convenio interadministrativo 002: 
Número de organizaciones solidarias conformadas por población Reincorporada: 5         
</t>
  </si>
  <si>
    <r>
      <t xml:space="preserve">Con el fin de desarrollar el Programa de Asociatividad Solidaria para la Paz a corte de 30 de septiembre de 2023, la Unidad Solidaria cuenta con 79 gestores territoriales en los 32 departamentos, quienes adelantan la gestión en el fomento de las organizaciones de la economía solidaria, popular, comunitaria y social. En este sentido a la fecha se han fortalecido 4 organizaciones lideradas por población reincorporada.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reincorporada.   Es por ello que, a través de la ejecución de los mismos se hará el debido reporte.    
1.CV_A 002 Asocoop </t>
    </r>
    <r>
      <rPr>
        <sz val="11"/>
        <color rgb="FFFF0000"/>
        <rFont val="Arial Narrow"/>
        <family val="2"/>
      </rPr>
      <t xml:space="preserve"> </t>
    </r>
    <r>
      <rPr>
        <sz val="11"/>
        <rFont val="Arial Narrow"/>
        <family val="2"/>
      </rPr>
      <t xml:space="preserve">5 organizaciones población reincorporada
2. CV_I 001 U. Distrital  10 organizaciones población reincorporada
3. CV_I  002 UNAD  5 organizaciones población reincorporada  -  Reporta a corte de segundo desembolso con fecha del 18 de septiembre  un total de 18 organizaciones de población reincorporada.                              
4. CV_I 003 UCC pendiente por definir número de organizaciones de población reincorporada a intervenir
5.CV_A 004 UCC  2 de organizaciones lideradas población reincorporada
La matriz F10 se encuentran en proceso de revisión, una vez sean aprobadas por planeación se presentará el debido reporte. 
</t>
    </r>
  </si>
  <si>
    <r>
      <t xml:space="preserve">Con el fin de desarrollar el Programa de Asociatividad Solidaria para la Paz a corte de 31 de octubre de 2023, la Unidad Solidaria cuenta con 79 gestores territoriales en los 32 departamentos, quienes adelantan la gestión en el fomento de las organizaciones de la economía solidaria, popular, comunitaria y social. En este sentido a la fecha se han fortalecido 4 organizaciones lideradas por población reincorporada.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reincorporada.   Es por ello que, a través de la ejecución de los mismos se hará el debido reporte.    
1.CV_A 002 Asocoop </t>
    </r>
    <r>
      <rPr>
        <sz val="11"/>
        <color rgb="FFFF0000"/>
        <rFont val="Arial Narrow"/>
        <family val="2"/>
      </rPr>
      <t xml:space="preserve"> </t>
    </r>
    <r>
      <rPr>
        <sz val="11"/>
        <rFont val="Arial Narrow"/>
        <family val="2"/>
      </rPr>
      <t xml:space="preserve">5 organizaciones población reincorporada
2. CV_I 001 U. Distrital  10 organizaciones población reincorporada
3. CV_I  002 UNAD  5 organizaciones población reincorporada  -  Reporta a corte de segundo desembolso con fecha del 18 de septiembre  un total de 18 organizaciones de población reincorporada.                              
4. CV_I 003 UCC pendiente por definir número de organizaciones de población reincorporada a intervenir
5.CV_A 004 UCC  2 de organizaciones lideradas población reincorporada
La matriz F10 se encuentran en proceso de revisión, una vez sean aprobadas por planeación se presentará el debido reporte. 
</t>
    </r>
  </si>
  <si>
    <t xml:space="preserve">Con el fin de desarrollar el Programa de Asociatividad Solidaria para la Paz a corte de 30 de noviembre de 2023, la DDOs reporta que, se suscribieron 5 convenios con el objetivo de fomentar organizaciones de la economía solidaria, popular, comunitaria y social, con un enfoque poblacional.  
a través de la gestión territorial, se reprta la creación de 4 organizaciones de reincorporados. 
La matriz F10 se encuentran en proceso de revisión, una vez sean aprobadas por planeación se presentará el debido reporte. 
</t>
  </si>
  <si>
    <t xml:space="preserve">Con el fin de desarrollar el Programa de Asociatividad Solidaria para la Paz a corte de 31 de diciembre de 2023, a través de los 5 convenios suscritos durante la vigencia,  se implementó la Agenda de Asociatividad Solidaria para la Paz y el Programa de Asociatividad Solidaria -  PASO  con el objetivo de fomentar organizaciones de la economía solidaria, popular, comunitaria y social, con un enfoque poblacional.  Por lo anterior se reporta el fomento de 55 organizaciones, en cuyo número total de asociados se encuentra entre un  15 % y 100% de personas en proceso de reincoraporación. 
</t>
  </si>
  <si>
    <t xml:space="preserve">Convenio Interadministrativo 02  UNAD 20 organizaciones creadas </t>
  </si>
  <si>
    <t>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30 de junio de 2023, la Unidad Solidaria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</si>
  <si>
    <t>A corte de 31 de julio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31 de julio de 2023, la Unidad Solidaria suscribió cuatro (4)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
A partir de lo anterior cada convenio responderá al número de organizaciones solidarias fortalecidas en capacidades productivas y administrativas en municipios PDET, durante la vigencia de la siguiente manera: 
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</si>
  <si>
    <t>A corte de 30 de agosto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30 de agosto de 2023 la Unidad Solidaria suscribió cuatro (4)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
A partir de lo anterior cada convenio responderá al número de organizaciones solidarias fortalecidas en capacidades productivas y administrativas en municipios PDET, durante la vigencia de la siguiente manera: 
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</si>
  <si>
    <t xml:space="preserve">Con el fin de desarrollar el Programa de Asociatividad Solidaria para la Paz a corte de 30 de septiembre de 2023, la Unidad Solidaria cuenta con 79 gestores territoriales en los 32 departamentos, quienes adelantan la gestión en el fomento de las organizaciones de la economía solidaria, popular, comunitaria y social. En este sentido a la fecha se han creado 7 organizaciones en municipios PDET.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reincorporada.   Es por ello que, a través de la ejecución de los mismos se definirá el número de organizaciones en municipios PDET a crear y se hará el respectivo reporte.  En ese sentido desde el CV_I  002 UNAD  se reporta para segundo desembolso a corte del 18 de septiembre 19 organizaciones creadas en municipios PDET. 
La matriz F10 se encuentran en proceso de revisión, una vez sean aprobadas por planeación se presentará el debido reporte. 
</t>
  </si>
  <si>
    <t xml:space="preserve">Con el fin de desarrollar el Programa de Asociatividad Solidaria para la Paz a corte de 31 de octubre de 2023, la Unidad Solidaria cuenta con 79 gestores territoriales en los 32 departamentos, quienes adelantan la gestión en el fomento de las organizaciones de la economía solidaria, popular, comunitaria y social. En este sentido a la fecha se han creado 7 organizaciones en municipios PDET.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reincorporada.   Es por ello que, a través de la ejecución de los mismos se definirá el número de organizaciones en municipios PDET a crear y se hará el respectivo reporte. 
De acuerdo  los resultados arrojados por la matriz F10, se reporta la creación de 8 organizaciones en municipios PDET.  
</t>
  </si>
  <si>
    <t xml:space="preserve">Con el fin de desarrollar el Programa de Asociatividad Solidaria para la Paz a corte de 30 de noviembre de 2023, la DDOs reporta que, se suscribieron 5 convenios con el objetivo de fomentar organizaciones de la economía solidaria, popular, comunitaria y social, con un enfoque poblacional.  
De acuerdo  los resultados arrojados por la matriz F10, se reporta la creación de 8 organizaciones en municipios PDET.  
</t>
  </si>
  <si>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25 organizaciones solidarias creadas en municipios PDET. 
11 municipios 
Buenaventura, El Bagre, El Paujil, Florencia, Maria la Baja, Puerto Asís, Puerto Concordía  Meta, Puerto Rico, San Andrés de Tumaco, Valledupar y Villa Garzón.
Este reporte es de acuerdo a los resultados de la MAtriz F10 consolidad definitiva. </t>
  </si>
  <si>
    <t xml:space="preserve">Convenio Interadministrativo 02 UNAD 60 organizaciones creadas </t>
  </si>
  <si>
    <t>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30 de junio de 2023, la Unidad Solidaria se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número de organizaciones solidarias fortalecidas en capacidades productivas y administrativas en municipios PDET: 40</t>
  </si>
  <si>
    <t>A corte de 31 de julio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31 de julio de 2023, la Unidad Solidaria se suscribió cuatro (4)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número de organizaciones solidarias fortalecidas en capacidades productivas y administrativas en municipios PDET: 40</t>
  </si>
  <si>
    <t>A corte de 30 de agosto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30 de agosto de 2023, la Unidad Solidaria se suscribió cuatro (4)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003 Suscrito con La Universidad Cooperativa de Colombia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número de organizaciones solidarias fortalecidas en capacidades productivas y administrativas en municipios PDET: 40</t>
  </si>
  <si>
    <t xml:space="preserve">Con el fin de desarrollar el Programa de Asociatividad Solidaria para la Paz a corte de 30 de septiembre de 2023, la Unidad Solidaria cuenta con 79 gestores territoriales en los 32 departamentos, quienes adelantan la gestión en el fomento de las organizaciones de la economía solidaria, popular, comunitaria y social. En este sentido a la fecha se fortalecido 20 organizaciones en municipios PDET.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fortalecidas en municipios PDET. Es por ello que, a través de la ejecución de los mismos se definirá el número de organizaciones en municipios PDET a fortalecer y se hará el respectivo reporte.  En ese sentido desde el CV_I  002 UNAD  se reporta para segundo desembolso a corte del 18 de septiembre 19 organizaciones creadas en municipios PDET. 
La matriz F10 se encuentran en proceso de revisión, una vez sean aprobadas por planeación se presentará el debido reporte. 
</t>
  </si>
  <si>
    <t xml:space="preserve">Con el fin de desarrollar el Programa de Asociatividad Solidaria para la Paz a corte de 31 de octubre de 2023, la Unidad Solidaria cuenta con 79 gestores territoriales en los 32 departamentos, quienes adelantan la gestión en el fomento de las organizaciones de la economía solidaria, popular, comunitaria y social. En este sentido a la fecha se fortalecido 20 organizaciones en municipios PDET.
La Unidad Solidaria ha suscrito 5 convenios con el objetivo de fomentar organizaciones de la economía solidaria, popular, comunitaria y social, con un enfoque poblacional que  busca entre otras responder al cumplimiento de esta actividad con un número de organizaciones fortalecidas en municipios PDET. Es por ello que, a través de la ejecución de los mismos se definirá el número de organizaciones en municipios PDET a fortalecer y se hará el respectivo reporte.  
De acuerdo  los resultados arrojados por la matriz F10, se reportan 57 organizaciones fortalecidad en municipios PDET. 
</t>
  </si>
  <si>
    <t xml:space="preserve">Con el fin de desarrollar el Programa de Asociatividad Solidaria para la Paz a corte de 30 de noviembre de 2023, la DDOs reporta que, se suscribieron 5 convenios con el objetivo de fomentar organizaciones de la economía solidaria, popular, comunitaria y social, con un enfoque poblacional.  
De acuerdo  los resultados arrojados por la matriz F10, se reportan 57 organizaciones fortalecidad en municipios PDET. 
</t>
  </si>
  <si>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262 organizaciones solidarias Fortalecidas  en municipios PDET. 
55 municipios 
Agustín Codazzi, Algeciras, Apartadó, Argelia (Cauca), Becerril, Buenaventura, Carepa, Chalán, Chaparral, Ciénaga, Coloso, Convención, Dibulla, El Bagre, El Carmen, El Carmen De Bolívar, El Retorno, El Tambo (Cauca), El Tarra, Florencia (Caquetá), Guapi, Hacarí, La Macarena, La Montañita, La Paz (Cesar), Manaure (Cesar), María La Baja, Mesetas, Mocoa, Morroa, Necoclí, Ovejas, Puerto Asís, Puerto Concordia, Puerto Guzmán, Puerto Lleras, Puerto Rico (Meta), Rioblanco, San Andrés De Tumaco, San Calixto, San Jacinto, San José Del Guaviare, San Juan Del  Cesar, San Juan Nepomuceno, San Vicente Del Caguán, Santa Marta, Santander De Quilichao, Solita, Tame, Teorama, Tibú, Toribio, Valledupar, Vigía Del Fuerte, Yondó.
Este reporte es de acuerdo a los resultados de la MAtriz F10 consolidad definitiva. </t>
  </si>
  <si>
    <t xml:space="preserve"> Territorialización de la Economía Solidaria, Popular y Comunitaria </t>
  </si>
  <si>
    <t>4, Fortalecer la territorialización de los procesos asociativos, para que en contexto con el territorio, la cultura y sus gentes, el sector solidario se convierta en el motor de la recuperación económica territorial.</t>
  </si>
  <si>
    <t>4.1 Promover Territorios Asociativos Solidarios  que  contribuyan al desarrollo social, cultural, político, economico,ambiental y organizacional en los territorios.</t>
  </si>
  <si>
    <t xml:space="preserve">No. Territorios asociativos solidarios promovidos </t>
  </si>
  <si>
    <t>4.1</t>
  </si>
  <si>
    <t xml:space="preserve">Se está en proceso de contratación de los territorioales quienes adelantaran accioines en territorio. </t>
  </si>
  <si>
    <t xml:space="preserve">Con el fin de promover Territorios Asociativos Solidarios  que  contribuyan al desarrollo social, cultural, político, economico,ambiental y organizacional en los territorios. Desde la DDOS se acompaña al desarrollo de las Asambleas regionales de Economía Popular, social y solidaria en (Región Sur 1, eje cafetero, Amazonía, Pacífico, Nororiente), en las Asambleas de construiran las Agendas comunes territoriales para identidicar las necesiades, actores y posibles soluciones a las problematicas del territorio. </t>
  </si>
  <si>
    <t xml:space="preserve">Con el fin de promover Territorios Asociativos Solidarios  que  contribuyan al desarrollo social, cultural, político, economico,ambiental y organizacional en los territorios. Desde la DDOS se acompaña al desarrollo de las Asambleas regionales de Economía Popular, social y solidaria en Socializacion de la Agenda de Asociatividad solidaria, así:(Región Amazonia, oriente, suroccidente, Caribe 1 Y 2, Pacífico, Sur ), en las Asambleas de construiran las Agendas comunes territoriales para identidicar las necesiades, actores y posibles soluciones a las problematicas del territorio. </t>
  </si>
  <si>
    <t xml:space="preserve">Con el fin de promover Territorios Asociativos Solidarios  que  contribuyan al desarrollo social, cultural, político, economico,ambiental y organizacional en los territorios, la DDOS reporta que los territorios asociativos son producto de  la implementación del PASO -Proceso de asocitatividad solidaria,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 Allí se avanzan aciones con uno de los convenios suscritos y que tiene a cargo esta región. Una vez se cuenten con su informe, se hará el respectivo reporte. </t>
  </si>
  <si>
    <r>
      <t>En el mes de septiembre, con los territorios solidarios priorizados:Tumaco (Nariño), Buenaventura (Valle del Cauca), Quibdo (Choco),</t>
    </r>
    <r>
      <rPr>
        <sz val="9"/>
        <color rgb="FFFF0000"/>
        <rFont val="Montserrat Regular"/>
      </rPr>
      <t xml:space="preserve"> </t>
    </r>
    <r>
      <rPr>
        <sz val="9"/>
        <rFont val="Montserrat Regular"/>
      </rPr>
      <t xml:space="preserve">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t>
    </r>
    <r>
      <rPr>
        <sz val="9"/>
        <color theme="1"/>
        <rFont val="Montserrat Regular"/>
      </rPr>
      <t xml:space="preserve">Del proyecto de circuito asociativo productivo, industrial y de comercialización de </t>
    </r>
    <r>
      <rPr>
        <b/>
        <sz val="9"/>
        <color theme="1"/>
        <rFont val="Montserrat Regular"/>
      </rPr>
      <t>Quibdó</t>
    </r>
    <r>
      <rPr>
        <sz val="9"/>
        <color theme="1"/>
        <rFont val="Montserrat Regular"/>
      </rPr>
      <t xml:space="preserve">, que tiene como objetivo fortalecer el proceso asociativo en las cadenas de valor agropecuarias, pecuarias y artesanales en la región, con desarrollo de la plaza de Mercado del Municipio. Se han adelantado mesas de trabajo con la coordinadora y gestor territorial de la UNAD, así como con el profesional Nixon Robledo gestor de la Unidad Solidaria que se encuentra en Quibdó y la coordinadora región Pacifico Lyna García a efectos de establecer el árbol de problemas y de objetivos para el desarrollo del proyecto de impacto territorial, conjuntamente se esta adelantando el proceso de caracterización de la población beneficiaria y se están adelantando las acciones correspondientes para la conformación de una cooperativa que contribuya con el desarrollo y/o viabilidad del proyecto y aporte a la integración de los diferentes grupos poblacionales (Mujeres, Indígenas, Jóvenes, NARP), con el objetivo de mejorar la empleabilidad y lograr la formalización de las organizaciones.
Respecto a los 11 territorios solidarios el avance ha sido el siguiente: 
1, </t>
    </r>
    <r>
      <rPr>
        <b/>
        <sz val="9"/>
        <color theme="1"/>
        <rFont val="Montserrat Regular"/>
      </rPr>
      <t>Territorio Solidario del Huila  (Pitalito)  del proyecto de fomento asociativo y solidario</t>
    </r>
    <r>
      <rPr>
        <sz val="9"/>
        <color theme="1"/>
        <rFont val="Montserrat Regular"/>
      </rPr>
      <t xml:space="preserve"> para crear red productores y comercializadores de café Huila - Tolima - Caquetá - Putumayo se encuentra en el proceso de creación de árbol de problemas. 
2, </t>
    </r>
    <r>
      <rPr>
        <b/>
        <sz val="9"/>
        <color theme="1"/>
        <rFont val="Montserrat Regular"/>
      </rPr>
      <t>Los proyectos Circuito asociativo y solidario ECOREGION TATACOA</t>
    </r>
    <r>
      <rPr>
        <sz val="9"/>
        <color theme="1"/>
        <rFont val="Montserrat Regular"/>
      </rPr>
      <t xml:space="preserve">, RED DE PODUCTORES DE CAFE,   no se puede enviar avance, dado que aun estamos en proceso de adición. 
3, </t>
    </r>
    <r>
      <rPr>
        <b/>
        <sz val="9"/>
        <color theme="1"/>
        <rFont val="Montserrat Regular"/>
      </rPr>
      <t xml:space="preserve">En los territorios Amazonia (Leticia); Circuito asociativo y solidario de productos AMAZÓNICOS DE LETICIA​ </t>
    </r>
    <r>
      <rPr>
        <sz val="9"/>
        <color theme="1"/>
        <rFont val="Montserrat Regular"/>
      </rPr>
      <t xml:space="preserve">y </t>
    </r>
    <r>
      <rPr>
        <b/>
        <sz val="9"/>
        <color theme="1"/>
        <rFont val="Montserrat Regular"/>
      </rPr>
      <t xml:space="preserve">el territorio del circuito asocaitivo y  solidario del </t>
    </r>
    <r>
      <rPr>
        <sz val="9"/>
        <color theme="1"/>
        <rFont val="Montserrat Regular"/>
      </rPr>
      <t xml:space="preserve"> </t>
    </r>
    <r>
      <rPr>
        <b/>
        <sz val="9"/>
        <color theme="1"/>
        <rFont val="Montserrat Regular"/>
      </rPr>
      <t>GUAVIARE</t>
    </r>
    <r>
      <rPr>
        <sz val="9"/>
        <color theme="1"/>
        <rFont val="Montserrat Regular"/>
      </rPr>
      <t xml:space="preserve">, se llevó a cabo la socialización de los Proyectos de Impacto Territorial y se ha trabajado en la elaboración de la ficha técnica conforme a la metodología MGA, para ello se han realizado reuniones con los actores territoriales, dichos proyctos  tienen como fin generar capacidades productivas, de industrialización y comercialización de productos agrícolas y artesanales. se ha realizado la identificación de los beneficiarios iniciales, con las organizaciones priorizadas dentro del convenio con la UNAD.
4, </t>
    </r>
    <r>
      <rPr>
        <b/>
        <sz val="9"/>
        <color theme="1"/>
        <rFont val="Montserrat Regular"/>
      </rPr>
      <t>Del proyecto de Circuito Asociativo Industrial, Comercial y Turístico de la Sal en  e</t>
    </r>
    <r>
      <rPr>
        <sz val="9"/>
        <color theme="1"/>
        <rFont val="Montserrat Regular"/>
      </rPr>
      <t xml:space="preserve">l </t>
    </r>
    <r>
      <rPr>
        <b/>
        <sz val="9"/>
        <color theme="1"/>
        <rFont val="Montserrat Regular"/>
      </rPr>
      <t>Municipio: Manaure</t>
    </r>
    <r>
      <rPr>
        <sz val="9"/>
        <color theme="1"/>
        <rFont val="Montserrat Regular"/>
      </rPr>
      <t xml:space="preserve">, La Guajira, el objeto principal es la administración, fabricación, explotación, transformación y comercialización de las sales que se producen en las salinas marítimas de Manaure, La Guajira.
Reuniones en MANAURE LA GUAJIRA; AUDITORIO DEL HOSPITAL: Se realiza reunión con Organizaciones Indígenas, Transportadores de Sal y otras organizaciones;  en el con el director Nacional, el Operador UCC, y otros funcionarios de la Unidad, se logra realzar acercamiento y el director Nacional,  explica a detalle sobre el plan de salvamento de la empresa Sama, y la instalación del programa Industrial, Comercial y Turístico de la Sal; de igual forma se les escucha a todos los asistentes con una participación amplia y concreta sobre las problemáticas y las posibles alternativas de soluciones. 
Organizaciones Indígena, Asocharma, Asociación indígena waya Wayuu; Transportadores de Sal entre otras Cocotsacogua, Asocarsalma, Cootnasoma, Cootrasoma, Artemias de Colombia, JAC Wayuu, Aso juvenil, Trurismagrot, Cooagrodin, Asoplaya blanca,
5, </t>
    </r>
    <r>
      <rPr>
        <b/>
        <sz val="9"/>
        <color theme="1"/>
        <rFont val="Montserrat Regular"/>
      </rPr>
      <t>El proyecto de circuito asociativo y solidario norte del valle</t>
    </r>
    <r>
      <rPr>
        <sz val="9"/>
        <color theme="1"/>
        <rFont val="Montserrat Regular"/>
      </rPr>
      <t xml:space="preserve"> cuyo proyecto es el circuito turistico y de comercializacion agroalimentario , para la generacion de capacidades para la producción, industrialización y comercialización de productos alimentarios de la región, fortalecimiento del mercado artesanal y turístico y la protección de las reservas hídricas de la región. Para ello se han realizado mesas de trabajo  para identificar el problema y formulando un arbol de objetivos con sus efectosprincipales y secundarios, para poder suminsitrar la ficha del territorio.
</t>
    </r>
    <r>
      <rPr>
        <sz val="9"/>
        <rFont val="Montserrat Regular"/>
      </rPr>
      <t xml:space="preserve">6, Proyecto de region </t>
    </r>
    <r>
      <rPr>
        <b/>
        <sz val="9"/>
        <rFont val="Montserrat Regular"/>
      </rPr>
      <t>nororiente</t>
    </r>
    <r>
      <rPr>
        <sz val="9"/>
        <rFont val="Montserrat Regular"/>
      </rPr>
      <t xml:space="preserve"> </t>
    </r>
    <r>
      <rPr>
        <b/>
        <sz val="9"/>
        <rFont val="Montserrat Regular"/>
      </rPr>
      <t>Circuito asociativo y solidario del Catatumbo</t>
    </r>
    <r>
      <rPr>
        <sz val="9"/>
        <rFont val="Montserrat Regular"/>
      </rPr>
      <t>, en conjunto con el aliado se están identificando las posibles redes de comercialización, en donde se identificaran tres nodos de trabajo en el territorio en donde se iniciara el árbol de problemas y objetivos del proyecto, como punto de partida para continuar la construcción del proyecto.</t>
    </r>
    <r>
      <rPr>
        <sz val="9"/>
        <color rgb="FFFF0000"/>
        <rFont val="Montserrat Regular"/>
      </rPr>
      <t xml:space="preserve">
</t>
    </r>
    <r>
      <rPr>
        <sz val="9"/>
        <rFont val="Montserrat Regular"/>
      </rPr>
      <t xml:space="preserve">7, </t>
    </r>
    <r>
      <rPr>
        <b/>
        <sz val="9"/>
        <rFont val="Montserrat Regular"/>
      </rPr>
      <t>El proyecto Circuito asociativo y solidario para la transformacion del cacao de Arauca,</t>
    </r>
    <r>
      <rPr>
        <sz val="9"/>
        <rFont val="Montserrat Regular"/>
      </rPr>
      <t xml:space="preserve">  no se puede enviar avance, dado que aún estamos en proceso de construcción del árbol de problemas con el fin de poder determinar diagnóstico, identificación de actores apoyo a las poblaciones y construcción  del mismo en compañía de nuestro cooperante.</t>
    </r>
    <r>
      <rPr>
        <sz val="9"/>
        <color rgb="FFFF0000"/>
        <rFont val="Montserrat Regular"/>
      </rPr>
      <t xml:space="preserve">
</t>
    </r>
  </si>
  <si>
    <t>Con el fin de promover Territorios Asociativos Solidarios  que  contribuyan al desarrollo social, cultural, político, economico,ambiental y organizacional en los territorios, desde la DDOS se reporta que durante el mes de octubre y teniendo en cuenta  la meta se fijada en 3 territorios priorizados se avanza en el desarrollo de los proyectos de Impacto Territorial, que aporta al desarrollo de los Territorios Asociativos Solidarios, detallados a continuación: 
1. Tumaco (Nariño) El proyecto de Circuito asociativo y solidario de Tumaco, esta en etapa de creacion.
2. Buenaventura (Valle del Cauca, El proyecto de asociatividad solidaria de jovenes y mujeres en Buenaventura tiene como fin construir un proyecto con el objetivo de promover el desarrollo económico y social de la ciudad apalancado en la construcción del tejido social que fomente redes de seguridad y de solidaridad entre su población y hacer de Buenaventura un destino turístico que ofrezca servicios de calidad. beneficiando a directamente a  715 personas en 20 asociaciones y se ha avanzado en la estructuración de la metodologia para la formulacion de proyecto en busca de nuevos aliados estrategicos para la puesta en marcha. 
3  Quibdo (Choco) EL CIRCUITO ASOCIATIVO Y SOLIDARIO DE QUIBDÓ, tiene como propósito la generación de capacidades productivas, de industrialización y comercialización de alimentos y productos artesanales del Quibdó, a partir de la Plaza de Mercado del Municipio, se ha avanzado en la estructuración de la metodologia para la formulacion de proyecto,  cuyos beneficiarios serian las asociaciones y familias vendedoras de la plaza de mercado de Quibdó, con más de 500 familias beneficiadas directas y más de 1200 nuevos puestos de trabajo.</t>
  </si>
  <si>
    <t>A corte de 31 de diciembre, con el fin de promover Territorios Asociativos Solidarios  que  contribuyan al desarrollo social, cultural, político, económico, ambiental y organizacional en los territorios, La Unidad Solidaria desarrolló los proyectos de Impacto Territorial (PIT), aportando al desarrollo de los Territorios Asociativos Solidarios, detallados a continuación: 
1. Tumaco (Nariño) El proyecto de Circuito asociativo y solidario de Tumaco se encuentra en etapa de diseño.
2. Buenaventura (Valle del Cauca, El proyecto de asociatividad solidaria de jóvenes y mujeres en Buenaventura tiene como fin promover el desarrollo económico y social de la ciudad apalancado en la construcción del tejido social que fomente redes de seguridad y de solidaridad entre su población y hacer de Buenaventura un destino turístico que ofrezca servicios de calidad, beneficiando directamente a  715 personas en 20 asociaciones. Se ha avanzado en la estructuración de la metodologia para la formulación de proyecto en busca de nuevos aliados estratégicos para su puesta en marcha. 
3  Quibdó (Chocó) EL CIRCUITO ASOCIATIVO Y SOLIDARIO DE QUIBDÓ, tiene como propósito la generación de capacidades productivas, de industrialización y comercialización de alimentos y productos artesanales del Quibdó através de la Plaza de Mercado del Municipio. Se ha avanzado en la estructuración de la metodologia para la formulacion de proyecto,  cuyos beneficiarios serían las asociaciones y familias vendedoras de la plaza de mercado de Quibdó, con más de 500 familias beneficiadas directas y más de 1200 nuevos puestos de trabajo.
Así mismo, se diseñaron e implementaron los siguientes proyectos de Impacto Territorial (PIT), permitiendo el fomento de los Tteritorios Asociativos Solidarios, detallados a continuación: 
4. (Huila, Caquetá, Tolima, Putumayo) - Circuito Asociativo y Solidario Red De Cafeteros – Cafesol. 
5. La Guajira - Circuito Asociativo y Solidario Industrial Comercial Y Turístico de La Guajira
6. Norte del Valle (Dovio, Cartago, Unión, Roldanillo, Toro) Circuito Asociativo y Solidario Norte Del Valle.
7. Guaviare - Circuito Asociativo y Solidario del Guaviare, propuesta De Marca: "Guaviare, Fuente De Solidaridad Y Vida"
8. Amazonas - Circuito Asociativo y Solidario del Amazonas 
9. Arauca - Circuito Asociativo y Solidario para Transformación del Cacao de Arauca 
10. Bogotá D.C. Reactivación del Centro de Bogotá, como Territorio Asociativo Solidario,
Reconocimiento e Impulso a la Economía Popular, Social, Comunitaria y Solidaria: “Bogotá Centro, Capital Mundial de la Vida”
11. Catatumbo (Municipios: Ocaña. El Carmen, Convención, Teorama, San Calixto, Hacarí, La Playa, Tibú , el Tarra y Sardinata) - Circuito Asociativo y Solidario del Catatumbo</t>
  </si>
  <si>
    <t>4.2 Desarrollar las Mesas territoriales de economía popular, social y solidaria que promuevan  acuerdos territoriales de asociatividad solidaria para la Paz.</t>
  </si>
  <si>
    <t>4.2</t>
  </si>
  <si>
    <t xml:space="preserve">Se da inicio a la socialización de las fechas de las mesas de asociatividad solidari para la paz y desde la DDOS se presenta a la Dirección nacional la propuesta de metodologia. </t>
  </si>
  <si>
    <t xml:space="preserve">Con el fin de promover Territorios Asociativos Solidarios  que  contribuyan al desarrollo social, cultural, político, economico,ambiental y organizacional en los territorios. Desde la DDOS se acompaña al desarrollo de las Asambleas regionales de Economía Popular, social y solidaria en (Región Amazonia, oriente, suroccidente, Caribe 1 , Caribe 2, Pacífico, Sur ), en las Asambleas de construiran las Agendas comunes territoriales para identidicar las necesiades, actores y posibles soluciones a las problematicas del territorio. </t>
  </si>
  <si>
    <t>Con el fin  de desarrollar las Mesas territoriales de economía popular, social y solidaria que promuevan  acuerdos territoriales de asociatividad solidaria para la Paz,  la Unidad Administrativa Especial de Organizaciones Solidarias (Unidad Solidaria), desplegó sus equipos de trabajo en campo y adelantó un total de 23 Asambleas Regionales de Economía Solidaria, Popular y Comunitaria a nivel nacional, en las que participaron más de  5 mil  personas de los 32 departamentos del país,  en estas jornadas se escuchó a las comunidades, se identificaron sus problemáticas y se propuso trabajar articuladamente en el diseño de una Agenda Común Territorial que responda a sus necesidades a partir del fomento de la asociatividad solidaria.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fueron presentados al presidente de la República, Gustavo Petro Urrego y a su gabinete ministerial durante la Asamblea Nacional de Economía Solidaria, Social y Comunitaria que se realizó en la ciudad de Neiva, los días 28 y 29 de julio de 2023.</t>
  </si>
  <si>
    <t xml:space="preserve">Con el fin  de desarrollar las Mesas territoriales de economía popular, social y solidaria que promuevan  acuerdos territoriales de asociatividad solidaria para la Paz,  la Unidad Administrativa Especial de Organizaciones Solidarias (Unidad Solidaria), desplegó sus equipos de trabajo en campo y adelantó un total de 23 Asambleas Regionales de Economía Solidaria, Popular y Comunitaria a nivel nacional, en las que participaron más de  5 mil  personas de los 32 departamentos del país,  en estas jornadas se escuchó a las comunidades, se identificaron sus problemáticas y se propuso trabajar articuladamente en el diseño de una Agenda Común Territorial que responda a sus necesidades a partir del fomento de la asociatividad solidaria.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fueron presentados al presidente de la República, Gustavo Petro Urrego y a su gabinete ministerial durante la Asamblea Nacional de Economía Solidaria, Social y Comunitaria que se realizó en la ciudad de Neiva, los días 28 y 29 de julio de 2023. De aqui parten los 10 proyectos de impacto territorial. </t>
  </si>
  <si>
    <t xml:space="preserve">Con el fin  de desarrollar las Mesas territoriales de economía popular, social y solidaria que promuevan  acuerdos territoriales de asociatividad solidaria para la Paz,  la Unidad Administrativa Especial de Organizaciones Solidarias (Unidad Solidaria), desplegó sus equipos de trabajo en campo y adelantó un total de 23 Asambleas Regionales de Economía Solidaria, Popular y Comunitaria a nivel nacional, en las que participaron de 5016 personas de los 32 departamentos del país,  en estas jornadas se escuchó a las comunidades, se identificaron sus problemáticas y se propuso trabajar articuladamente en el diseño de una Agenda Común Territorial que responda a sus necesidades a partir del fomento de la asociatividad solidaria.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fueron presentados al presidente de la República, Gustavo Petro Urrego y a su gabinete ministerial durante la Asamblea Nacional de Economía Solidaria, Social y Comunitaria que se realizó en la ciudad de Neiva, los días 28 y 29 de julio de 2023. De aqui parten los 11 proyectos de impacto territorial. </t>
  </si>
  <si>
    <t>Con el fin  de desarrollar las Mesas territoriales de economía popular, social y solidaria que promuevan acuerdos territoriales de asociatividad solidaria para la Paz,  la Unidad Administrativa Especial de Organizaciones Solidarias (Unidad Solidaria), adelantó un total de 23 Asambleas Regionales de Economía Solidaria, Popular y Comunitaria a nivel nacional, en las que participaron de 5016 personas de los 32 departamentos del país, en estas jornadas se escuchó a las comunidades, se identificaron sus problemáticas y se propuso trabajar articuladamente en el diseño de una Agenda Común Territorial que responda a sus necesidades a partir del fomento de la asociatividad solidaria. Además se llevó a cabo la Asamblea Nacional en la ciudad de Neiva los días 28 y 29 de julio de 2023, allí, los insumos recolectados en cada de las Asambleas regionales, además de hacer parte de las Agendas Comunes Territoriales, fueron presentados al presidente de la República, Gustavo Petro Urrego. 
A continuación se relacionan las las regiones en donde se adelantaron las Asambleas realizadas: 
Barrancabermeja, Barranquilla, Bogotá , Bucaramanga, Buenaventura, Cúcuta , Eje Cafetero, Guainía, Guaviare, Ibagué, Leticia, Medellín, Mitú, Neiva, Pasto, Popayán, Quindío, San Andrés, Santa Marta, Tumaco, Urabá, Vichada y Yopal. 
Asamblea Nacional Neiva julio 2023.</t>
  </si>
  <si>
    <t xml:space="preserve">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Esta convocatoria tuvo como objetivo promover la colaboración y la articulación entre la economía popular, la economía solidaria y comunitaria, con un enfoque territorial, para la construcción de las agendas comunes de cada región.
Para garantizar el desarrollo de las agendas establecidas, la Unidad solidaria planteo unas estrategias de seguimiento, estas son las acciones de gestores territoriales, convenios, nodos de seguimiento, asamblea nacional y las asambleas de seguimiento, estas ultimas se estan desarrollando en los distintos departamentos a nivel nacional con el propósito de presentar el balance de las acciones en los territorios y evaluar junto a las comunidades los avances, necesidad de ajustes de las agendas y planeación para los próximos años.  La asambleas permitirán a las comunidades participar de los procesos de seguimiento a las acciones realizadas.
Las Asambleas tuvieron 5 momentos:
Momento 1 - Diagnostico socioeconómico de la región
Momento 2 - Presentación balance de gestión Unidad Solidaria y proyecto de Impacto territorial
Momento 3 - Diálogos entre las experiencias que hacen parte del proyecto de impacto territorial
Momento 4 - Voces y Apuestas de la economía popular, solidaria y comunitaria alrededor del proyecto de impacto territorial
Momento 5 - Plenaria y aprobación de agenda
 </t>
  </si>
  <si>
    <t xml:space="preserve">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Con el desarrollo de la Asambleas, se adelantaon 23 mesas territoriales, las cuales se detallan a continuación:
1. Pereira
2. Neiva
3. San José del Guaviare
4. Bucaramanga 
5. Tumaco
6. Cúcuta
7. Leticia
8. Barranquilla
9. Santa Marta 
10. Pasto
11. Buenaventura
12. Ibagué
13. Inírida
14. Yopal
15. Barrancabermeja
16. San Andrés
17. Bogotá
18. Urabá
19. Puerto Carreño
20. Popayán
21. Medellín
22. Mitú
23. Quibdó
</t>
  </si>
  <si>
    <t xml:space="preserve">Con el fin de desarrollar las Mesas territoriales de economía popular, social y solidaria que promuevan  acuerdos territoriales de asociatividad solidaria para la Paz, desde la DDOS se participa y acompañama de desarrollo de las Asambles Regional de (Región Sur 1, eje cafetero, Amazonía, Pacífico, Nororiente). Aqui se construye conjuntamente la Agenda comun Territorial, la cual permite identificar las necesidades, actores y posibles soluciones a las problematicas del territorio. Para ello, los gestores territoriales durante el mes de marzo tuvieron acercamiento con entes territoriales. </t>
  </si>
  <si>
    <t xml:space="preserve">Con el fin de desarrollar las Mesas territoriales de economía popular, social y solidaria que promuevan  acuerdos territoriales de asociatividad solidaria para la Paz, desde la DDOS se participa y acompañama de desarrollo de las Asambles Regional de (Región Amazonia, oriente, suroccidente, Caribe 1 Y 2, Pacífico, Sur ). Aqui se construye conjuntamente la Agenda comun Territorial, la cual permite identificar las necesidades, actores y posibles soluciones a las problematicas del territorio. Para ello, los gestores territoriales durante el mes de abril tuvieron acercamiento con entes territoriales. </t>
  </si>
  <si>
    <t xml:space="preserve">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evento.Con el fin de desarrollar las Mesas territoriales de economía popular, social y solidaria que promuevan  acuerdos territoriales de asociatividad solidaria para la Paz, desde la DDOS se vienen trabajando en la construccion de agendas territoriales con los diferentes gestores territoriales, si como en la construccion de  2 agendas interinstitucionales en alianza con entidades del orden nacional, regional y local en los departamentos de Arauca y Boyacá. También se viene implementó el plan de acompañamiento a Ecomun y de acuerdo con la priorización de las organizaciones, se llevaron a cabo 3 encuentros nacionales (Bogotá, Medellín y Cajibío Cauca), se realizó el cargue de información en la plataforma SICSES de la Supersolidaria, aportando al saneamiento de las organizaciones. </t>
  </si>
  <si>
    <t>Con el fin de desarrollar las Mesas territoriales de economía popular, social y solidaria que promuevan  acuerdos territoriales de asociatividad solidaria para la Paz y 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En el marco de la ejecución del convenio 04 de 2023 se acordo el acompañamiento a las organizaciones de la economía solidaria, popular y comunitaria para que lleven a cabo los acuerdos pactados en la agenda común territorial.  En el comite tecnico del dia 5 de agosto se aprobo el cronograma de las actividades a realizar para el cumplimiento de las obligaciones contractuales.</t>
  </si>
  <si>
    <t xml:space="preserve">Con el fin de desarrollar las Mesas territoriales de economía popular, social y solidaria que promuevan  acuerdos territoriales de asociatividad solidaria para la Paz y 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en los que participaron de 5016 personas de los 32 departamentos del país.  De igual manera se adelanta la implementación de la Agenda de Asociaitvidad solidaria para la Paz, a través de la ejecución de los 5 convenios suscritos a la fecha. Es por ello que, a través de la ejecución de los convenios en el mes de octubre se adelantarán las mesas territoriales en diferentes departamentos del territorio nacional.  </t>
  </si>
  <si>
    <t xml:space="preserve">Con el fin de desarrollar las Mesas territoriales de economía popular, social y solidaria que promuevan  acuerdos territoriales de asociatividad solidaria para la Paz, la Unidad Administrativa Especial de Organizaciones Solidarias (Unidad Solidaria), adelantó un total de 23 Asambleas Regionales de Economía Solidaria, Popular y Comunitaria a nivel nacional, con el fin escuchar a las comunidades, conocer de cerca sus problemáticas y trabajar articuladamente en el diseño de una Agenda Común Territorial que responda a sus necesidades a partir del fomento de la asociatividad solidaria. 
Así mismo, se adelanta la implementación de la Agenda de Asociaitvidad solidaria para la Paz, a través de la ejecución de los 5 convenios suscritos a la fecha. En el mes de octubre se adelantaron 22 mesas territoriales en diferentes departamentos del territorio nacional. 
1.CV_A 002 Asocoop:  4 mesas territoriales de asociatividad solidaria de seguimiento una en cada departamento (Huila, Putumayo, Caquetá y Tolima), las mesas fueron instaladas en el mes de agosto                                                                                                       
2. CV_I 003 UCC 18 Mesas territoriales (Medellín, Vegachi, Bagre, Rionegro, Manizales, Armenia, Pereira, Ocaña, Barranquilla, Turbaco, San Jacinto (Sur Bolívar), Lorica, Ovejas, Valledupar, Riohacha, Santa Marta y San Andrés.)
</t>
  </si>
  <si>
    <t xml:space="preserve">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Esta convocatoria tuvo como objetivo promover la colaboración y la articulación entre la economía popular, la economía solidaria y comunitaria, con un enfoque territorial, para la construcción de las agendas comunes de cada región.
Para garantizar el desarrollo de las agendas establecidas, la Unidad solidaria planteo unas estrategias de seguimiento, estas son las acciones de gestores territoriales, convenios, nodos de seguimiento, asamblea nacional y las asambleas de seguimiento, estas ultimas se estan desarrollando en los distintos departamentos a nivel nacional con el propósito de presentar el balance de las acciones en los territorios y evaluar junto a las comunidades los avances, necesidad de ajustes de las agendas y planeación para los próximos años.  La asambleas permitirán a las comunidades participar de los procesos de seguimiento a las acciones realizadas.
Las Asambleas tuvieron 5 momentos:
Momento 1 - Diagnostico socioeconómico de la región
Momento 2 - Presentación balance de gestión Unidad Solidaria y proyecto de Impacto territorial
Momento 3 - Diálogos entre las experiencias que hacen parte del proyecto de impacto territorial
Momento 4 - Voces y Apuestas de la economía popular, solidaria y comunitaria alrededor del proyecto de impacto territorial
Momento 5 - Plenaria y aprobación de agenda
</t>
  </si>
  <si>
    <t xml:space="preserve">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Las cuales se detallan a continuación:
1.	Agenda De Asociatividad Solidaria Para La Paz - Mesas Territoriales - Eje Cafetero
2.	Agenda De Asociatividad Solidaria Para La Paz - Mesas Territoriales, Zona Sur Neiva
3.	Agenda De Asociatividad Solidaria Para La Paz - Mesas Territoriales, Amazonía – Guaviare
4.	Agenda De Asociatividad Solidaria Para La Paz - Mesas Territoriales Nororiente 1 - Bucaramanga
5.	Agenda De Asociatividad Solidaria Para La Paz - Mesas Territoriales, Pacífico - Tumaco
6.	Agenda De Asociatividad Solidaria Para La Paz - Mesas Territoriales, Zona Nororiente - Cúcuta
7.	Agenda De Asociatividad Solidaria Para La Paz - Mesas Territoriales, Caribe 1 – Barranquilla
8.	Agenda De Asociatividad Solidaria Para La Paz - Mesas Territoriales, Zona Amazonía - Leticia
9.	Agenda De Asociatividad Solidaria Para La Paz - Mesas Territoriales, Caribe 2 – Santa Marta
10.	Agenda De Asociatividad Solidaria Para La Paz - Mesas Territoriales, Zona Pacífico – Buenaventura
11.	Agenda De Asociatividad Solidaria Para La Paz - Mesas Territoriales, Zona Suroccidente Pasto
12.	Agenda De Asociatividad Solidaria Para La Paz - Mesas Territoriales, Región Sur 2 – Ibagué
13.	Agenda De Asociatividad Solidaria Para La Paz - Mesas Territoriales, Amazonía - Guainía
14.	Agenda De Asociatividad Solidaria Para La Paz - Mesas Territoriales, Zona Oriente - Yopal
15.	Agenda De Asociatividad Solidaria Para La Paz - Mesas Territoriales, Región Magdalena Medio – Barrancabermeja
16.	Agenda De Asociatividad Solidaria Para La Paz - Mesas Territoriales, Zona Caribe 2 – San Andrés
17.	Agenda De Asociatividad Solidaria Para La Paz - Mesas Territoriales, Zona Caribe 2 – San Andrés
18.	Agenda De Asociatividad Solidaria Para La Paz - Mesas Territoriales, Zona Centro - Bogotá
19.	Agenda De Asociatividad Solidaria Para La Paz - Mesas Territoriales, Región Amazonas - Vichada
20.	Agenda De Asociatividad Solidaria Para La Paz - Mesas Territoriales, Región Suroccidente - Popayán
21.	Agenda De Asociatividad Solidaria Para La Paz - Mesas Territoriales, Región Eje Cafetero - Antioquia
22.	Agenda De Asociatividad Solidaria Para La Paz - Mesas Territoriales, Región Amazonas – Vaupés
23.	Agenda De Asociatividad Solidaria Para La Paz - Mesas Territoriales, Región Pacífico – Chocó
</t>
  </si>
  <si>
    <t>4.3 Articular la estrategia de Compras públicas locales y mercados campesinos como parte del modelo de gestión institucional nacional y territorial.</t>
  </si>
  <si>
    <t>4.3</t>
  </si>
  <si>
    <t>El 22 de febrero cn un alcance de más de 800 personas, se dio inicio a la primera jornada de Fortalecimiento y acciones pedagogías territoriales para la promoción de la comercialización de la producción de la económica campesina, familiar y comunitaria en las compras públicas locales.</t>
  </si>
  <si>
    <t>Con el fin de Articular la estrategia de Compras públicas locales y mercados campesinos como parte del modelo de gestión institucional nacional y territorial, desde la DDOS se reporta: 1 . Participación  en las jornadas  de Compras Públicas Locales para elimpulso e la estrategia y el cumplimiento de la Ley. Se participó en estas mesas el 9 de marzo y el 17 de marzo. 2. Desde el contrato 051 conla gestora del caqueta se realizo la construcción de la articulación interinstitucional de las estrategias de Compras Públicas Locales, Mercados Campesinos, Agendas Territoriales, y organizaciones asociativas de Firmantes de Paz, que convoca Coordinación Territorial Región Sur - UAEOS. Me reuniré con el equipo territorial de la Región Sur de la UAEOS. También participarán representantes de ADR, INVIMA, DIAN, ARN, Fundautrahuilca, y ECOMUN como instituciones y procesos que nos permitirán dinamizar las agendas territoriales en los departamentos del Huila, Tolima, Caquetá y Putumayo.</t>
  </si>
  <si>
    <t>Con el fin de Articular la estrategia de Compras públicas locales y mercados campesinos como parte del modelo de gestión institucional nacional y territorial, desde la DDOS se reporta: 1.	Colombia compra eficiente: 21 de abril: mesa de acuerdo marco para café social, donde se dan a conocer los términos generales del acuerdo. 
2.	26 de abril: proyecto de acuerdo marco para organizaciones comunales que puedan ejecutar servicios tecnológicos o de internet,  
3.	Participación en las jornadas de Compras Públicas Locales para el impulso e la estrategia y el cumplimiento de la Ley. 
4.	Se participó en desde el contrato 125 con la gestora del Chocó se ha generado un trabajo de articulación con la mesa nacional de Compras Públicas Locales para la realización de las ruedas de negocios en el departamento, estas reuniones se han desarrollado virtualmente los días 14 y 24, y la primera rueda de negocios se realizó el día 25 de abril, con 22 acuerdos firmados con 20 organizaciones, por un valor de $627.382.000
5.	Participación en reunión preparatoria de Compras Públicas Locales del departamento de Córdoba, el 18 de abril.</t>
  </si>
  <si>
    <t xml:space="preserve">Con el fin de Articular la estrategia de Compras públicas locales y mercados campesinos como parte del modelo de gestión institucional nacional y territorial, desde la DDOS se reporta: 
 1. 15 de mayo y 30 de mayo   Participación comité de mercados Campesinos San José del Guaviare, para el desarrollo de segunda jornada de Mercados para el 4 de junio (gestor Guaviare)  
2. 26 de mayo rueda de negocios de compras públicas locales en la ciudad del espinal Tolima.                     3. los enlaces territoriales de la Unidad participaron en las siguientes ruedas de negocios de compras publicas locales en el departamento de Santander: fecha 25 de mayo del 2023, donde participaron un total de 21 productores agropecuarios, 65 emprendedores, total toneladas vendidas 7,5                                    </t>
  </si>
  <si>
    <t>A corte del 30 de junio se presenta  un avance acumulado para la vigencia 2023 en Fase 4: Encuentros o ruedas de negocios locales 17 entre la oferta y la demanda en 15 departamentos y territorios  PDET en las compras públicas locales  de alimentos en los  siguientes departamentos ; Cundinamarca (Fusagasugá), Arauca (Arauca), Choco (Quibdó) Guaviare (San José de Guaviare), Huila (Neiva), Bolívar (Turbaco), Norte de Santander (Cúcuta), La Guajira (Riohacha, Fonseca, San Juan), Putumayo (Puerto Asís), Boyacá (Tunja), Tolima (Espinal), Santander (Bucaramanga), Córdoba (Montería), Caquetá (Florencia), Cauca (Popayán).</t>
  </si>
  <si>
    <r>
      <t xml:space="preserve">Con el fin de Articular la estrategia de Compras públicas locales y mercados campesinos como parte del modelo de gestión institucional nacional y territorial a corte del 31 de julio la DDOS presenta  un avance acumulado para la vigencia 2023 en Fase 4: Encuentros o ruedas de negocios locales 17 entre la oferta y la demanda en 16 departamentos y territorios  PDET en las compras públicas locales  de alimentos en los  siguientes departamentos ; Cundinamarca (Fusagasugá), Arauca (Arauca), Choco (Quibdó) Guaviare (San José de Guaviare), Huila (Neiva), Bolívar (Turbaco), Norte de Santander (Cúcuta), La Guajira (Riohacha, Fonseca, San Juan), Putumayo (Puerto Asís), Boyacá (Tunja), Tolima (Espinal), Santander (Bucaramanga), Córdoba (Montería), Caquetá (Florencia), Cauca (Popayán) y Nariño (Ipiales y Pasto).  </t>
    </r>
    <r>
      <rPr>
        <sz val="11"/>
        <rFont val="Arial Narrow"/>
        <family val="2"/>
      </rPr>
      <t xml:space="preserve"> En el mes de julio se participa en reuniones de planeación para el mercado qué sería en Popayán con fecha inicial el 28 de julio, y fue aplazado para el 11 de agosto. Y en la ciudad de cúcuta, se participó en dos (2) FERIAS MERCADO CAMPESINO, denominadas “FERIA CAMPESINA FRUTOS DE MI TIERRA”, en donde participa la cooperativa Coopmarens, conformada por pequeños agricultores y artesanos y la cual fue creada por parte de la Unidad Solidaria.   El objetivo de la Cooperativa es, es el poder participar en compras públicas locales de alimentos.</t>
    </r>
  </si>
  <si>
    <t xml:space="preserve">Con el fin de Articular la estrategia de Compras públicas locales y mercados campesinos como parte del modelo de gestión institucional nacional y territorial a corte del 30 de agosto la DDOS presenta  un avance acumulado para la vigencia 2023 en Fase 4: Encuentros o ruedas de negocios locales 17 entre la oferta y la demanda en 16 departamentos y territorios  PDET en las compras públicas locales  de alimentos en los  siguientes departamentos ; Cundinamarca (Fusagasugá), Arauca (Arauca), Choco (Quibdó) Guaviare (San José de Guaviare), Huila (Neiva), Bolívar (Turbaco), Norte de Santander (Cúcuta), La Guajira (Riohacha, Fonseca, San Juan), Putumayo (Puerto Asís), Boyacá (Tunja), Tolima (Espinal), Santander (Bucaramanga), Córdoba (Montería), Caquetá (Florencia), Cauca (Popayán) y Nariño (Ipiales y Pasto).    </t>
  </si>
  <si>
    <r>
      <t xml:space="preserve">Con el fin de Articular la estrategia de Compras públicas locales y mercados campesinos como parte del modelo de gestión institucional nacional y territorial a corte del 30 de septiembre la DDOS reporta a través de la acciones de los gestores territoriales el acompañamiento a los Mercados Campesinos de Cardique en articulación con ADR en Cartagena participaron alrededor de 70 asociaciones de San jacinto, Carmen de Bolívar y Turbaco, así como el acompañamiento a la rueda de negocios verdes, que tuvo como resultado la firma de 6 de intenciones de acuerdo, en la cual las organizaciones que participaron en el Mercado Campesino, con la participación de 48 productores. 
De igual manera la gestión en los departamentos: 
</t>
    </r>
    <r>
      <rPr>
        <b/>
        <sz val="11"/>
        <color rgb="FF000000"/>
        <rFont val="Arial Narrow"/>
        <family val="2"/>
      </rPr>
      <t>VAUPÉS</t>
    </r>
    <r>
      <rPr>
        <sz val="11"/>
        <color rgb="FF000000"/>
        <rFont val="Arial Narrow"/>
        <family val="2"/>
      </rPr>
      <t xml:space="preserve">
Se presento avance en el acompañamiento del primer circuito corto de comercialización en la Feria Changrera y Campesina que se llevó a cabo en Mitú, Vaupés. Para este evento participaron más de 20 comunidades indígenas entre ellas dos de las organizaciones que se encuentran priorizadas por el convenio 002 de 2023 suscrito entre la Unidad Solidaria y la UNAD. La asociación de artesanas del Vaupés - ASOARTVAUPÉS participó en esta feria dando a conocer sus productos realizados con chaquiras (manillas), cumare (bolsos, trajes típicos, manillas), aretes con plumas, aretes con semillas, trabajos de figuras en madera, platos en barro entre otras, y también la asociación de mujeres indígenas del comedor tradicional de Mitú – ASOMUCOT brindando el servicio de comidas típicas de la región como lo es la Quiñapira, Lapa Pilada y Pescado Muquiado.
</t>
    </r>
    <r>
      <rPr>
        <b/>
        <sz val="11"/>
        <color rgb="FF000000"/>
        <rFont val="Arial Narrow"/>
        <family val="2"/>
      </rPr>
      <t xml:space="preserve">GUAINIA </t>
    </r>
    <r>
      <rPr>
        <sz val="11"/>
        <color rgb="FF000000"/>
        <rFont val="Arial Narrow"/>
        <family val="2"/>
      </rPr>
      <t xml:space="preserve">
En el marco de la Feria de emprendimiento "Canasta de Paz" promovida por la Gobernación de Guainía y la Secretaría de Agricultura, Medio Ambiente y Desarrollo Económico Departamental; se llevó a cabo la rueda de negocios de compras públicas locales de alimentos, con el apoyo del Ministerio de Agricultura y Desarrollo Rural (MADR), la Secretaría de Educación Departamental, la Alcaldía de Inírida, la Unidad para la Implementación del Acuerdo de Paz de la Presidencia de la República, la Cámara de Comercio, la DIAN, COMCAJA, la Universidad Nacional Abierta y a Distancia (UNAD), la Unidad Solidaria, la Agencia de Desarrollo Rural (ADR), el Instituto Colombiano de Bienestar Familiar (ICBF), el ICBF Regional y Sede Nacional; y la Agencia de las Fuerzas Militares de Colombia. En la jornada de la mañana, participaron cuatro (4) asociaciones de pequeños productores
agropecuarios: la Asociación de Jóvenes Indígenas de la Comunidad de Caranacoa (ASOJICCA), la Asociación de Avicultores de Guainía (ASOAVIGUA), la Asociación de Campesinos para la sostenibilidad Zona Ramsar Estrella Fluvial Inírida (ACEFIN) y la Asociación de Ganaderos del Guainía (ASOGUAVI). De igual modo, al evento asistieron cuatro (4) compradores institucionales: el Consorcio Shalon Urbano (operador del PAE) y como operadores del ICBF, la Fundación Nuestro Nazareno, la Fundación Maraná y la Asociación de Autoridades Tradicionales Indígenas del Pueblo Puinave (ASOPUINAVE). </t>
    </r>
  </si>
  <si>
    <t>Con el fin de Articular la estrategia de Compras públicas locales y mercados campesinos como parte del modelo de gestión institucional nacional y territorial a corte del 31 de octubre, la DDOS reporta a través de la acciones de los gestores territoriales el acompañamiento a los Mercados Campesinos y articulación de la Estrategia de compras públicas en los siguientes municipios: 
1.	San José del Guaviare, Guaviare 
2.	Cúcuta
3.	Municipio de Riohacha
4.	Chinchiná 
5.	Fonseca en la Guajira. 
6.	Neiva Huila
7.	Neira
8.	Dolores 
9.	San Juan del César</t>
  </si>
  <si>
    <t>Con el fin de Articular la estrategia de Compras públicas locales y mercados campesinos como parte del modelo de gestión institucional nacional y territorial a corte del 30 de noviembre, la DDOS reporta a través de la acciones de los gestores territoriales el acompañamiento a los Mercados Campesinos y articulación de la Estrategia de compras públicas en los siguientes municipios: 
1.	San José del Guaviare, Guaviare 
2.	Cúcuta
3.	Municipio de Riohacha
4.	Chinchiná 
5.	Fonseca en la Guajira. 
6.	Neiva Huila
7.	Neira
8.	Dolores 
9.	San Juan del César</t>
  </si>
  <si>
    <t xml:space="preserve">Con el fin de Articular la estrategia de Compras públicas locales y mercados campesinos como parte del modelo de gestión institucional nacional y territorial al 31 de diciembre, la DDOS reporta que, a través de la ejecución de los 5 convenios suscritos durante la vigencia y la gestión territorial, se adelanto el desarrollo y acompañamiento a mercados campesinos, ferias y muestras comerciales; en las que participaron organizaciones vinculadas a los procesos de fomento que adelanta la Unidad en las regiones, en 50 municipios, detallados a continuación:
1	Apartadó
2	Armenia
3	Barrancabermeja
4	Barranquilla
5	Bogotá
6	Bucaramanga
7	California
8	Cartagena
9	Chinchiná
10	Chocó
11	Cimitarra
12	Coromoro
13	Cúcuta
14	Dolores
15	El Bagre
16	El Llanito
17	Florián
18	Florencia
19	Fonseca en la Guajira.
20	Honda
21	Ibagué
22	Inírida
23	Lebrija
24	Leticia
25	Manizales
26	Matanza
27	Medellín
28	Mitú 
29	Montería
30	Municipio de Riohacha
31	Neira
32	Neiva
33	Ocaña
34	Ovejas
35	Pereira
36	Piedecuesta
37	Riohacha
38	Rionegro
39	Rionegro
40	San Andrés Isla 
41	San José del Guaviare, Guaviare
42	San Juan del César
43	Santa Marta
44	Tame
45	Turbaco
46	Valledupar
47	Vegachí
48	Villavicencio
49	Zapatoca
50	Zipaquirá
</t>
  </si>
  <si>
    <t>Con el fin de articular la estrategia de Compras públicas locales y mercados campesinos como parte del modelo de gestión institucional nacional y territorial, desde la DDOS se reporta la 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$$1.368.818.700</t>
  </si>
  <si>
    <t>Con el fin de Articular la estrategia de Compras públicas locales y mercados campesinos como parte del modelo de gestión institucional nacional y territorial a corte del 30 de agosto la DDOS reporta  Participación en la feria de compras públicas locales en Uraba, con total de ventas de $273.000.000                                                                                                                                                                            2. Participacion en la jornada de la 5 fase de rueda de negocios en Quibdo.</t>
  </si>
  <si>
    <t>Con el fin de Articular la estrategia de Compras públicas locales y mercados campesinos como parte del modelo de gestión institucional nacional y territorial a corte del 31 de octubre, la DDOS reporta el acompañamiento a  17 ruedas de negocio entre la oferta y la demanda en 15 departamentos y territorios PDET y 17 municipios: Cundinamarca (Fusagasugá), Arauca (Arauca), Chocó (Quibdó) Guaviare (San José de Guaviare), Huila (Neiva), Bolívar (Turbaco), Norte de Santander (Cúcuta), La Guajira (Riohacha, Fonseca, San Juan), Putumayo (Puerto Asís), Boyacá (Tunja), Tolima (Espinal), Santander (Bucaramanga), Córdoba (Montería), Caquetá (Florencia), Cauca (Popayán).
En estas ruedas se contó con la participación de 486 organizaciones y agroindustria local, 355 compradores entre los cuales se destacan el ICBF, PAE, FFMM- ECOPETROL – CASINOS,  suscribiéndose al cierre de la jornada 671 acuerdos comerciales por $9.424.218.45.</t>
  </si>
  <si>
    <t>Con el fin de Articular la estrategia de Compras públicas locales y mercados campesinos como parte del modelo de gestión institucional nacional y territorial a corte del 30 de noviembre, la DDOS reporta el seguimiento y continuidad desde la estrategia de Compras Públicas Locales en los siguientes departamentos:
Guainía:  2 de noviembre del 2023 Fase 5 seguimiento 
Guaviare: 5 de noviembre participaron 61 productores : 21 de artesanía, 24 de comidas, 17 agrícolas quienes degustaron a las personas que adquirieron sus productos, esta canasta de paz conto con el apoyo de diferentes Instituciones quienes hacen parte del comité de mercados campesinos, en esta ocasión la Unidad Solidaria acompaño en la realización de la olla comunitaria. ($20.048.000)
 24 de noviembre del 2023 , Mercados campesinos solidarios en San josé del Guaviare.
En el marco de las Compra Públicas Locales se suscribieron 26 acuerdos comerciales por un valor de $1.405.903.472 entre 21 productores, organizaciones y agroindustrias locales y 9 compradores de las entidades públicas del ICBF y el programa PAE. Los productos frescos y transformados comercializados en la rueda de negocios fueron: Huevos, ahuyama, piña, maracuyá, limón, plátano, yuca, guayaba, naranja, mandarina, casabe, fariña, panela, almidón de yuca, queso y carne de res.
Vaupés:   2 de noviembre del 2023 Fase 5 seguimiento-* Asociación de Mujeres Indígenas Trabajadoras de la Libertad (AMITLI) - Fariña 1000KG por Mes (Acuerdo por tres meses), * Asociación de Mujeres Cultivadoras del Caño Abiyú (AMCAB) - Fariña 500KG por Mes (Acuerdo por tres meses). ($ 13.328.000)</t>
  </si>
  <si>
    <t xml:space="preserve">Con el fin de Articular la estrategia de Compras públicas locales y mercados campesinos, como parte del modelo de gestión institucional nacional y territorial al 31 de diciembre, la Direccción de Desarrollo, a través de la ejecución de 5 convenios suscritos en la vigencia 2023, adelantó acciones en el marco de las fases 3 y 4, correspondientes a la Socialización y preparación; y encuentros comerciales locales, logrando la vinculación y  participación de 587 organizaciones en el marco de Mercados Campesinos, Ferias y muestras comerciales. 
</t>
  </si>
  <si>
    <t xml:space="preserve">Articulación Intersectorial
Articulación Público - Popular social - solidaria </t>
  </si>
  <si>
    <t>5, Liderar la articulación con todos los sectores del Estado a través del Funcionamiento de la Comisión Intersectorial de la Economía Solidaria, creado mediante Dto. 1340 de 2020</t>
  </si>
  <si>
    <t>5.1 Fomentar la Red Pública de apoyo al sector solidario, popular y comunitario articulando las iniciativas e instrumentos de política de los gobiernos locales, departamentales y nacionales.</t>
  </si>
  <si>
    <t>5.1</t>
  </si>
  <si>
    <t xml:space="preserve">No se tiene reporte en el mes de febrero. </t>
  </si>
  <si>
    <t xml:space="preserve">Con el fin de fomentar la Red Pública de apoyo al sector solidario, popular y comunitario articulando las iniciativas e instrumentos de política de los gobiernos locales, departamentales y nacionales se reporta las siguientes actividades:                                                                                                           1.	Mesa de trabajo minas y propuesta ANM
2.	Mesas de trabajo Sena – Propuesta de estudios y correo sitios de trabajo
3.	Acompañamiento creación de propuesta de trabajo estudios Cali
4.	Mesa de trabajo UPRA                
5.	Participación mesa campesina ANUC
</t>
  </si>
  <si>
    <t xml:space="preserve">Se viene fomentando la Red  Pública de apoyo al sector solidario, popular y comunitario articulando las iniciativas e instrumentos de política de los gobiernos locales, departamentales y nacionales a través de priorización para el fomento de los territorios asociativos solidario de:  la Región del Pacífico,   1-Tumaco (Nariño), 2-Buenaventura  (Valle del Cauca), 3-Quibdo  (Choco) - Uraba (Antioquia). Convenio Interadministrativo 02 </t>
  </si>
  <si>
    <t xml:space="preserve">Con el fin de fomentar la Red Pública de apoyo al sector solidario, popular y comunitario articulando las iniciativas e instrumentos de política de los gobiernos locales, departamentales y nacionales.Se viene fomentando la Red  Pública de apoyo al sector a través de priorización para el fomento de los territorios asociativos solidario de:  la Región del Pacífico,   1-Tumaco (Nariño), 2-Buenaventura  (Valle del Cauca), 3-Quibdo  (Choco) - Uraba (Antioquia). Convenio Interadministrativo 02 . </t>
  </si>
  <si>
    <t>Con el fin de fomentar la Red Pública de apoyo al sector solidario, popular y comunitario articulando las iniciativas e instrumentos de política de los gobiernos locales, departamentales y nacionales. En la Ciudad de Neiva, el Acuerdo 009 del 2023, por medio del cual se implementa la Política Pública de Economía Social, Solidaria y Popular en el municipio de Neiva, con el fin de beeficiar a la comunidad y las organizaciones de la región, entre cooperativas, asociaciones, vendedores informales y asociaciones de vivienda.  Así mismo y a través de los proyectos de inversión en el departamento del Huila, se concretó en acciones de articulación con entes territoriales, promoción de redes de organizaciones solidarias y circuitos asociativos solidarios, tendientes a la comercialización, entre otros. Ejemplo de lo expuesto, se presenta la iniciativa “Ecorregión Tatacoa”: El Centro de Fomento Asociativo y Solidario es una apuesta territorial que nace del trabajo en red de 19 organizaciones de los municipios de Colombia, Tello, Baraya, Villavieja, Natagaima y Alpujarra para el fortalecimiento del agro colombiano a partir de una red que promueve e integra el turismo, la agroindustria y las energías renovables. Una apuesta territorial en la que participan 1.799 actores directos (asociados), dedicados a la producción de ganadería doble propósito, cacao, banano, plátano, frijol, apicultura, pesca artesanal, turismo y artesanías con productos de la zona. 
Este centro de Fomento Asociativo y Solidario ´Ecorregión Tatacoa´ (anteriormente galería municipal de Baraya) se convierte en el primer centro asociativo de comercialización que comunica el norte del Huila y sur del Tolima. Así mismo, se ha consolidado la “Red de Cafeteros Solidarios”– CAFESOL
s</t>
  </si>
  <si>
    <t xml:space="preserve"> 6.Materialización de la Política Pública para el Desarrollo de la Economía Popular, social y  Solidaria (CONPES 4051) y articulación para la implementación y cumplimiento de Conpes  y sentencias en los que la Uaeos tenga compromiso.</t>
  </si>
  <si>
    <t>6.1 Cumplimiento de compromisos (sentencias, Conpes, iniciativas) en las cuales la Unidad administrativa especial de organizaciones solidarias tiene responsabilidades.</t>
  </si>
  <si>
    <t>Porcentaje de avance de cumplimientos de los compromisos estipulados  para la vigencia 2023</t>
  </si>
  <si>
    <t>6.2</t>
  </si>
  <si>
    <t xml:space="preserve">Asitencia a Taller de Sensibilización e Inclusión Con Enfoque de Género, impartido por la Doctora Magda Alberto - Ministerio del trabajo   en cumpliemito alconpes 3937 de reincorporados, se llevan a cabo apoyo a la mesa de impulso a pensiones para personas en proceso de reincorporación y reunión con la Superintendeia de Economía solidaria para birndar apoyo a  Ecomun con sus reportes. </t>
  </si>
  <si>
    <t>Con el fin Materializar las Políticas Públicas para el Desarrollo de la Economía Popular, social y  Solidaria (CONPES 4051) y articulación para la implementación y cumplimiento de Conpes  y sentencias en los que la Uaeos tenga compromiso. La DDOS reporta las siguientes actividades:  Reporte de los Conpes y el cargue del mismo a la plataforma del Siscompes. (Se enviaron los documentos conpes al DNP, para su revision y aprobacion:
 CONPES REINOCRPORADOS
CONPES MOCOA
CONPES JOVENES
CONPES VICTIMAS
CONPES JAC)</t>
  </si>
  <si>
    <t xml:space="preserve">Con el fin Materializar las Políticas Públicas para el Desarrollo de la Economía Popular, social y  Solidaria (CONPES 4051) y articulación para la implementación y cumplimiento de Conpes  y sentencias en los que la Uaeos tenga compromiso. La DDOS reporta las siguientes actividades:  Reporte de los Conpes y el cargue del mismo a la plataforma del Siscompes. (Se enviaron los documentos conpes al DNP, para su revision y aprobacion:
 2. 27 abril 2023: Segunda Mesa con INCI con el fin de recopilar insumos con el fin de generar una base temática para generar la estrategia que aporte al empoderamiento e inclusión económica de las personas con discapacidad. </t>
  </si>
  <si>
    <t xml:space="preserve">Con el fin Materializar las Políticas Públicas para el Desarrollo de la Economía Popular, social y  Solidaria (CONPES 4051) y articulación para la implementación y cumplimiento de Conpes  y sentencias en los que la Uaeos tenga compromiso. La DDOS reporta las siguientes actividades:  1.	Se presentan los Avances del CONPES 4051 del 2021, referente a las actividades 1,1, 1,2, 1,5 y 1,9 en las que se evidencia el desarrollo de 23 Asambleas regionales con la participación de 2151 organizaciones de la economía solidaria, popular, comunitaria y social, representando 250 municipios, incluida Bogotá, D.C. de los 32 departamentos del país; espacios que contaron con la participación de 59 entidades territoriales.                    
2.	Se presente documento de avances para el CONPES 4080 Acción 1.40 Fomentar la autonomía socio económica de la mujer, la formalización empresarial y su rol de liderazgo y Visibilización en la administración de empresas solidarias autosostenibles, a través de la implementación del Plan Nacional de Fomento a la Economía Solidaria – PLANFES y el Programa Integral de Intervención a la Medida- PIIM.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indicador durante la vigencia de la siguiente manera: 
1. Convenio de asociación 002: 
Porcentaje de organizaciones solidarias de mujeres creadas apoyadas y financiadas: al menos el 20% deberá corresponder organizaciones Mujeres.
2. Convenio interadministrativo 001: 
Porcentaje de organizaciones solidarias de mujeres creadas apoyadas y financiadas: al menos el 20% deberá corresponder organizaciones Mujeres.
3. Convenio interadministrativo 002 Universidad Nacional Abierta y a Distancia -UNAD: al menos el 20% deberá corresponder organizaciones Mujeres.
3.	Se presentan avances al Conpes 4031 Víctimas (2.53 Fomentar organizaciones solidarias conformadas por población víctima para contribuir a su desarrollo socio empresarial y la generación de sus ingresos) y 3931 de reincorporados, acción 3.15 Liderar el ejercicio de creación o fortalecimiento de organizaciones de carácter asociativo a exintegrantes de las FARC-EP, en función de los perfiles sociolaborales y territoriales, y que busquen la escalabilidad de las intervenciones. Lo anterior partiendo de la gestión realizada. 
Una vez se cuente con el avance cuantitativo por parte de los convenios ene ejecución se hará el respectivo reporte. </t>
  </si>
  <si>
    <t xml:space="preserve">Con el fin Materializar las Políticas Públicas para el Desarrollo de la Economía Popular, social y  Solidaria (CONPES 4051) y articulación para la implementación y cumplimiento de Conpes  y sentencias en los que la Uaeos tenga compromiso. La DDOS reporta las siguientes actividades:                                                                                                                                                                                                                1.Se presentan los Avances del CONPES 4051 del 2021, referente a las actividades 1,1, 1,2, 1,5 y 1,9 en las que se evidencia el desarrollo de 23 Asambleas regionales con la participación de 2151 organizaciones de la economía solidaria, popular, comunitaria y social, representando 250 municipios, incluida Bogotá, D.C. de los 32 departamentos del país; espacios que contaron con la participación de 59 entidades territoriales.                    
2.Se presente documento de avances para el CONPES 4080 Acción 1.40 Fomentar la autonomía socio económica de la mujer, la formalización empresarial y su rol de liderazgo y Visibilización en la administración de empresas solidarias autosostenibles, a través de la implementación del Plan Nacional de Fomento a la Economía Solidaria – PLANFES y el Programa Integral de Intervención a la Medida- PIIM.
Se presento documento de avances en el Plan Marco de Implementación y los indicadores correspondientes para Alta Instancia de Género de Gobierno AG14, AG 15, AG16, AG88 , AG88P. 
A corte de 31 de julio de 2023, la Unidad Solidaria suscribió cuatro (4) convenios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4. Convenio de Asociación No. 003 suscritocon la Universidad Cooperativa de Colombia. 
3.Se presentan avances al Conpes 4031 Víctimas (2.53 Fomentar organizaciones solidarias conformadas por población víctima para contribuir a su desarrollo socio empresarial y la generación de sus ingresos) y 3931 de reincorporados, acción 3.15 Liderar el ejercicio de creación o fortalecimiento de organizaciones de carácter asociativo a exintegrantes de las FARC-EP, en función de los perfiles sociolaborales y territoriales, y que busquen la escalabilidad de las intervenciones. Lo anterior partiendo de la gestión realizada. 
Una vez se cuente con el avance cuantitativo y cualitativo por parte de los convenios en ejecución se hará el respectivo reporte. </t>
  </si>
  <si>
    <t>Con el fin Materializar las Políticas Públicas para el Desarrollo de la Economía Popular, social y  Solidaria (CONPES 4051) y articulación para la implementación y cumplimiento de Conpes  y sentencias en los que la Uaeos tenga compromiso. La DDOS reporta las siguientes actividades:                                                                                                                                                                                                                1.Se presentan los Avances del CONPES 4051 del 2021, referente a las actividades 1,1, 1,2, 1,5 y 1,9 en las que se evidencia el desarrollo de 23 Asambleas regionales con la participación de 2151 organizaciones de la economía solidaria, popular, comunitaria y social, representando 250 municipios, incluida Bogotá, D.C. de los 32 departamentos del país; espacios que contaron con la participación de 59 entidades territoriales.                    
2.Se presente documento de avances para el CONPES 4080 Acción 1.40 Fomentar la autonomía socio económica de la mujer, la formalización empresarial y su rol de liderazgo y Visibilización en la administración de empresas solidarias autosostenibles, a través de la implementación del Plan Nacional de Fomento a la Economía Solidaria – PLANFES y el Programa Integral de Intervención a la Medida- PIIM.
Se presento documento de avances en el Plan Marco de Implementación y los indicadores correspondientes para Alta Instancia de Género de Gobierno AG14, AG 15, AG16, AG88 , AG88P. 
A corte de 31 de julio de 2023, la Unidad Solidaria suscribió cuatro (4) convenios con el objetivo de fomentar organizaciones de la economía solidaria, popular, comunitaria y social, con un enfoque poblacional que responde al porcentaje de las organizaciones solidarias de mujeres creadas y apoyadas.</t>
  </si>
  <si>
    <t xml:space="preserve">Con el fin Materializar las Políticas Públicas para el Desarrollo de la Economía Popular, social y  Solidaria (CONPES 4051) y articulación para la implementación y cumplimiento de Conpes  y sentencias en los que la Uaeos tenga compromiso. 
La DDOS reporta las siguientes actividades:                                                                                                                                                                                                                                                 1.Asistencia a orientación Política Mujer Rural
2.Participación en escenarios para la construcción del CONPES del Sistema Nacional del Cuidado
3.Se dio respuesta, por parte de supervisores VC vigencia 2020 y 2021  a la CGN
4.Participación en las jornada de protocolización de los Planes Específicos con el SNARIV de los consejos comunitarios del Pacífico y Valle del Cauca. </t>
  </si>
  <si>
    <t xml:space="preserve">Con el fin Materializar las Políticas Públicas para el Desarrollo de la Economía Popular, social y  Solidaria (CONPES 4051) y articulación para la implementación y cumplimiento de Conpes  y sentencias en los que la Uaeos tenga compromiso. 
La DDOS reporta las siguientes actividades:                                                                                                                                             
 1.Participación de la Agenda Metodológica jornada de protocolización de los Planes Específicos de Prevención, Protección y Atención para los Consejos Comunitarios Casimiro, San Isidro, Villa Contó, La Voz de Los Negros y Cocotrumete, así: 
9 octubre de 2023: CONSEJO COMUNITARIO VILLA CONTO; RÍO QUITO, CHOCÓ.
11 octubre de 2023: CONSEJO COMUNITARIO LA VOZ DE LOS NEGROS; MAGUI PAYAN, NARIÑO
2. Participación en reunión con la Unidad de Implementación del acuerdo de Paz, organizar mercado campesino noviembre 18 de 2023 en conmemoración del 7mo aniverario de la firma del acuerdo de paz. 
3. Reunión con la Vicepresidencia de la República Vicepresidencia de la República y la Agencia de Desarrollo Rural con el fin de establecer acciones para el desarrollo  del Sistema Nacional del Cuidado. </t>
  </si>
  <si>
    <t xml:space="preserve">Con el fin Materializar las Políticas Públicas para el Desarrollo de la Economía Popular, social y  Solidaria (CONPES 4051) y articulación para la implementación y cumplimiento de Conpes  y sentencias en los que la Uaeos tenga compromiso. 
La DDOS reporta las siguientes actividades:                                                                                                                                             
 1.Participación de la Agenda Metodológica jornada de protocolización de los Planes Específicos de Prevención, Protección y Atención para los Consejos Comunitarios de los departamentos de Chocó, Magadalena y La Guajira. 
2. Participación en la organización y desarrollo mercado campesino noviembre 18 de 2023 en conmemoración del 7mo aniverario de la firma del acuerdo de paz. 
</t>
  </si>
  <si>
    <t xml:space="preserve">Con el fin Materializar las Políticas Públicas para el Desarrollo de la Economía Popular, social y Solidaria (CONPES 4051) y articulación para la implementación y cumplimiento de Conpes y sentencias en los que la Unidad tiene compromisos, La DDOS informa a corte de 31 diciembre el reporte de las acciones adelantadas en la matriz de compromisos, entre lo que se encuentran, Conpes 3931 - Reincorporación, Conpes 3955 – Juntas De Acción Comunal,
Conpes De Juventud, Plan De Acción De La Sentencia T-302 - Wayuu, Indicadores De Género Del Plan Marco De Implementación- PMI, Matriz Narp, Mujeres indígenas Auto 092 y las Iniciativas Priorizadas Municipios PDET. </t>
  </si>
  <si>
    <t>7.Gestionar mecanismos de acceso de financiamiento a los Proyectos asociativos para la paz,  mediante las organizaciones solidarias con actividad financiera y la banca pública de primer nivel.</t>
  </si>
  <si>
    <t>7.1 Gestionar con el sector cooperativo el credito para la economia solidaria, popular y comunitaria que permita enfrentar el Gota a Gota, junto con la banca pública de primer nivel, el impulso del microcrédito productivo, el apalancamiento de los proyectos y la asistencia técnica.</t>
  </si>
  <si>
    <t>Porcentaje de avance de plan de trabajo diseñado e implemenado</t>
  </si>
  <si>
    <t xml:space="preserve">Desde la DDOS se acompaña a la  dirección nacional en las mesas de trabajo con etidades financieras.  El 15 de febrero se lleva a cabo reunión con el Banco Agrario de Colombia cuya finalidad es gestionar financiamiento para las organizaciones del sectro de la economía popular, solidaria y comunitaria. </t>
  </si>
  <si>
    <t xml:space="preserve">Con el fin gestionar mecanismos de acceso de financiamiento a los Proyectos asociativos para la paz,  mediante las organizaciones solidarias con actividad financiera y la banca pública de primer nivel. La DDOS reporta las siguientes actividades: En el marco de la tarea de fortalecimiento de la economía solidaria, popular y comunitaria que adelanta la Unidad Solidaria con la implementación de la Agenda de Asociatividad Solidaria para la Paz, se adelantan las Asambleas Territoriales de Economía Solidaria, con el objetivo de identificar las necesidades de la región y construir de manera articulada con las organizaciones, los gobiernos locales, la academia  y la ciudadanía en general, la Agenda Común Territorial. Dentro de las acciones está la de impulsar y facilitar los mecanismos de acceso a credito de las organizaciones a intervenir. </t>
  </si>
  <si>
    <t xml:space="preserve">Con el fin gestionar mecanismos de acceso de financiamiento a los Proyectos asociativos para la paz,  mediante las organizaciones solidarias con actividad financiera y la banca pública de primer nivel. La DDOS reporta el acompañamiento a encuentros liderados por la dirección nacional que pretende lograr que las organizacioes tengas un acceso a financiemiento y fortalecer sus proyectos.  </t>
  </si>
  <si>
    <t xml:space="preserve">Durante el mes de agosto no se tiene reporte a esta activiadad. </t>
  </si>
  <si>
    <t>Con el fin gestionar mecanismos de acceso de financiamiento a los Proyectos asociativos para la paz,  mediante las organizaciones solidarias con actividad financiera y la banca pública de primer nivel. La DDOS reporta; que se adelanto reunión con el FNG, con el proposito de identificar productos que el FNG pueda ofrecer a las organizaciones solidarias, popular y comunitaria para acceder a creditos y bsucar escenarios de articulación con los aliados de la Unidad Solidaria para prersentar la oferta del FNG a las organizaciones y redes identificadas.</t>
  </si>
  <si>
    <t xml:space="preserve">Con el fin gestionar mecanismos de acceso de financiamiento a los Proyectos asociativos para la paz,  mediante las organizaciones solidarias con actividad financiera y la banca pública de primer nivel. La DDOS reporta a corte de 30 de noviembre Taller de Educación Financiera, el cual se realizó día 24 de noviembre de 2023, en el municipio de Inírida evento que logro sumar a Asomicrofinanzas y la Fundación Alemana Servicios (FAS) la cual fomenta la educación y formación financiera, dicho evento se desarrolló con el objetivo de generar un diálogo e indagar acerca de las metodologías apropiadas para impartir Educación Financiera en pueblos Indígenas. </t>
  </si>
  <si>
    <t xml:space="preserve">Con el fin gestionar mecanismos de acceso de financiamiento a los Proyectos asociativos para la paz,  mediante las organizaciones solidarias con actividad financiera y la banca pública de primer nivel. La DDOS reporta a corte de 31 de diciembre: Participación en la jornada de “El Gobierno con el pueblo” en la localidad de Engativá, en Bogotá, jornada en la que presidente Gustavo Petro planteó que el Banco Agrario financie proyectos productivos de asociaciones de mujeres a través de créditos con cero intereses. Así mismo, ayude a sacar el ‘gota a gota’ de la ciudad de Bogotá y de prestarle crédito a la economía popular. 
Desde nivel directivo se adelantaron mesas de trabajo con el presidente del Banco Agrario, con el fin de articular acciones en beneficio de las organizaciones de Economía Solidaria, Popular, Social y Comunitaria. </t>
  </si>
  <si>
    <t>8.. Implementación de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t>
  </si>
  <si>
    <t>8.1 Diseñar estrategias sectoriales de conformidad la articulación institucional ( Cultura, turismo, atención a poblaciones, jóvenes, mujer y géneros, victimas, reincorporación, Voluntariado, entre otras)</t>
  </si>
  <si>
    <t>10</t>
  </si>
  <si>
    <t>No. de estrategias gubernamentales articulados</t>
  </si>
  <si>
    <t>8.1</t>
  </si>
  <si>
    <t>Se realizo una reunión de con Alta Consejería para la juventud, SENA, UAEOS para la socializacion de la Agenda de Asociatividad solidaria, el fia 1 de febrero del 2023</t>
  </si>
  <si>
    <t xml:space="preserve">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 la DDOS reporta: Se adelanta alianza con la Alcaldía de Cali para trabajar en la inclusión financiera y proudctiva de organizaciones de economía popular. Actualmente se está trabajando en estudios previos para la elaboración de un convenio marco. en la plan de trabajo con Voluntariado se participo e las siguientes reuniones: 6 de marzo de 2023: Reunión Programa de Voluntariado Juvenil de la Alianza del Pacífico (VPJAP) Hora: 11am 
8 marzo 2023: Reunión Programa de Voluntariado Juvenil de la Alianza del Pacífico (VPJAP) 
9 marzo 2023: Reunión Programa de Voluntariado Juvenil de la Alianza del Pacífico (VPJAP) 
14 marzo 2023: Mesa de trabajo voluntariado
21 de marzo de 2023: Reunión Voluntariado Alianza del Pacífico Colombia. Hora : 10 am 
23 de marzo de 2023: Reunión Voluntariado Alianza del Pacífico- Presentación Propuesta de Colombia. Hora: 3:00 pm 
23 marzo 2023: Reunión Voluntariado Alianza del Pacífico- Presentación Propuesta de Colombia
27 de marzo de 2023: Reunión Punto Focal Colombia VAP. Hora: 1:00 pm 
27 de marzo de 2023: Estrategia de comunicaciones VAP. Hora: 2:00 pm 
28 marzo 2023: Revisión Proyecto Formación UAEOS+DEDE
28 marzo 2023: Socialización y retroalimentación Propuesta Voluntariado Programa Jóvenes en Acción - Prosperidad Social
30 de marzo de 2023: Reunión Comunicado de Prensa Convocatoria Voluntariado Alianza del Pacífico. Hora: 3:00 pm     Y se sostuvo reunion con la Secretaria de DEsarrollo denla Alcaldía de Buenaventura para revisar las acciones del convenio Marco y verificar su continuidad. 
</t>
  </si>
  <si>
    <t xml:space="preserve">Grupo Mujeres y Género 
23 de mayo Reunión de articulación Gerencia de la Diversidad Sexual 
24 de mayo participación Comisión intersectorial Politica Nacional del Cuidado, liderada por la vicepresidencia de la Republica                                                                                                                       Consejeria presidencial para la equidad de la Mujer articulacion de proyectos de alto impacto para mujeres rurales. </t>
  </si>
  <si>
    <t xml:space="preserve"> 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 la DDOS reporta que como respuesta a un acercamiento interinstitucional, de la alcaldía de Villa Pinzón, la Unidad administrativa y la secretaria de desarrollo agropecuario de Villa Pinzón/Cundinamarca, el día 26 de junio se dio inicio al proceso de fortalecimiento de 32 organizaciones de economía solidaria, popular y comunitaria, con el fin de constituir una federación que represente al sector solidario de la región.
Confecámaras 
Estrategia gubernamental articulada entre la  Unidad Solidaria -Fundación Cootregua y Cooperativa Cootregua en el departamento de Guainía el cual ha venido desarrollando acorde a plan de trabajo diferentes actividades con la DIAN, Camara de Comercio, SENA para el fomento de las organizaciones del territorio </t>
  </si>
  <si>
    <t xml:space="preserve"> 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 la DDOS reporta el seguimiento al acercamiento interinstitucional entre la  alcaldía de Villa Pinzón, la Unidad solidaria y la secretaria de desarrollo agropecuario de Villa Pinzón/Cundinamarca, para el proceso de fortalecimiento de 32 organizaciones de economía solidaria, popular y comunitaria, con el fin de constituir una federación que represente al sector solidario de la región.
</t>
  </si>
  <si>
    <t>La DDOS, región 2 reporta las siguientes actividades: 1. Evaluación del Plan Quinquenal 2019 – 2023 y Aportes para la concreción del Plan Quinquenal 2024-2028 en el marco del cumplimiento de la Ordenanza 68 de 2017 sobre Política Pública de Economía Social y Solidaria para el departamento de Antioquia. Proceso llevado a cabo por el Consejo para la Promoción y Desarrollo de la Economía Social y Solidaria en Antioquia COPRODES el dia 30 de agosto del 2023</t>
  </si>
  <si>
    <t xml:space="preserve">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 la DDOS reporta el acercamiento y orientación a la Federación de Constructores Asociados de Colombia – FEDECONSA, en el marco de la economía popular y los lineamientos del PND 2022-2026, para promover mesa de trabajo con Min Vivienda y Min Transporte y la gestión para la Articulación con Ministerio de Minas, en el marco de la asociatividad solidaria con mineros de baja escala y de subsistencia.   
Fomento de Agenda de Asocitividad solidaria para la Paz con organizaciones de Denominación de origen en articulación con APC y el gobierno Suiza (SwissContact) </t>
  </si>
  <si>
    <t xml:space="preserve">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 la DDOS reporta el acercamiento con la Vicepresidencia de la República y la Agencia de Desarrollo Rural con el fin de establecer acciones para el desarrollo  del Sistema Nacional del Cuidado. </t>
  </si>
  <si>
    <t xml:space="preserve">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 la DDOS reporta:
1. Articulación con la ART, con el fin de diseñar Plan de trabajo y atender organizaciones e inciciatvas ubicadas en los municipios PDET, con el fin de aumentar el núemro de municipios atendidos. 
2. Trabajo articulado con la Unidad de Implementación - Atención a organizaciones de personas en proceso de reincorporación. (Mercado Campesino 7mo aniversario firma del Acuerdo de Paz), Revisión de acciones y planes de acciones de las entidades responsables de los indicadores del PMI, buscando artiucalciones y cumplimiento de los PNS y del Acuerdo Final para Paz. 
3. Articulación  Unidad para la Atención integral a las Víctimas UARIV y SNARIV - Se participa y atienden las jornadas de concertación de los Concejos Comunitarios, firmando los acuerdo a los que la DDOs hará seguimeinto y acciones de cumplimiento durante el 2024. 
4. Ministerio del Interior y ARN - Atención a la Mesa Permanente de Concertación con los Pueblos y Organizaciones Indígenas; participantoactivamente de las jornadas de concertacióm, acordadno con las representantes de las organizaciones como la Unidad Solidaria aportará desde sus competencias en el desarrollo de sus proyectos productivos. 
5. Reunión Cancillería  - Dancol Primera mesa de Transformación rural de orportunidades económicas, sociales y de salud del X diálogo de Alto Nivel - Colombia Estados Unidos. 
6. Participación Subcomisiones de Concertación de Políticas Salariales y Laborales Mintrabajo. 
7. Participación en los Subcómites Departamentales de Concertación  de Políticas Salariales y Laborales - Mintrabajo. 
8. Acercamiento con la Vicepresidencia de la República y la Agencia de Desarrollo Rural con el fin de establecer acciones para el desarrollo  del Sistema Nacional del Cuidado, en beneficio de la Mujer rural. 
9. Vicepresidenica de la República y Consejería para la Juventud -  Jóvenes Guardianes de la Naturaleza  y Jóvenes en Paz. (Programa de jóvenes en paz: Durante la vigencia 2023 la Unidad solidaria participo en la formulación del programa de Jóvenes en Paz, el cual se publico mediante el Decreto 1649 del 2023. La entidad, participara en la ejecución en el componente de emprendimiento, asociatividad y empleabilidad en los municipios priorizados para el cuatrenio 2023-2026.)
10. Articulación con Ministerio de Minas, en el marco de la asociatividad solidaria con mineros de baja escala y de subsistencia, se adelantó propuesta para alianza y firma de convenio, por tiempos desde Minminas no fue posible cerrar el proceso, el cual se pretender adelatar en la vigencia 2023. 
11. Articulación  Interinstitucional (Sena, Bancoldex, - Conformación Federación Nacional Tenderos y se capacitaron en Economía Solidaria para la Confomación de la Cooperativa Multiactiva de Tenderos. </t>
  </si>
  <si>
    <t xml:space="preserve"> Integralidad  de los sistemas de gestión para el desarrollo institucional </t>
  </si>
  <si>
    <t>Pensamiento y Direccionamiento Estratégico</t>
  </si>
  <si>
    <t xml:space="preserve">9. Implementar las dimensiones y políticas que conforman el MIPG para lograr una  mayor apropiación y cumplimiento adecuado de las funciones, garantizando  la satisfacción y participación ciudadana </t>
  </si>
  <si>
    <t xml:space="preserve">9.1. Implementar  las dimensiones y  políticas que conforman el MIPG para lograr una mayor apropiación y cumplimiento adecuado de las funciones, garantizando  la satisfacción y participación ciudadana </t>
  </si>
  <si>
    <r>
      <rPr>
        <sz val="11"/>
        <rFont val="Arial Narrow"/>
        <family val="2"/>
      </rPr>
      <t>Porcentaje de avance de</t>
    </r>
    <r>
      <rPr>
        <sz val="11"/>
        <color theme="6"/>
        <rFont val="Arial Narrow"/>
        <family val="2"/>
      </rPr>
      <t xml:space="preserve">  </t>
    </r>
    <r>
      <rPr>
        <sz val="11"/>
        <color theme="1"/>
        <rFont val="Arial Narrow"/>
        <family val="2"/>
      </rPr>
      <t xml:space="preserve">MIGP  implementado </t>
    </r>
  </si>
  <si>
    <t>9.1</t>
  </si>
  <si>
    <t>8.33%</t>
  </si>
  <si>
    <t xml:space="preserve">Con el fin de implementar  las dimensiones y  políticas que conforman el MIPG para lograr una mayor apropiación y cumplimiento adecuado de las funciones, garantizando  la satisfacción y participación ciudadana, se atienden 17 PQRDS desde la DDOS. </t>
  </si>
  <si>
    <t>Se dio respuesta a las siguientes PQRDS  con el fin de promover territorios asociativos :
1. Alejandro Justiniano Jiménez
2. Eliana María Reyes Fernández: Cooperativa Catalana España
3. Asociación Mutual de Peluqueros Empresarios de la Belleza
4. Ministerio de Trabajo DT Cauca
5. Ministerio de Trabajo DT Guajira
6. Juan Pablo Sánchez Morales: Alcaldía Municipal Gutiérrez Cundinamarca. 7  ASOCIACIACIÓN NACIONAL DE CABILDOS Y AUTORIDADES INDÍGENAS EN COLOMBIA “ANICOL
8 Respuesta Comisión accidental de Juventud de la Cámara de Representantes</t>
  </si>
  <si>
    <t>Con el fin de  Implementar  las dimensiones y  políticas que conforman el MIPG para lograr una mayor apropiación y cumplimiento adecuado de las funciones, garantizando  la satisfacción y participación ciudadana, se reportan las sieuginetes actividades:  Reporte de los indicadores de Mujeres de SIIPO a 31 de diciembre 2022 ( adjunto actividades SIIPO dic 2022)
AG14:  Porcentaje de organizaciones solidarias de mujeres creadas apoyadas y financiadas
AG15:  Porcentaje de organizaciones solidarias de mujeres fortalecidas en capacidades productivas y administrativas
AG16:  Acciones interinstitucionales implementadas para el fomento de organizaciones solidarias</t>
  </si>
  <si>
    <t>Con el fin de  Implementar  las dimensiones y  políticas que conforman el MIPG para lograr una mayor apropiación y cumplimiento adecuado de las funciones, garantizando  la satisfacción y participación ciudadana, se reportan las siguientes actividades:  Reporte de los indicadores de Mujeres de SIIPO a 31 de marzo 2023
Se remite informe requeridos por la Contraloria, Procuraduria en tema de Paz y Se dio respuesta a (12) PQRDS  desde el Grupo Atención a Poblaciones , se remitio (1) pqrs al grupo de fomento para su respectivo tramite</t>
  </si>
  <si>
    <t>Grupo Mujeres y Género 
Respuesta PQRDS Procuradora delegada Preventiva y de Control de Gestión 5
Para el Seguimiento del Acuerdo de Paz.
Grupo Fomento Asociativo
Capacitación Regimen Tributario Especial a funcionarios de la Unidad Solidaria Grupo de Atención a Poblaciones: En el mes de Mayo se dio respuesta a (19), en tramite de firma (4) se traslado (1) pqrs al grupo de Mujer y Generos para su respectivo tramite  y pendientes por responder (7)</t>
  </si>
  <si>
    <t>a corte del 30 de junio se evidencia el avance del 50% de la implementacion anual del MIPG</t>
  </si>
  <si>
    <t>A corte del 31 de julio se avanza en la  implementación de  las dimensiones y  políticas que conforman el MIPG para lograr una mayor apropiación y cumplimiento adecuado de las funciones, garantizando  la satisfacción y participación ciudadana.</t>
  </si>
  <si>
    <t>A corte del 30 de agogsto se avanza en la  implementación de  las dimensiones y  políticas que conforman el MIPG para lograr una mayor apropiación y cumplimiento adecuado de las funciones, garantizando  la satisfacción y participación ciudadana.</t>
  </si>
  <si>
    <t xml:space="preserve">A corte del 30 de septiembre se avanza en la  implementación de  las dimensiones y  políticas que conforman el MIPG para lograr una mayor apropiación y cumplimiento adecuado de las funciones, garantizando  la satisfacción y participación ciudadana. Desde la Dirección de Desarrollo se reporta que, fueron asignadas 12 PQRDS a las cuales se les dio respuesta en los tiemps estipulados. </t>
  </si>
  <si>
    <t xml:space="preserve">A corte del 31 de octubre se avanza en la  implementación de  las dimensiones y  políticas que conforman el MIPG para lograr una mayor apropiación y cumplimiento adecuado de las funciones, garantizando  la satisfacción y participación ciudadana. Desde la Dirección de Desarrollo se reporta que, fueron asignadas 27 PQRDS a las cuales se les dio respuesta en los tiemps estipulados. </t>
  </si>
  <si>
    <t xml:space="preserve">A corte del 30 de noviembre se avanza en la  implementación de  las dimensiones y  políticas que conforman el MIPG para lograr una mayor apropiación y cumplimiento adecuado de las funciones, garantizando  la satisfacción y participación ciudadana. Desde la Dirección de Desarrollo se reporta que, fueron asignadas 27 PQRDS a las cuales se les dio respuesta en los tiemps estipulados. </t>
  </si>
  <si>
    <t xml:space="preserve">A corte del 31 de diciembre se avanza en la  implementación de  las dimensiones y  políticas que conforman el MIPG para lograr una mayor apropiación y cumplimiento adecuado de las funciones, garantizando  la satisfacción y participación ciudadana. Desde la Dirección de Desarrollo se reporta que se dio repuesta a las PQRDS asigandas a la DDO. </t>
  </si>
  <si>
    <t xml:space="preserve">10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</si>
  <si>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10.1. Generar propuestas de análisis para la creación o modificación normativa necesaria para proteger y fomentar la asociatividad solidaria. </t>
  </si>
  <si>
    <r>
      <rPr>
        <sz val="11"/>
        <rFont val="Arial Narrow"/>
        <family val="2"/>
      </rPr>
      <t>Porcentaje de avance de</t>
    </r>
    <r>
      <rPr>
        <sz val="11"/>
        <color theme="1"/>
        <rFont val="Arial Narrow"/>
        <family val="2"/>
      </rPr>
      <t xml:space="preserve"> documento de análisis y propuestas gestionadas.</t>
    </r>
  </si>
  <si>
    <t>10.1</t>
  </si>
  <si>
    <t>8.34%</t>
  </si>
  <si>
    <t xml:space="preserve">Con el fin de generar propuestas de análisis para la creación o modificación normativa necesaria para proteger y fomentar la asociatividad solidaria, desde la DDOS se acompaña en mesa de trabajo a población en proceso de reincorporación para trabajr propuesta a Mintrabajo a la reporfa de pensiones, en beneficio de los integrantes de las organizaciones solidarias. </t>
  </si>
  <si>
    <t>Con el fin de generar propuestas de análisis para la creación o modificación normativa necesaria para proteger y fomentar la asociatividad solidaria, desde la DDOS se reporta el trabajo que se realiza en la reforma estructural con  Gremios del sector solidario. El 22 de marzo se lideró  el primer encuentro con líderes de diferentes organizaciones del sector solidario con el objetivo de identificar las necesidades, barreras, y acciones que se pueden adelantar para llevar a cabo una reforma legislativa que permita en fortalecimiento del modelo en el país.</t>
  </si>
  <si>
    <t>Con el fin de generar propuestas de análisis para la creación o modificación normativa necesaria para proteger y fomentar la asociatividad solidaria, desde la DDOS se reporta el trabajo que se realiza en la reforma estructural con  Gremios del sector solidario. El 14 de abril se realizó mesa de trabajo de la reforma estructural con  Analfe para unificar las propuestas y definir matriz de barreras normativas</t>
  </si>
  <si>
    <t xml:space="preserve">Dirección de Desarrollo
Se realizó reunión con URF, en representación de Banca de Oportunidades y FOGACOOP, como retroalimentación de las propuestas de actualización y reforma del sector.
Se realizó clasificación en el marco de tipos de barreras y la norma a implementar en la matriz de mapa de barreras. 
</t>
  </si>
  <si>
    <t xml:space="preserve">Con el fin de generar propuestas de análisis para la creación o modificación normativa necesaria para proteger y fomentar la asociatividad solidaria, desde la DDOS se reporta que el Proyecto de reforma estructural que venía reportandose desde la Dirección de Desarrollo, por directriz de la Dirección nacional este proyecto fue trasladado a la oficina Asesora Juridica. 
Participación de la Unidad Administrativa Especial de Organizaciones Solidarias (Unidad Solidaria) en la construcción de políticas de igualdad para la mujer proyecto de ley 384 de 2023 que tiene el objeto de modificar la Ley 731 de 2002 y establecer acciones afirmativas que involucren a las mujeres rurales, de tal modo que, de manera eficaz. 
Participación decreto por el cual se crea la ruta de empleabilidad, formalización y emprendimiento para mujeres víctimas de violencia basada en género y de violencia intrafamiliar </t>
  </si>
  <si>
    <t xml:space="preserve">Con el fin de generar propuestas de análisis para la creación o modificación normativa necesaria para proteger y fomentar la asociatividad solidaria, desde la DDOS se reporta que el Proyecto de reforma estructural que venía reportandose desde la Dirección de Desarrollo, por directriz de la Dirección nacional este proyecto fue trasladado a la oficina Asesora Juridica. 
Al 31 de julio de 2023 se reportó la participación de la Unidad Administrativa Especial de Organizaciones Solidarias (Unidad Solidaria) en la construcción de políticas de igualdad para la mujer proyecto de ley 384 de 2023 que tiene el objeto de modificar la Ley 731 de 2002 y establecer acciones afirmativas que involucren a las mujeres rurales, de tal modo que, de manera eficaz. 
Participación decreto por el cual se crea la ruta de empleabilidad, formalización y emprendimiento para mujeres víctimas de violencia basada en género y de violencia intrafamiliar </t>
  </si>
  <si>
    <t xml:space="preserve">Con el fin de generar propuestas de análisis para la creación o modificación normativa necesaria para proteger y fomentar la asociatividad solidaria, desde la DDOS se reporta que el Proyecto de reforma estructural que venía reportandose desde la Dirección de Desarrollo, por directriz de la Dirección nacional este proyecto fue trasladado a la oficina Asesora Juridica. 
Al 30 de septiembre de 2023 se reporta la participación de la Unidad Administrativa Especial de Organizaciones Solidarias (Unidad Solidaria) en la construcción de políticas de igualdad para la mujer establecer acciones afirmativas que involucren a las mujeres rurales. </t>
  </si>
  <si>
    <t xml:space="preserve">Con el fin de generar propuestas de análisis para la creación o modificación normativa necesaria para proteger y fomentar la asociatividad solidaria, desde la DDOS se reporta que el Proyecto de reforma estructural que venía reportandose desde la Dirección de Desarrollo, por directriz de la Dirección nacional este proyecto fue trasladado a la oficina Asesora Juridica. 
Al 31 de octubre de 2023 se reporta la participación de la Unidad Administrativa Especial de Organizaciones Solidarias (Unidad Solidaria) en la construcción de políticas de igualdad para la mujer establecer acciones afirmativas que involucren a las mujeres rurales. </t>
  </si>
  <si>
    <t>Con el fin de generar propuestas de análisis para la creación o modificación normativa necesaria para proteger y fomentar la asociatividad solidaria, desde la DDOS se reporta que el Proyecto de reforma estructural que venía reportandose desde la Dirección de Desarrollo, por directriz de la Dirección nacional este proyecto fue trasladado a la oficina Asesora Juridica. 
Al 31 de diciembre de 2023 se reporta la participación de la Unidad Administrativa Especial de Organizaciones Solidarias (Unidad Solidaria) en la Comisión Intersectorial para la Reforma Agraria, el Desarrollo Rural y la Reforma Rural Integral
Mesa de asociatividad rural,  La Unidad Administrativa especial de Organizaciones Solidarias( Unidad Solidaria)  participó en la 1ª, 2ª, 3ra y 4ª sesión, está última realizada el 13 de diciembre del 2023 - La Mesa Nacional de Asociativa Rural se reunió con la presencia de representantes de unas 10 entidades y alrededor de 27 personas comprometidas con la construcción de políticas para el desarrollo rural. La reunión se centró en la presentación de los avances en la reforma agraria, la presentación del Comité y los avances en los diferentes puntos. 
Así mismo, la DDOS, trabajó de manera articulada con la OAJ y con el sector solidario y con la participación de Confecoop, Fecolfin, Ascoop, Analfe, CINCOOP y el Comité Intergremial de la economía social y solidaria; en la identificación de una serie de barreras normativas en la Creación, Desarrollo, Integración, Vigilancia, Contratación estatal e inclusión financiera, de las organizaciones solidarias.
Este fue el insumo que se trabajó durante el 2023 y hoy se cuenta con una propuesta de decreto “Por la cual se reglamenta el marco normativo de la economía solidaria”[1], el cual tiene por objeto “reglamentar el marco normativo regulatorio de la economía solidaria, dirigido a fomentar y estimular la creación, el desarrollo, la integración y la vigilancia, de las organizaciones del sector solidario; así como el fomento y estímulo, a la contratación estatal y la inclusión financiera”.  Dicho decreto contempla un “Eje de fomento y estímulos al desarrollo de las organizaciones del sector solidario” así:  Creación: Crear un sistema de información de las cámaras de comercio a la entidad de fomento; Eliminación para las cooperativas del curso básico en el proceso de registro; Establecer tarifas diferenciales para registro; Fomento a la creación de redes solidarias como mecanismo de integración horizontal del sector.
Financieros: Determinar porcentaje de fondo de liquidez proporcional a la colocación de la cartera (Decreto 1068 de 2015); Permitir que las organizaciones de economía solidaria de ahorro y crédito reciban recursos de los fondos de servicios educativos (Decreto 4791 de 2008); Eliminar las barreras de cupo de la Banca de Desarrollo (Decreto 1068 de 2015); Igualar la retefuente de CDT / CDAT por concepto de rendimiento financiero (Modificar artículo 3 del decreto 2418 del 2013).
Educación Solidaria: Derogar la Directiva 031 de 2000 y crear el sistema educativo de la asociatividad solidaria; Estímulos a las instituciones de educación básica y media que incluyan en su proyecto educativo institucional - PEI, programas de educación solidaria; Crear el programa de formación complementaria de asociatividad solidaria en el SENA; Crear red de universidades solidarias; y Crear y reglamentar los consejos pedagógicos territoriales para la asociatividad solidaria.
Desarrollo productivo: Entrega de insumos productivos y medios de producción a las organizaciones solidarias rurales y urbanas;  Desarrollar convenios solidarios para infraestructuras comunales; Destinación de bienes de la Sociedad de Activos Especiales - SAE a las organizaciones solidarias; Actualizar el PLANFES - Plan Nacional de Fomento a la Economía Solidaria y Cooperativa Rural; Reglamentar la creación de los territorios asociativos solidarios; y Estímulo a la comercialización local, nacional e internacional.
Integración: Fomentar proyectos de desarrollo territorial (Artículo 8 de la Ley 454 de 1998); Estimular la integración horizontal y vertical del sector; Disminuir los precios de insumos en la producción rural y urbana; Mejorar las condiciones de las compras públicas (Artículo 100 del Plan Nacional de Desarrollo); Crear las mesas territoriales de asociatividad solidaria para formulación de la política pública; Fortalecer la integración entre las cooperativas de ahorro y crédito y productivas como fomento a la multiactividad.
Vigilancia: Determinar esquemas de regulación segmentada; Escala de análisis de riesgos conforme a las capacidades de las organizaciones y; Segmentar la implementación del modelo de pérdida esperada. 
Contratación estatal e inclusión financiera: Reglamentar las asociaciones público - populares (Artículo 100 del PND); Reglamentar los convenios solidarios; Modificar el Decreto 092 de 2017; Reglamentar las compras públicas locales de alimentos; Reglamentar los sistemas solidarios de alimentación escolar; Fomento la inclusión financiera y crédito popular (Reglamentación Articulo 88 PND); Fortalecer el micro crédito asociativo con énfasis en jóvenes y mujeres; Facilitar el crédito a terceros (modificación de la Circular Básica Contable de la Superfinanciera); y Facilitar e incrementar el acceso a los recursos de la Banca de Desarrollo para el sector solidario. 
Además, del trabajo de articulación institucional en los aspectos del orden normativo ya enunciado, se hace necesaria y urgente el avance en la mesa institucional para formular una iniciativa que integre la regulación normativa del sector en un “único estatuto del sector solidario, popular y comunitario; continuar trabajando en la propuesta de actualización de la comisión intersectorial de la economía solidaria y la puesta en marcha del Decreto 2186[2] “Por el cual se adiciona la Sección 5 al Capítulo 3 de la Parte 2 del Libro 2 del Decreto 1074 de 2015 y se reglamenta el funcionamiento del Consejo Nacional de la Economía Popular".</t>
  </si>
  <si>
    <t>REVISADO Y VALIDADO POR:</t>
  </si>
  <si>
    <t>VERIFICADO Y APROBADO POR:</t>
  </si>
  <si>
    <t>APROBADO POR:</t>
  </si>
  <si>
    <t>RESPONSABLE:</t>
  </si>
  <si>
    <t>MARISOL VIVEROS ZAMBRANO</t>
  </si>
  <si>
    <t xml:space="preserve">Gloria Medina Tarazona </t>
  </si>
  <si>
    <t>RONAL ALFONSO TORRES TORRES</t>
  </si>
  <si>
    <t>MAURICIO RODRIGUEZ AMAYA</t>
  </si>
  <si>
    <t xml:space="preserve">ROSA YELENA GRANJA </t>
  </si>
  <si>
    <t xml:space="preserve">
Coordinadora Grupo Planeación y Estadística</t>
  </si>
  <si>
    <t xml:space="preserve">Directora de  Investigación y Planeación ( E) </t>
  </si>
  <si>
    <t>Subdirector Nacional</t>
  </si>
  <si>
    <t xml:space="preserve">Director Nacional </t>
  </si>
  <si>
    <t>Director Técnico de Desarrollo de las Organizaciones Solidarias ( E )</t>
  </si>
  <si>
    <t>*Anexo: Cronograma</t>
  </si>
  <si>
    <t>Actalizado 27 de octubre de 2023</t>
  </si>
  <si>
    <t xml:space="preserve">Con el fin de implementar el programa Formar en Asociatividad Solidaria, a corte de 31 de diciembre la DDOS reporta que: A través de la ejecución de los convenios suscritos en la vigencia, se implementó el programa en 59 instituciones educativas, detalladas a continuación. 
Antioquia 4
1.	El Bagre, Institución Educativa El Bagre
2.	Rionegro, Instituto De Educación Asys
3.	Vegachí, Institución Educativa Efe Gómez
4.	Apartadó, Colegio Cooperativo de Apartadó 
Boyacá - Sogamoso 2
5.	Colegio Libertadores de Sogamoso
6.	Colegio Jorge Eliécer Gaitán 26 de octubre de 2023 Tota, Boyacá 
Buenaventura 2
7.	IE Francisco José de Caldas 
8.	IE Liceo del Pacífico 
Caldas 2
9.	Riosucio, Institución Educativa Riosucio
10.	Manizales, Instituto Tecnológico De Caldas
Quindío 2
11.	Calarcá, Institución Educativa Robledo
12.	Institución Educativa Segundo Henao
Risaralda 2
13.	Dosquebradas, Institución Educativa Juan Manuel Gonzales
14.	Pereira, Institución Educativa Compartir Las Brisas
Córdoba 3	
15.	San Antero, Institución Educativa José Antonio Galán
16.	Lorica, Institución Educativa San Luis De Campo Alegre
17.	San Bernardo, Institución Educativa Trementino
Sucre 2	
18.	Ovejas, Institución Educativa Don Gabriel e Institución Educativa San José De Almagra
Atlántico 4	
19.	Barranquilla, Colegio IED Silencio, IED Santa Bernardita y IED La Salle
20.	Soledad, Colegio Liceo Nacional	
Bolívar 2	
21.	Cartagena, Colegio Corporación Instituto Rochy
22.	Institución Educativa Jhon F Kennedy
Cesar 2	
23.	La Paz, Colegio Ciro Pupo Martínez
24.	Colegio San José
La Guajira 2	
25.	Riohacha, Institución Educativa Livio Reginaldo Fischione
26.	San Juan Del Cesar, Institución Educativa María Auxiliadora
Guapi 1
27.	IE Normal La Inmaculada
Magdalena 2	
28.	Santa Marta, IED Pedagógico Del Caribe
29.	Instituto Laura Vicuña
San Andrés 1	
30.	Colegio Sagrada Familia
Norte De Santander 3		
31.	Convención, Colegio Guillermo Quintero Calderón
32.	Colegio Instituto Técnico Agrícola De 
33.	Abrego,	Colegio Santa Barbara
Santander 8 
Bucaramanga
34.	Colegio Aurelio Martínez
35.	Colegio Pedagógico
36.	Colegio Bosconia. 
Florián
37.	I.E Leones
38.	Institución Educativa Colgram
Zapatoca
39.	I.T Santo Tomas
Sabana de Torres
40.	 Instituto Taqui
Corregimiento De Cincelada, Santander, Coromoro
41.	 Colegio Florentino González
Cundinamarca 3
Pacho
42.	Institución Educativa departamental Pio XII 
Simijaca
43.	 Institución Educativa Agustín Parra
Sopó
44.	Colegio Cooperativo de Sopó
Bogotá 4
45.	Instituto Pedagógico Arturo Ramírez Montufar
46.	Institución Educativa Distrital Francisco Javier Matiz
47.	Institución Educativa Distrital Nuevo Chile
48.	Institución Educativa Distrital Guillermo Cano
Meta 3
49.	Institución educativa Rural Vanguardia
50.	Institución Educativa Narciso José Matus Torres
51.	Colegio Departamental de la Esperanza
Arauca 1
52.	Tame, IE Técnica Industrial Froilán Farías
Valle del Cauca 1
53.	Buenaventura, IE Francisco José de Caldas
Pacífico 1
54.	Guapí, E.I. Normal La Inmaculada
Quibdó Chocó 
55.	IE Mega Colegio Mia 
56.	IE Diocesano Pedro Grau Y Arola 
 Tumaco 
57.	Colegio Tumac
58.	IE Roberto Mario Bischoff 
Yopal Casanare
59.	Colegio la Campiña </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</si>
  <si>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76 organizaciones lideradas por comunidades indígenas. De las cuales, 7 fueron creadas y 69 fueron fortalecidas.              </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</si>
  <si>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196 organizaciones lideradas por comunidad NARP. De las cuales, 19 fueron creadas y 177 fueron fortalecidas.    </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</si>
  <si>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65 organizaciones lideradas por jóvenes. De las cuales, 22 fueron creadas y 43 fueron fortalecidas.   </t>
  </si>
  <si>
    <t xml:space="preserve">Con el fin de desarrollar el Programa de Asociatividad Solidaria para la Paz a corte de 31 dediciembre de 2023, la DDOS  reporta que, a través de la ejecución de los 5 convenios suscritos durante la vigencia, con el objetivo de fomentar organizaciones de la economía solidaria, popular, comunitaria y social, con un enfoque poblacional, se reportan 74 organizaciones lideradas por población víctima, de las cuales, 6 fueron creadas y 68 fueron fortalecidas. Beneficiando a 732 personas identificados con RUV . </t>
  </si>
  <si>
    <t xml:space="preserve">Con el fin de desarrollar el Programa de Asociatividad Solidaria para la Paz a corte de 31 de diciembre de 2023, a través de los 5 convenios suscritos durante la vigencia,  se implementó la Agenda de Asociatividad Solidaria para la Paz y el Programa de Asociatividad Solidaria -  PASO  con el objetivo de fomentar organizaciones de la economía solidaria, popular, comunitaria y social, con un enfoque poblacional.  Por lo anterior se reporta el fomento de 55 organizaciones, en cuyo número total de asociados se encuentra entre un  15 % y 100% de personas en proceso de reincoraporación. </t>
  </si>
  <si>
    <t xml:space="preserve">Con el fin de desarrollar el Programa de Asociatividad Solidaria para la Paz a corte de 31 de diciembre de 2023, la DDOS  reporta que, a través de la ejecución de los 5 convenios suscritos durante la vigencia, con el objetivo de fomentar organizaciones de la economía solidaria, popular, comunitaria y social, con un enfoque poblacional; se reportan 25 organizaciones solidarias creadas en municipios PDET. 
11 municipios 
Buenaventura, El Bagre, El Paujil, Florencia, Maria la Baja, Puerto Asís, Puerto Concordía  Meta, Puerto Rico, San Andrés de Tumaco, Valledupar y Villa Garzón.
Este reporte es de acuerdo a los resultados de la MAtriz F10 consolidad definitiva.  </t>
  </si>
  <si>
    <t>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Con el desarrollo de la Asambleas, se adelantaon 23 mesas territoriales, las cuales se detallan a continuación:
1. Pereira
2. Neiva
3. San José del Guaviare
4. Bucaramanga 
5. Tumaco
6. Cúcuta
7. Leticia
8. Barranquilla
9. Santa Marta 
10. Pasto
11. Buenaventura
12. Ibagué
13. Inírida
14. Yopal
15. Barrancabermeja
16. San Andrés
17. Bogotá
18. Urabá
19. Puerto Carreño
20. Popayán
21. Medellín
22. Mitú
23. Quibdó</t>
  </si>
  <si>
    <t>Con el fin  de desarrollar las Mesas territoriales de economía popular, social y solidaria que promuevan acuerdos territoriales de asociatividad solidaria para la Paz,  la Unidad Administrativa Especial de Organizaciones Solidarias (Unidad Solidaria), en el marco de una iniciativa de participación comunitaria y desarrollo territorial, se planeó una convocatoria a las asambleas para el desarrollo de un plan de acción que reúna a una diversidad de organizaciones y colectivos que desempeñan un papel fundamental en la economía local y en la construcción del tejido social. Es por ello, que se realizaron 23 Asambleas Regionales de Economía Solidaria, Popular, Social y comunitaria y (1) Una Asamblea Nacional. Producto de las asambleas realizadas, se generaron 23 agendas comunes territoriales, que definieron diferentes acciones conforme a los 12 lineamientos de la Agenda de Asociatividad Solidaria para la Paz según las particularidades de cada territorio, estas agendas fueron uno de los insumos para la identificación de 20 proyectos de impacto territorial, 11 que se pusieron en marcha en el 2023 y 9 que quedaron formulados para implementar en el 2024. Asi mismo, durante la Asamblea Nacional se firmo el Acuerdo de Intención: Caminar hacia un Nuevo Pacto Solidario para las economías del cambio.
Durante la realización de las 23 asambleas territoriales se atendieron 5.016 personas, 2.630 mujeres y 2.386 hombres y 2.151 organizaciones de las 10 regiones de trabajo de la Agenda de Asociatividad Solidaria para la paz. Las cuales se detallan a continuación:
1.	Agenda De Asociatividad Solidaria Para La Paz - Mesas Territoriales - Eje Cafetero
2.	Agenda De Asociatividad Solidaria Para La Paz - Mesas Territoriales, Zona Sur Neiva
3.	Agenda De Asociatividad Solidaria Para La Paz - Mesas Territoriales, Amazonía – Guaviare
4.	Agenda De Asociatividad Solidaria Para La Paz - Mesas Territoriales Nororiente 1 - Bucaramanga
5.	Agenda De Asociatividad Solidaria Para La Paz - Mesas Territoriales, Pacífico - Tumaco
6.	Agenda De Asociatividad Solidaria Para La Paz - Mesas Territoriales, Zona Nororiente - Cúcuta
7.	Agenda De Asociatividad Solidaria Para La Paz - Mesas Territoriales, Caribe 1 – Barranquilla
8.	Agenda De Asociatividad Solidaria Para La Paz - Mesas Territoriales, Zona Amazonía - Leticia
9.	Agenda De Asociatividad Solidaria Para La Paz - Mesas Territoriales, Caribe 2 – Santa Marta
10.	Agenda De Asociatividad Solidaria Para La Paz - Mesas Territoriales, Zona Pacífico – Buenaventura
11.	Agenda De Asociatividad Solidaria Para La Paz - Mesas Territoriales, Zona Suroccidente Pasto
12.	Agenda De Asociatividad Solidaria Para La Paz - Mesas Territoriales, Región Sur 2 – Ibagué
13.	Agenda De Asociatividad Solidaria Para La Paz - Mesas Territoriales, Amazonía - Guainía
14.	Agenda De Asociatividad Solidaria Para La Paz - Mesas Territoriales, Zona Oriente - Yopal
15.	Agenda De Asociatividad Solidaria Para La Paz - Mesas Territoriales, Región Magdalena Medio – Barrancabermeja
16.	Agenda De Asociatividad Solidaria Para La Paz - Mesas Territoriales, Zona Caribe 2 – San Andrés
17.	Agenda De Asociatividad Solidaria Para La Paz - Mesas Territoriales, Zona Caribe 2 – San Andrés
18.	Agenda De Asociatividad Solidaria Para La Paz - Mesas Territoriales, Zona Centro - Bogotá
19.	Agenda De Asociatividad Solidaria Para La Paz - Mesas Territoriales, Región Amazonas - Vichada
20.	Agenda De Asociatividad Solidaria Para La Paz - Mesas Territoriales, Región Suroccidente - Popayán
21.	Agenda De Asociatividad Solidaria Para La Paz - Mesas Territoriales, Región Eje Cafetero - Antioquia
22.	Agenda De Asociatividad Solidaria Para La Paz - Mesas Territoriales, Región Amazonas – Vaupés
23.	Agenda De Asociatividad Solidaria Para La Paz - Mesas Territoriales, Región Pacífico – Chocó</t>
  </si>
  <si>
    <t>Con el fin de Articular la estrategia de Compras públicas locales y mercados campesinos como parte del modelo de gestión institucional nacional y territorial al 31 de diciembre, la DDOS reporta que, a través de la ejecución de los 5 convenios suscritos durante la vigencia y la gestión territorial, se adelanto el desarrollo y acompañamiento a mercados campesinos, ferias y muestras comerciales; en las que participaron organizaciones vinculadas a los procesos de fomento que adelanta la Unidad en las regiones, en 50 municipios, detallados a continuación:
1	Apartadó
2	Armenia
3	Barrancabermeja
4	Barranquilla
5	Bogotá
6	Bucaramanga
7	California
8	Cartagena
9	Chinchiná
10	Chocó
11	Cimitarra
12	Coromoro
13	Cúcuta
14	Dolores
15	El Bagre
16	El Llanito
17	Florián
18	Florencia
19	Fonseca en la Guajira.
20	Honda
21	Ibagué
22	Inírida
23	Lebrija
24	Leticia
25	Manizales
26	Matanza
27	Medellín
28	Mitú 
29	Montería
30	Municipio de Riohacha
31	Neira
32	Neiva
33	Ocaña
34	Ovejas
35	Pereira
36	Piedecuesta
37	Riohacha
38	Rionegro
39	Rionegro
40	San Andrés Isla 
41	San José del Guaviare, Guaviare
42	San Juan del César
43	Santa Marta
44	Tame
45	Turbaco
46	Valledupar
47	Vegachí
48	Villavicencio
49	Zapatoca
50	Zipaquirá</t>
  </si>
  <si>
    <t xml:space="preserve">Con el fin de Articular la estrategia de Compras públicas locales y mercados campesinos, como parte del modelo de gestión institucional nacional y territorial al 31 de diciembre, la Direccción de Desarrollo, a través de la ejecución de 5 convenios suscritos en la vigencia 2023, adelantó acciones en el marco de las fases 3 y 4, correspondientes a la Socialización y preparación; y encuentros comerciales locales, logrando la vinculación y  participación de 587 organizaciones en el marco de Mercados Campesinos, Ferias y muestras comerciales. </t>
  </si>
  <si>
    <t>Con el fin de fomentar la Red Pública de apoyo al sector solidario, popular y comunitario articulando las iniciativas e instrumentos de política de los gobiernos locales, departamentales y nacionales. En la Ciudad de Neiva, el Acuerdo 009 del 2023, por medio del cual se implementa la Política Pública de Economía Social, Solidaria y Popular en el municipio de Neiva, con el fin de beeficiar a la comunidad y las organizaciones de la región, entre cooperativas, asociaciones, vendedores informales y asociaciones de vivienda.  Así mismo y a través de los proyectos de inversión en el departamento del Huila, se concretó en acciones de articulación con entes territoriales, promoción de redes de organizaciones solidarias y circuitos asociativos solidarios, tendientes a la comercialización, entre otros. Ejemplo de lo expuesto, se presenta la iniciativa “Ecorregión Tatacoa”: El Centro de Fomento Asociativo y Solidario es una apuesta territorial que nace del trabajo en red de 19 organizaciones de los municipios de Colombia, Tello, Baraya, Villavieja, Natagaima y Alpujarra para el fortalecimiento del agro colombiano a partir de una red que promueve e integra el turismo, la agroindustria y las energías renovables. Una apuesta territorial en la que participan 1.799 actores directos (asociados), dedicados a la producción de ganadería doble propósito, cacao, banano, plátano, frijol, apicultura, pesca artesanal, turismo y artesanías con productos de la zona. 
Este centro de Fomento Asociativo y Solidario ´Ecorregión Tatacoa´ (anteriormente galería municipal de Baraya) se convierte en el primer centro asociativo de comercialización que comunica el norte del Huila y sur del Tolima. Así mismo, se ha consolidado la “Red de Cafeteros Solidarios”– CAFESOL</t>
  </si>
  <si>
    <t xml:space="preserve">Se diseñaron 6  programas:
1.Contenidos del proceso formativo, para el programa radial Senderos solidarios 
2, Programa de Asociatividad Solidaria (PASO): El PASO, es la herramienta que establece la ruta para el fomento de los “Territorios Asociativos Solidarios1 a través de las organizaciones solidarias, populares, comunitarias y sociales, la articulación interinstitucional y las redes, mediante la implementación de la Agenda de Asociatividad Solidaria para la Paz y las agendas comunes territoriales.  A la fecha el avance en el diseño del documento se encuentra en el 90%, definiendo conceptos, proceso para su desarrollo (Momentos, componentes, fases, entre otros)  
3. Sistema de Educación para la Asociatividad Solidaria “SEAS”, que define los lineamientos para la transversalización de las competencias de solidaridad y asociatividad en el sistema educativo colombiano y en la educación con las organizaciones de la economía solidaria, popular, comunitaria y social.
4. Seminario  - Formar para Servir 2023 
5. Formación virtual con ESAP: curso a servidores públicos: en gestión de acuerdos de contenidos del SEAS con la ESAP
6. Formación para fortalecimiento de cooperativa de personas con discapacidad visual 
</t>
  </si>
  <si>
    <t xml:space="preserve">La entidad diseñó, publicó y socializó a través de la página web y las redes sociales, una convocatoria intersectorial, liderada por la Unidad Solidaria, para la conformación del Directorio Nacional de Medios Alternativos, Comunitarios y Digitales, que permita aunar los esfuerzos de las entidades del Estado para que, desde sus misionalidades, puedan contribuir con su fortalecimiento y reconocer su importante y permanente aporte a la visibilización de experiencias de organización, solidaridad, discusión, control social y tantas otras que el gobierno del cambio entiende como fundamentales para alcanzar la Paz Total en los territorios.  
 La convocatoria se publicó el 16 de enero de 2023 y con la información recolectada de más de 1752 medios inscritos, durante el mes de marzo se construyó la base de datos con la que se adelantará la caracterización de estos medios de comunicación presentes en el territorio nacional. 
Para tener un primer acercamiento con los representantes de estos medios, el martes 21 de marzo,  se realizó vía Teams, el diálogo preparatorio para el Encuentro Nacional de Medios de Comunicación Alternativos, el cual contó con la participación activa de más de 200 medios. 
Con el fin de coordinar el desarrollo de las actividades proyectadas para la puesta en marcha de la Red Nacional de Medios Alternativos y Comunitarios 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</si>
  <si>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Para el cuarto trimestre de la vigencia, se reportan 36 organizaciones con estrategias de procesos organizativos a través de la asociatividad solidaria implementada en proceso de creación, de las cuales 7 organizaciones son lideradas por mujeres, que permiten beneficiar directamente a 52 personas e indirectamente 207 personas, de las cuales 52 son mujeres y 33 personas pertenecen a un grupo étnico (16 indígenas, 17 son NARP), dando continuidad al proceso de fomento de las organizaciones solidarias (ver soporte adjunto A419_12_31_2023_01 sombreado en color naranja).
Al corte de 31 de diciembre de 2023, se reportan un total de 52 organizaciones solidarias creadas, de las cuales 15 organizaciones son lideradas por mujeres, lo que representa un avance del 28.84% de organizaciones creadas lideradas por mujeres, en capacidades productivas, apoyadas y financiadas beneficiando directamente a 214 personas, e indirectamente 938 personas de las cuales a 210 son mujeres y 174 pertenecen a un grupo étnico (36 Indígenas y 138 son NARP)</t>
  </si>
  <si>
    <t>Para el cuarto trimestre de la vigencia, se reportan 439 organizaciones en proceso de fortalecimiento, 106 organizaciones son lideradas por mujeres, en proceso de fortalecimiento, que permiten beneficiar directamente a 1.122 personas e indirectamente 7.609 personas, de las cuales 1.105 son mujeres y 468 personas pertenecen a un grupo étnico (75 indígenas, 393 son NARP), dando continuidad al proceso de fomento de las organizaciones solidarias (ver soporte adjunto A419_12_31_2023_01 sombreado en color naranja).
Al corte de 31 de diciembre de 2023, se reportan un total de 543 organizaciones solidarias fortalecidas, de las cuales 133 organizaciones son lideradas por mujeres, lo que representa un avance del 24.49% de organizaciones creadas lideradas por mujeres, en capacidades productivas, apoyadas y financiadas beneficiando directamente a 1.610 personas, e indirectamente 9.402 personas de las cuales 1.586 son mujeres y 783 pertenecen a un grupo étnico (137 Indígenas y 646 son NARP).</t>
  </si>
  <si>
    <t>Para el  cuarto trimestre del año se firmó el Convenio de Asociación No. 005 entre la Unidad Solidaria y la Unión Temporal Cincoop Comunikate, con el objetivo de "Aunar esfuerzos humanos, técnicos y financieros para el fortalecimiento, la formacion e integración de medios alternativos, comunitarios y digitales en el marco de la agenda de asociatividad solidaria para la paz implementada por la Unidad Administrativa Especial de Organizaciones Solidarias en las regiones: Caribe 1 (Atlântico, Bolívar, Córdoba, Sucre); especial Pacifico (Chocô, Urabá, Buenaventura, Tumaco); suroccidente (Narińo, Cauca, Valle del Cauca) Eje Cafetero (Quindío, Risaralda, Caldas Antioquia) oriente (Boyacá, Casanare, Arauca); centro (Cundinamarca, Bogotá y Meta); Amazonia (Guainia, Vaupés, Guaviare, Amazonas, Vichada); Caribe II (San Andrés, La Guajira, Cesar, Magdalena) y Sur (Huila, Tolima, Caquetá y Putumayo);y Nororiente (Santander, Norte de Santander y Magdalena Medio), de conformidad a las especificaciones técnicas descritas para tal fin" .
Durante  el mes de noviembre y en articulación con la Universidad Cooperativa de Colombia, iniciamos un  diplomado virtual  de 120 horas de duración, en asociatividad solidaria, el cual estuvo dirigido a  400 personas de los diferentes medios de comunicación alternativa vinculados a la Red Nacional de Medios Alternativos y Comunitarios y  durante el mes de diciembre se completó el 100% de las actividades proyectadas para 2023 tendientes a la conformación de la Red Nacional de Medios Alternativos, Comunitarios y Digitales.</t>
  </si>
  <si>
    <t xml:space="preserve">En el mes de noviembre, se socializaron las propuestas elaboradas por el grupo de Educación e Investigación que le apuntan a la ampliación del Sistema de Educación para la Asociatividad Solidaria – SEAS, mediante la generación de un mapa conceptual, que presenta los programas en los que el SEAS se desarrollaría articulandose con la educación formal (primera infancia, básica, medía, técnica, tecnoclogica, ETDH y superior)
Desde el grupo de Educación, se continuó el acompañamiento en el pilotaje de la implementación presencial del SEAS por parte de los aliados UCC, ASOCOOPH, UNIV DISTRITAL y UNAD, en las diferentes regiones del país, donde se finalizaron varios procesos formativos en las asambleas regionales de economía solidaria, social popular y comunitaria.
Finalmente se continua la articulación al programa de Alfabetización para la Asociatividad Solidaria A.L.A.S., en conjunto con el grupo de Conectividad Solidaria, quien difunde los contenidos. </t>
  </si>
  <si>
    <t xml:space="preserve">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se han adelantado: 
  11 investigaciones en desarrollo: 
1 investigación de manera directa con profesionales de la Entidad – Etnografía. 
10 acompañamientos a procesos de investigación por parte de los Aliados.  </t>
  </si>
  <si>
    <t>Con el fin de adelantar jornadas de promoción que posicionen el modelo de economía popular, social y solidaria en los territorios,  se llevaron a cabo las siguientes actividades a corte  a corte de 31 de diciembre de 2023,  con l aparticipación de mas 3521 organizaciones: 
1. 23 Asambleas Regionales de Asociatividad Solidaria para la Paz, en las cuales participaron un total de 5.016 personas que fueron promovidas por la cultura asociativa solidaria en los distintos territorios. y 151 personas participantes en taller virtual. 
2. Asamblea Nacional de Economía Solidaria, que tuvo lugar en el Coliseo Cubierto Álvaro Sánchez Silva de Neiva, atendinedo a 3787 personas. Durante este evento, se brindó sensibilización y orientación a las organizaciones de la economía solidaria popular, comunitaria y social. Estas organizaciones provenían de 250 municipios, incluyendo Bogotá, D.C. y abarcaban los 32 departamentos de Colombia.
3. Personas beneficiadas del proceso de fomento adelantado por los aliados en el territorio, datos de la matriz F10: 9448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</si>
</sst>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0.00;[Red]#,##0.00"/>
    <numFmt numFmtId="165" formatCode="0.0"/>
    <numFmt numFmtId="166" formatCode="0.0%"/>
    <numFmt numFmtId="167" formatCode="#,##0_ ;\-#,##0\ "/>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1"/>
      <color indexed="9"/>
      <name val="Arial Narrow"/>
      <family val="2"/>
    </font>
    <font>
      <sz val="12"/>
      <color theme="1"/>
      <name val="Calibri"/>
      <family val="2"/>
      <scheme val="minor"/>
    </font>
    <font>
      <sz val="10"/>
      <color rgb="FF000000"/>
      <name val="Calibri"/>
      <family val="2"/>
      <scheme val="minor"/>
    </font>
    <font>
      <sz val="11"/>
      <color rgb="FF000000"/>
      <name val="Arial Narrow"/>
      <family val="2"/>
    </font>
    <font>
      <sz val="11"/>
      <name val="Arial Narrow"/>
      <family val="2"/>
    </font>
    <font>
      <b/>
      <sz val="11"/>
      <name val="Arial Narrow"/>
      <family val="2"/>
    </font>
    <font>
      <u/>
      <sz val="11"/>
      <color theme="10"/>
      <name val="Calibri"/>
      <family val="2"/>
      <scheme val="minor"/>
    </font>
    <font>
      <sz val="10"/>
      <name val="Arial Narrow"/>
      <family val="2"/>
    </font>
    <font>
      <sz val="10"/>
      <name val="Verdana"/>
      <family val="2"/>
    </font>
    <font>
      <sz val="10"/>
      <name val="Arial"/>
      <family val="2"/>
    </font>
    <font>
      <sz val="12"/>
      <name val="Arial Narrow"/>
      <family val="2"/>
    </font>
    <font>
      <sz val="12"/>
      <color theme="1"/>
      <name val="Arial Narrow"/>
      <family val="2"/>
    </font>
    <font>
      <sz val="11"/>
      <color theme="0"/>
      <name val="Arial Narrow"/>
      <family val="2"/>
    </font>
    <font>
      <sz val="10"/>
      <name val="Arial"/>
      <family val="2"/>
    </font>
    <font>
      <sz val="9"/>
      <color indexed="81"/>
      <name val="Tahoma"/>
      <family val="2"/>
    </font>
    <font>
      <b/>
      <sz val="9"/>
      <color indexed="81"/>
      <name val="Tahoma"/>
      <family val="2"/>
    </font>
    <font>
      <sz val="10"/>
      <color theme="1"/>
      <name val="Arial"/>
      <family val="2"/>
    </font>
    <font>
      <b/>
      <sz val="12"/>
      <name val="Arial Narrow"/>
      <family val="2"/>
    </font>
    <font>
      <sz val="12"/>
      <color theme="1"/>
      <name val="Arial"/>
      <family val="2"/>
    </font>
    <font>
      <sz val="9"/>
      <color theme="0"/>
      <name val="Arial Narrow"/>
      <family val="2"/>
    </font>
    <font>
      <b/>
      <sz val="48"/>
      <color theme="1"/>
      <name val="Arial Narrow"/>
      <family val="2"/>
    </font>
    <font>
      <b/>
      <sz val="28"/>
      <color theme="1"/>
      <name val="Arial Narrow"/>
      <family val="2"/>
    </font>
    <font>
      <sz val="28"/>
      <color theme="1"/>
      <name val="Calibri"/>
      <family val="2"/>
      <scheme val="minor"/>
    </font>
    <font>
      <b/>
      <sz val="12"/>
      <color theme="0"/>
      <name val="Arial Narrow"/>
      <family val="2"/>
    </font>
    <font>
      <u/>
      <sz val="12"/>
      <color theme="10"/>
      <name val="Arial Narrow"/>
      <family val="2"/>
    </font>
    <font>
      <sz val="12"/>
      <color rgb="FF000000"/>
      <name val="Arial Narrow"/>
      <family val="2"/>
    </font>
    <font>
      <sz val="12"/>
      <color theme="0"/>
      <name val="Arial"/>
      <family val="2"/>
    </font>
    <font>
      <sz val="11"/>
      <color rgb="FFFF0000"/>
      <name val="Arial Narrow"/>
      <family val="2"/>
    </font>
    <font>
      <sz val="8"/>
      <name val="Arial"/>
      <family val="2"/>
    </font>
    <font>
      <b/>
      <sz val="11"/>
      <color theme="0"/>
      <name val="Calibri"/>
      <family val="2"/>
      <scheme val="minor"/>
    </font>
    <font>
      <sz val="7.2"/>
      <color rgb="FFFF0000"/>
      <name val="Arial Narrow"/>
      <family val="2"/>
    </font>
    <font>
      <b/>
      <sz val="12"/>
      <color theme="1"/>
      <name val="Arial Narrow"/>
      <family val="2"/>
    </font>
    <font>
      <b/>
      <sz val="14"/>
      <color theme="1"/>
      <name val="Arial Narrow"/>
      <family val="2"/>
    </font>
    <font>
      <b/>
      <sz val="14"/>
      <name val="Arial Narrow"/>
      <family val="2"/>
    </font>
    <font>
      <sz val="12"/>
      <color rgb="FFFF0000"/>
      <name val="Arial Narrow"/>
      <family val="2"/>
    </font>
    <font>
      <b/>
      <sz val="10"/>
      <name val="Arial"/>
      <family val="2"/>
    </font>
    <font>
      <b/>
      <sz val="11"/>
      <name val="Arial"/>
      <family val="2"/>
    </font>
    <font>
      <sz val="11"/>
      <name val="Arial"/>
      <family val="2"/>
    </font>
    <font>
      <b/>
      <sz val="12"/>
      <name val="Arial"/>
      <family val="2"/>
    </font>
    <font>
      <b/>
      <sz val="14"/>
      <name val="Arial"/>
      <family val="2"/>
    </font>
    <font>
      <sz val="11"/>
      <name val="Calibri"/>
      <family val="2"/>
    </font>
    <font>
      <sz val="11"/>
      <color rgb="FFFF0000"/>
      <name val="Calibri"/>
      <family val="2"/>
    </font>
    <font>
      <b/>
      <sz val="10"/>
      <color indexed="8"/>
      <name val="Calibri"/>
      <family val="2"/>
    </font>
    <font>
      <b/>
      <sz val="18"/>
      <color indexed="8"/>
      <name val="Arial Narrow"/>
      <family val="2"/>
    </font>
    <font>
      <b/>
      <sz val="11"/>
      <color indexed="8"/>
      <name val="Arial Narrow"/>
      <family val="2"/>
    </font>
    <font>
      <sz val="18"/>
      <name val="Arial Narrow"/>
      <family val="2"/>
    </font>
    <font>
      <sz val="11"/>
      <color indexed="8"/>
      <name val="Arial Narrow"/>
      <family val="2"/>
    </font>
    <font>
      <b/>
      <sz val="8"/>
      <color indexed="8"/>
      <name val="Arial"/>
      <family val="2"/>
    </font>
    <font>
      <b/>
      <sz val="11"/>
      <color rgb="FF000000"/>
      <name val="Arial Narrow"/>
      <family val="2"/>
    </font>
    <font>
      <sz val="9"/>
      <color rgb="FFFF0000"/>
      <name val="Montserrat Regular"/>
    </font>
    <font>
      <sz val="9"/>
      <name val="Montserrat Regular"/>
    </font>
    <font>
      <sz val="9"/>
      <color theme="1"/>
      <name val="Montserrat Regular"/>
    </font>
    <font>
      <b/>
      <sz val="9"/>
      <color theme="1"/>
      <name val="Montserrat Regular"/>
    </font>
    <font>
      <b/>
      <sz val="9"/>
      <name val="Montserrat Regular"/>
    </font>
    <font>
      <sz val="11"/>
      <color theme="6"/>
      <name val="Arial Narrow"/>
      <family val="2"/>
    </font>
    <font>
      <sz val="10"/>
      <name val="Times New Roman"/>
      <family val="1"/>
    </font>
  </fonts>
  <fills count="2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rgb="FF35358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indexed="9"/>
        <bgColor indexed="64"/>
      </patternFill>
    </fill>
    <fill>
      <patternFill patternType="solid">
        <fgColor theme="3" tint="0.59999389629810485"/>
        <bgColor indexed="64"/>
      </patternFill>
    </fill>
    <fill>
      <patternFill patternType="solid">
        <fgColor theme="0"/>
        <bgColor rgb="FF000000"/>
      </patternFill>
    </fill>
    <fill>
      <patternFill patternType="solid">
        <fgColor rgb="FFFFFFFF"/>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right style="thin">
        <color auto="1"/>
      </right>
      <top/>
      <bottom style="medium">
        <color theme="4" tint="-0.499984740745262"/>
      </bottom>
      <diagonal/>
    </border>
    <border>
      <left style="thin">
        <color auto="1"/>
      </left>
      <right style="thin">
        <color auto="1"/>
      </right>
      <top style="medium">
        <color theme="4" tint="-0.499984740745262"/>
      </top>
      <bottom style="thin">
        <color auto="1"/>
      </bottom>
      <diagonal/>
    </border>
    <border>
      <left style="medium">
        <color theme="4" tint="-0.499984740745262"/>
      </left>
      <right style="thick">
        <color theme="4" tint="-0.499984740745262"/>
      </right>
      <top style="thin">
        <color auto="1"/>
      </top>
      <bottom style="thin">
        <color auto="1"/>
      </bottom>
      <diagonal/>
    </border>
    <border>
      <left/>
      <right style="thin">
        <color auto="1"/>
      </right>
      <top/>
      <bottom/>
      <diagonal/>
    </border>
    <border>
      <left style="medium">
        <color theme="4" tint="-0.499984740745262"/>
      </left>
      <right style="thick">
        <color theme="4" tint="-0.499984740745262"/>
      </right>
      <top style="thin">
        <color auto="1"/>
      </top>
      <bottom/>
      <diagonal/>
    </border>
    <border>
      <left style="medium">
        <color theme="4" tint="-0.499984740745262"/>
      </left>
      <right style="thick">
        <color theme="4" tint="-0.499984740745262"/>
      </right>
      <top style="thin">
        <color auto="1"/>
      </top>
      <bottom style="medium">
        <color theme="4" tint="-0.499984740745262"/>
      </bottom>
      <diagonal/>
    </border>
    <border>
      <left style="medium">
        <color theme="4" tint="-0.499984740745262"/>
      </left>
      <right style="thin">
        <color auto="1"/>
      </right>
      <top style="medium">
        <color theme="4" tint="-0.499984740745262"/>
      </top>
      <bottom style="thin">
        <color auto="1"/>
      </bottom>
      <diagonal/>
    </border>
    <border>
      <left style="thin">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bottom style="thin">
        <color indexed="64"/>
      </bottom>
      <diagonal/>
    </border>
    <border>
      <left/>
      <right style="thin">
        <color auto="1"/>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diagonal/>
    </border>
    <border>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auto="1"/>
      </right>
      <top/>
      <bottom style="medium">
        <color indexed="64"/>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0">
    <xf numFmtId="0" fontId="0" fillId="0" borderId="0"/>
    <xf numFmtId="0" fontId="6" fillId="0" borderId="0"/>
    <xf numFmtId="0" fontId="10" fillId="0" borderId="0"/>
    <xf numFmtId="0" fontId="15" fillId="0" borderId="0" applyNumberForma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17" fillId="0" borderId="0"/>
    <xf numFmtId="41" fontId="18" fillId="0" borderId="0" applyFont="0" applyFill="0" applyBorder="0" applyAlignment="0" applyProtection="0"/>
    <xf numFmtId="9"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2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3" fillId="0" borderId="0"/>
    <xf numFmtId="0" fontId="2" fillId="0" borderId="0"/>
    <xf numFmtId="0" fontId="2"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44" fontId="18" fillId="0" borderId="0" applyFont="0" applyFill="0" applyBorder="0" applyAlignment="0" applyProtection="0"/>
  </cellStyleXfs>
  <cellXfs count="605">
    <xf numFmtId="0" fontId="0" fillId="0" borderId="0" xfId="0"/>
    <xf numFmtId="0" fontId="7" fillId="2" borderId="0" xfId="1" applyFont="1" applyFill="1"/>
    <xf numFmtId="0" fontId="7" fillId="2" borderId="1" xfId="1" applyFont="1" applyFill="1" applyBorder="1" applyAlignment="1">
      <alignment horizontal="center" vertical="center"/>
    </xf>
    <xf numFmtId="0" fontId="9" fillId="3"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7" fillId="3" borderId="0" xfId="1" applyFont="1" applyFill="1"/>
    <xf numFmtId="0" fontId="13" fillId="2" borderId="1" xfId="1" applyFont="1" applyFill="1" applyBorder="1" applyAlignment="1">
      <alignment horizontal="left" vertical="top" wrapText="1"/>
    </xf>
    <xf numFmtId="0" fontId="13" fillId="2" borderId="1" xfId="1" applyFont="1" applyFill="1" applyBorder="1" applyAlignment="1">
      <alignment vertical="top" wrapText="1"/>
    </xf>
    <xf numFmtId="0" fontId="13"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left" vertical="top" wrapText="1"/>
    </xf>
    <xf numFmtId="0" fontId="7" fillId="2" borderId="1" xfId="1" applyFont="1" applyFill="1" applyBorder="1" applyAlignment="1">
      <alignment vertical="top" wrapText="1"/>
    </xf>
    <xf numFmtId="0" fontId="7" fillId="2" borderId="1" xfId="1" applyFont="1" applyFill="1" applyBorder="1" applyAlignment="1">
      <alignment horizontal="left" vertical="center" wrapText="1"/>
    </xf>
    <xf numFmtId="0" fontId="7" fillId="2" borderId="1" xfId="1" applyFont="1" applyFill="1" applyBorder="1" applyAlignment="1">
      <alignment vertical="center" wrapText="1"/>
    </xf>
    <xf numFmtId="9"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13" fillId="2" borderId="1" xfId="1" applyFont="1" applyFill="1" applyBorder="1" applyAlignment="1">
      <alignment vertical="center" wrapText="1"/>
    </xf>
    <xf numFmtId="0" fontId="13" fillId="0" borderId="1" xfId="1" applyFont="1" applyBorder="1" applyAlignment="1">
      <alignment horizontal="center" vertical="center" wrapText="1"/>
    </xf>
    <xf numFmtId="3" fontId="7" fillId="2" borderId="1" xfId="1" applyNumberFormat="1" applyFont="1" applyFill="1" applyBorder="1" applyAlignment="1">
      <alignment horizontal="center" vertical="center"/>
    </xf>
    <xf numFmtId="3" fontId="13" fillId="0" borderId="1" xfId="1" applyNumberFormat="1" applyFont="1" applyBorder="1" applyAlignment="1">
      <alignment horizontal="center" vertical="center" wrapText="1"/>
    </xf>
    <xf numFmtId="0" fontId="13" fillId="2" borderId="1" xfId="1" applyFont="1" applyFill="1" applyBorder="1" applyAlignment="1">
      <alignment horizontal="center" vertical="center"/>
    </xf>
    <xf numFmtId="0" fontId="13" fillId="2" borderId="1" xfId="1" applyFont="1" applyFill="1" applyBorder="1" applyAlignment="1">
      <alignment horizontal="justify" vertical="top" wrapText="1"/>
    </xf>
    <xf numFmtId="0" fontId="16" fillId="0" borderId="1" xfId="0" applyFont="1" applyBorder="1" applyAlignment="1" applyProtection="1">
      <alignment horizontal="center" vertical="center"/>
      <protection locked="0"/>
    </xf>
    <xf numFmtId="1" fontId="13" fillId="2" borderId="1" xfId="1" applyNumberFormat="1" applyFont="1" applyFill="1" applyBorder="1" applyAlignment="1">
      <alignment horizontal="center" vertical="center" wrapText="1"/>
    </xf>
    <xf numFmtId="49" fontId="16" fillId="2" borderId="1" xfId="2" applyNumberFormat="1" applyFont="1" applyFill="1" applyBorder="1" applyAlignment="1">
      <alignment horizontal="center" vertical="center" wrapText="1"/>
    </xf>
    <xf numFmtId="0" fontId="7" fillId="2" borderId="1" xfId="1" applyFont="1" applyFill="1" applyBorder="1" applyAlignment="1">
      <alignment horizontal="justify" vertical="top"/>
    </xf>
    <xf numFmtId="0" fontId="7" fillId="2" borderId="0" xfId="1" applyFont="1" applyFill="1" applyAlignment="1">
      <alignment horizontal="justify" vertical="top"/>
    </xf>
    <xf numFmtId="1" fontId="20" fillId="2" borderId="1" xfId="10" applyNumberFormat="1" applyFont="1" applyFill="1" applyBorder="1" applyAlignment="1" applyProtection="1">
      <alignment horizontal="center" vertical="center" wrapText="1"/>
      <protection locked="0"/>
    </xf>
    <xf numFmtId="0" fontId="7" fillId="2" borderId="0" xfId="1" applyFont="1" applyFill="1" applyAlignment="1">
      <alignment horizontal="center" vertical="center"/>
    </xf>
    <xf numFmtId="0" fontId="21" fillId="3" borderId="3" xfId="1" applyFont="1" applyFill="1" applyBorder="1" applyAlignment="1">
      <alignment horizontal="center" vertical="center"/>
    </xf>
    <xf numFmtId="9" fontId="7" fillId="2" borderId="1" xfId="14" applyFont="1" applyFill="1" applyBorder="1" applyAlignment="1">
      <alignment horizontal="center" vertical="center"/>
    </xf>
    <xf numFmtId="0" fontId="7" fillId="2" borderId="1" xfId="1" applyFont="1" applyFill="1" applyBorder="1" applyAlignment="1">
      <alignment vertical="top"/>
    </xf>
    <xf numFmtId="0" fontId="25" fillId="2" borderId="1" xfId="0" applyFont="1" applyFill="1" applyBorder="1" applyAlignment="1">
      <alignment horizontal="center" vertical="center"/>
    </xf>
    <xf numFmtId="0" fontId="27" fillId="2" borderId="0" xfId="0" applyFont="1" applyFill="1"/>
    <xf numFmtId="0" fontId="25" fillId="2" borderId="6" xfId="0" applyFont="1" applyFill="1" applyBorder="1" applyAlignment="1">
      <alignment horizontal="center" vertical="center"/>
    </xf>
    <xf numFmtId="0" fontId="7" fillId="2" borderId="1" xfId="1" applyFont="1" applyFill="1" applyBorder="1" applyAlignment="1">
      <alignment horizontal="justify" vertical="top" wrapText="1"/>
    </xf>
    <xf numFmtId="9" fontId="7" fillId="2" borderId="1" xfId="1" applyNumberFormat="1" applyFont="1" applyFill="1" applyBorder="1" applyAlignment="1">
      <alignment vertical="top" wrapText="1"/>
    </xf>
    <xf numFmtId="1" fontId="7" fillId="2" borderId="1" xfId="1" applyNumberFormat="1" applyFont="1" applyFill="1" applyBorder="1" applyAlignment="1">
      <alignment vertical="top" wrapText="1"/>
    </xf>
    <xf numFmtId="0" fontId="13" fillId="5" borderId="1" xfId="1" applyFont="1" applyFill="1" applyBorder="1" applyAlignment="1">
      <alignment horizontal="left" vertical="center" wrapText="1"/>
    </xf>
    <xf numFmtId="0" fontId="21" fillId="3" borderId="1" xfId="1" applyFont="1" applyFill="1" applyBorder="1" applyAlignment="1">
      <alignment horizontal="center" vertical="center"/>
    </xf>
    <xf numFmtId="0" fontId="7" fillId="4" borderId="1" xfId="1" applyFont="1" applyFill="1" applyBorder="1" applyAlignment="1">
      <alignment horizontal="center" vertical="center"/>
    </xf>
    <xf numFmtId="9" fontId="7" fillId="4" borderId="1" xfId="1" applyNumberFormat="1" applyFont="1" applyFill="1" applyBorder="1" applyAlignment="1">
      <alignment horizontal="center" vertical="center"/>
    </xf>
    <xf numFmtId="10" fontId="7" fillId="4" borderId="1" xfId="1" applyNumberFormat="1" applyFont="1" applyFill="1" applyBorder="1" applyAlignment="1">
      <alignment horizontal="center" vertical="center"/>
    </xf>
    <xf numFmtId="0" fontId="28" fillId="3" borderId="1" xfId="1" applyFont="1" applyFill="1" applyBorder="1" applyAlignment="1">
      <alignment horizontal="center" vertical="center"/>
    </xf>
    <xf numFmtId="0" fontId="7" fillId="2" borderId="0" xfId="1" applyFont="1" applyFill="1" applyAlignment="1">
      <alignment horizontal="center" vertical="center" wrapText="1"/>
    </xf>
    <xf numFmtId="10" fontId="7" fillId="2" borderId="1" xfId="1" applyNumberFormat="1" applyFont="1" applyFill="1" applyBorder="1" applyAlignment="1">
      <alignment horizontal="center" vertical="center"/>
    </xf>
    <xf numFmtId="10" fontId="7" fillId="2" borderId="1" xfId="14" applyNumberFormat="1" applyFont="1" applyFill="1" applyBorder="1" applyAlignment="1">
      <alignment horizontal="center" vertical="center"/>
    </xf>
    <xf numFmtId="9" fontId="7" fillId="2" borderId="1" xfId="1" applyNumberFormat="1" applyFont="1" applyFill="1" applyBorder="1" applyAlignment="1">
      <alignment horizontal="center" vertical="center"/>
    </xf>
    <xf numFmtId="0" fontId="4" fillId="0" borderId="0" xfId="15"/>
    <xf numFmtId="0" fontId="31" fillId="0" borderId="0" xfId="15" applyFont="1"/>
    <xf numFmtId="0" fontId="4" fillId="0" borderId="11" xfId="15" applyBorder="1"/>
    <xf numFmtId="0" fontId="4" fillId="0" borderId="0" xfId="15" applyAlignment="1">
      <alignment horizontal="center" vertical="center"/>
    </xf>
    <xf numFmtId="0" fontId="4" fillId="0" borderId="0" xfId="15" applyAlignment="1">
      <alignment horizontal="right"/>
    </xf>
    <xf numFmtId="0" fontId="20" fillId="0" borderId="0" xfId="15" applyFont="1"/>
    <xf numFmtId="3" fontId="19" fillId="2" borderId="1" xfId="15" applyNumberFormat="1" applyFont="1" applyFill="1" applyBorder="1" applyAlignment="1">
      <alignment horizontal="center" vertical="center" wrapText="1"/>
    </xf>
    <xf numFmtId="3" fontId="19" fillId="2" borderId="1" xfId="15" applyNumberFormat="1" applyFont="1" applyFill="1" applyBorder="1" applyAlignment="1">
      <alignment horizontal="justify" vertical="center" wrapText="1"/>
    </xf>
    <xf numFmtId="0" fontId="20" fillId="2" borderId="1" xfId="15" applyFont="1" applyFill="1" applyBorder="1" applyAlignment="1">
      <alignment horizontal="justify" vertical="center" wrapText="1"/>
    </xf>
    <xf numFmtId="0" fontId="19" fillId="2" borderId="1" xfId="15" applyFont="1" applyFill="1" applyBorder="1" applyAlignment="1">
      <alignment horizontal="justify" vertical="center" wrapText="1"/>
    </xf>
    <xf numFmtId="1" fontId="19" fillId="2" borderId="1" xfId="15" applyNumberFormat="1" applyFont="1" applyFill="1" applyBorder="1" applyAlignment="1">
      <alignment horizontal="center" vertical="center" wrapText="1"/>
    </xf>
    <xf numFmtId="9" fontId="20" fillId="2" borderId="1" xfId="15" applyNumberFormat="1" applyFont="1" applyFill="1" applyBorder="1" applyAlignment="1">
      <alignment horizontal="right" wrapText="1"/>
    </xf>
    <xf numFmtId="9" fontId="19" fillId="2" borderId="1" xfId="17" applyFont="1" applyFill="1" applyBorder="1" applyAlignment="1">
      <alignment horizontal="right" wrapText="1"/>
    </xf>
    <xf numFmtId="9" fontId="19" fillId="2" borderId="1" xfId="17" applyFont="1" applyFill="1" applyBorder="1" applyAlignment="1">
      <alignment horizontal="center" vertical="center" wrapText="1"/>
    </xf>
    <xf numFmtId="9" fontId="20" fillId="2" borderId="1" xfId="15" applyNumberFormat="1" applyFont="1" applyFill="1" applyBorder="1" applyAlignment="1">
      <alignment horizontal="center" vertical="center" wrapText="1"/>
    </xf>
    <xf numFmtId="0" fontId="20" fillId="2" borderId="0" xfId="15" applyFont="1" applyFill="1"/>
    <xf numFmtId="1" fontId="20" fillId="2" borderId="1" xfId="10" applyNumberFormat="1" applyFont="1" applyFill="1" applyBorder="1" applyAlignment="1" applyProtection="1">
      <alignment horizontal="right" wrapText="1"/>
      <protection locked="0"/>
    </xf>
    <xf numFmtId="1" fontId="19" fillId="2" borderId="1" xfId="15" applyNumberFormat="1" applyFont="1" applyFill="1" applyBorder="1" applyAlignment="1">
      <alignment horizontal="right" wrapText="1"/>
    </xf>
    <xf numFmtId="0" fontId="7" fillId="2" borderId="1" xfId="1" applyFont="1" applyFill="1" applyBorder="1" applyAlignment="1">
      <alignment horizontal="center"/>
    </xf>
    <xf numFmtId="0" fontId="8" fillId="2" borderId="0" xfId="1" applyFont="1" applyFill="1" applyAlignment="1">
      <alignment horizontal="center" vertical="center"/>
    </xf>
    <xf numFmtId="0" fontId="8" fillId="2" borderId="2" xfId="1" applyFont="1" applyFill="1" applyBorder="1" applyAlignment="1">
      <alignment horizontal="center" vertical="center"/>
    </xf>
    <xf numFmtId="2" fontId="7" fillId="2" borderId="1" xfId="14" applyNumberFormat="1" applyFont="1" applyFill="1" applyBorder="1" applyAlignment="1">
      <alignment horizontal="center" vertical="center"/>
    </xf>
    <xf numFmtId="0" fontId="7" fillId="6" borderId="1" xfId="1" applyFont="1" applyFill="1" applyBorder="1" applyAlignment="1">
      <alignment horizontal="center" vertical="center"/>
    </xf>
    <xf numFmtId="2" fontId="4" fillId="0" borderId="0" xfId="15" applyNumberFormat="1" applyAlignment="1">
      <alignment horizontal="right"/>
    </xf>
    <xf numFmtId="0" fontId="7" fillId="2" borderId="6" xfId="1" applyFont="1" applyFill="1" applyBorder="1" applyAlignment="1">
      <alignment horizontal="center"/>
    </xf>
    <xf numFmtId="0" fontId="7" fillId="2" borderId="7" xfId="1" applyFont="1" applyFill="1" applyBorder="1" applyAlignment="1">
      <alignment horizontal="center"/>
    </xf>
    <xf numFmtId="0" fontId="7" fillId="2" borderId="8" xfId="1" applyFont="1" applyFill="1" applyBorder="1" applyAlignment="1">
      <alignment horizontal="center"/>
    </xf>
    <xf numFmtId="9" fontId="7" fillId="2" borderId="0" xfId="14" applyFont="1" applyFill="1" applyAlignment="1">
      <alignment horizontal="center" vertical="center"/>
    </xf>
    <xf numFmtId="9" fontId="27" fillId="2" borderId="0" xfId="14" applyFont="1" applyFill="1"/>
    <xf numFmtId="9" fontId="21" fillId="3" borderId="3" xfId="14" applyFont="1" applyFill="1" applyBorder="1" applyAlignment="1">
      <alignment horizontal="center" vertical="center"/>
    </xf>
    <xf numFmtId="9" fontId="4" fillId="0" borderId="0" xfId="14" applyFont="1" applyAlignment="1">
      <alignment horizontal="center" vertical="center"/>
    </xf>
    <xf numFmtId="9" fontId="4" fillId="0" borderId="0" xfId="15" applyNumberFormat="1" applyAlignment="1">
      <alignment horizontal="center" vertical="center"/>
    </xf>
    <xf numFmtId="0" fontId="13" fillId="2" borderId="0" xfId="1" applyFont="1" applyFill="1" applyAlignment="1">
      <alignment horizontal="left" vertical="center" wrapText="1"/>
    </xf>
    <xf numFmtId="3" fontId="7" fillId="2" borderId="1" xfId="1" applyNumberFormat="1" applyFont="1" applyFill="1" applyBorder="1" applyAlignment="1">
      <alignment vertical="top" wrapText="1"/>
    </xf>
    <xf numFmtId="0" fontId="20" fillId="0" borderId="0" xfId="20" applyFont="1"/>
    <xf numFmtId="0" fontId="3" fillId="0" borderId="0" xfId="20"/>
    <xf numFmtId="0" fontId="20" fillId="0" borderId="0" xfId="20" applyFont="1" applyAlignment="1">
      <alignment horizontal="right"/>
    </xf>
    <xf numFmtId="3" fontId="32" fillId="10" borderId="25" xfId="20" applyNumberFormat="1" applyFont="1" applyFill="1" applyBorder="1" applyAlignment="1">
      <alignment horizontal="center" vertical="center" wrapText="1"/>
    </xf>
    <xf numFmtId="3" fontId="32" fillId="10" borderId="26" xfId="20" applyNumberFormat="1" applyFont="1" applyFill="1" applyBorder="1" applyAlignment="1">
      <alignment horizontal="center" vertical="center" wrapText="1"/>
    </xf>
    <xf numFmtId="164" fontId="32" fillId="10" borderId="26" xfId="20" applyNumberFormat="1" applyFont="1" applyFill="1" applyBorder="1" applyAlignment="1">
      <alignment horizontal="center" vertical="center" wrapText="1"/>
    </xf>
    <xf numFmtId="3" fontId="32" fillId="10" borderId="26" xfId="20" applyNumberFormat="1" applyFont="1" applyFill="1" applyBorder="1" applyAlignment="1">
      <alignment horizontal="right" vertical="center" wrapText="1"/>
    </xf>
    <xf numFmtId="164" fontId="32" fillId="10" borderId="26" xfId="20" applyNumberFormat="1" applyFont="1" applyFill="1" applyBorder="1" applyAlignment="1">
      <alignment horizontal="right" vertical="center" wrapText="1"/>
    </xf>
    <xf numFmtId="3" fontId="32" fillId="10" borderId="27" xfId="20" applyNumberFormat="1" applyFont="1" applyFill="1" applyBorder="1" applyAlignment="1">
      <alignment horizontal="center" vertical="center" wrapText="1"/>
    </xf>
    <xf numFmtId="3" fontId="38" fillId="0" borderId="0" xfId="20" applyNumberFormat="1" applyFont="1" applyAlignment="1">
      <alignment horizontal="center" vertical="center" wrapText="1"/>
    </xf>
    <xf numFmtId="3" fontId="19" fillId="4" borderId="1" xfId="20" applyNumberFormat="1" applyFont="1" applyFill="1" applyBorder="1" applyAlignment="1">
      <alignment horizontal="center" vertical="center" wrapText="1"/>
    </xf>
    <xf numFmtId="15" fontId="20" fillId="4" borderId="1" xfId="8" applyNumberFormat="1" applyFont="1" applyFill="1" applyBorder="1" applyAlignment="1" applyProtection="1">
      <alignment horizontal="justify" vertical="center" wrapText="1"/>
      <protection locked="0"/>
    </xf>
    <xf numFmtId="3" fontId="19" fillId="4" borderId="1" xfId="20" applyNumberFormat="1" applyFont="1" applyFill="1" applyBorder="1" applyAlignment="1">
      <alignment horizontal="justify" vertical="center" wrapText="1"/>
    </xf>
    <xf numFmtId="3" fontId="20" fillId="4" borderId="1" xfId="8" applyNumberFormat="1" applyFont="1" applyFill="1" applyBorder="1" applyAlignment="1" applyProtection="1">
      <alignment horizontal="right" vertical="center" wrapText="1"/>
      <protection locked="0"/>
    </xf>
    <xf numFmtId="1" fontId="20" fillId="4" borderId="1" xfId="10" applyNumberFormat="1" applyFont="1" applyFill="1" applyBorder="1" applyAlignment="1" applyProtection="1">
      <alignment horizontal="right" vertical="center" wrapText="1"/>
      <protection locked="0"/>
    </xf>
    <xf numFmtId="0" fontId="20" fillId="4" borderId="1" xfId="20" applyFont="1" applyFill="1" applyBorder="1" applyAlignment="1">
      <alignment horizontal="justify" vertical="center" wrapText="1"/>
    </xf>
    <xf numFmtId="0" fontId="20" fillId="4" borderId="1" xfId="8" applyFont="1" applyFill="1" applyBorder="1" applyAlignment="1">
      <alignment horizontal="justify" vertical="center" wrapText="1"/>
    </xf>
    <xf numFmtId="0" fontId="33" fillId="4" borderId="29" xfId="3" applyFont="1" applyFill="1" applyBorder="1" applyAlignment="1">
      <alignment horizontal="justify" vertical="center" wrapText="1"/>
    </xf>
    <xf numFmtId="3" fontId="38" fillId="2" borderId="0" xfId="20" applyNumberFormat="1" applyFont="1" applyFill="1" applyAlignment="1">
      <alignment horizontal="justify" vertical="center" wrapText="1"/>
    </xf>
    <xf numFmtId="164" fontId="19" fillId="2" borderId="1" xfId="20" applyNumberFormat="1" applyFont="1" applyFill="1" applyBorder="1" applyAlignment="1">
      <alignment horizontal="justify" vertical="center" wrapText="1"/>
    </xf>
    <xf numFmtId="3" fontId="19" fillId="2" borderId="1" xfId="20" applyNumberFormat="1" applyFont="1" applyFill="1" applyBorder="1" applyAlignment="1">
      <alignment horizontal="justify" vertical="center" wrapText="1"/>
    </xf>
    <xf numFmtId="3" fontId="19" fillId="2" borderId="1" xfId="20" applyNumberFormat="1" applyFont="1" applyFill="1" applyBorder="1" applyAlignment="1">
      <alignment horizontal="center" vertical="center" wrapText="1"/>
    </xf>
    <xf numFmtId="3" fontId="19" fillId="2" borderId="1" xfId="20" applyNumberFormat="1" applyFont="1" applyFill="1" applyBorder="1" applyAlignment="1">
      <alignment horizontal="right" vertical="center" wrapText="1"/>
    </xf>
    <xf numFmtId="3" fontId="20" fillId="2" borderId="1" xfId="8" applyNumberFormat="1" applyFont="1" applyFill="1" applyBorder="1" applyAlignment="1" applyProtection="1">
      <alignment horizontal="right" vertical="center" wrapText="1"/>
      <protection locked="0"/>
    </xf>
    <xf numFmtId="0" fontId="20" fillId="2" borderId="1" xfId="20" applyFont="1" applyFill="1" applyBorder="1" applyAlignment="1">
      <alignment horizontal="justify" vertical="center" wrapText="1"/>
    </xf>
    <xf numFmtId="0" fontId="33" fillId="2" borderId="29" xfId="3" applyFont="1" applyFill="1" applyBorder="1" applyAlignment="1">
      <alignment horizontal="justify" vertical="center" wrapText="1"/>
    </xf>
    <xf numFmtId="0" fontId="19" fillId="4" borderId="1" xfId="20" applyFont="1" applyFill="1" applyBorder="1" applyAlignment="1">
      <alignment horizontal="justify" vertical="center" wrapText="1"/>
    </xf>
    <xf numFmtId="1" fontId="20" fillId="4" borderId="1" xfId="8" applyNumberFormat="1" applyFont="1" applyFill="1" applyBorder="1" applyAlignment="1">
      <alignment horizontal="right" vertical="center" wrapText="1"/>
    </xf>
    <xf numFmtId="1" fontId="19" fillId="4" borderId="1" xfId="20" applyNumberFormat="1" applyFont="1" applyFill="1" applyBorder="1" applyAlignment="1">
      <alignment horizontal="right" vertical="center" wrapText="1"/>
    </xf>
    <xf numFmtId="1" fontId="20" fillId="4" borderId="1" xfId="20" applyNumberFormat="1" applyFont="1" applyFill="1" applyBorder="1" applyAlignment="1">
      <alignment horizontal="right" vertical="center" wrapText="1"/>
    </xf>
    <xf numFmtId="0" fontId="19" fillId="2" borderId="1" xfId="20" applyFont="1" applyFill="1" applyBorder="1" applyAlignment="1">
      <alignment horizontal="justify" vertical="center" wrapText="1"/>
    </xf>
    <xf numFmtId="1" fontId="20" fillId="2" borderId="1" xfId="8" applyNumberFormat="1" applyFont="1" applyFill="1" applyBorder="1" applyAlignment="1">
      <alignment horizontal="right" vertical="center" wrapText="1"/>
    </xf>
    <xf numFmtId="164" fontId="19" fillId="4" borderId="1" xfId="20" applyNumberFormat="1" applyFont="1" applyFill="1" applyBorder="1" applyAlignment="1">
      <alignment horizontal="justify" vertical="center" wrapText="1"/>
    </xf>
    <xf numFmtId="3" fontId="19" fillId="4" borderId="1" xfId="20" applyNumberFormat="1" applyFont="1" applyFill="1" applyBorder="1" applyAlignment="1">
      <alignment horizontal="right" vertical="center" wrapText="1"/>
    </xf>
    <xf numFmtId="1" fontId="20" fillId="2" borderId="1" xfId="20" applyNumberFormat="1" applyFont="1" applyFill="1" applyBorder="1" applyAlignment="1">
      <alignment horizontal="right" vertical="center" wrapText="1"/>
    </xf>
    <xf numFmtId="9" fontId="20" fillId="4" borderId="1" xfId="20" applyNumberFormat="1" applyFont="1" applyFill="1" applyBorder="1" applyAlignment="1">
      <alignment horizontal="right" vertical="center" wrapText="1"/>
    </xf>
    <xf numFmtId="9" fontId="19" fillId="4" borderId="1" xfId="20" applyNumberFormat="1" applyFont="1" applyFill="1" applyBorder="1" applyAlignment="1">
      <alignment horizontal="right" vertical="center" wrapText="1"/>
    </xf>
    <xf numFmtId="9" fontId="20" fillId="2" borderId="1" xfId="20" applyNumberFormat="1" applyFont="1" applyFill="1" applyBorder="1" applyAlignment="1">
      <alignment horizontal="right" vertical="center" wrapText="1"/>
    </xf>
    <xf numFmtId="9" fontId="19" fillId="2" borderId="1" xfId="20" applyNumberFormat="1" applyFont="1" applyFill="1" applyBorder="1" applyAlignment="1">
      <alignment horizontal="right" vertical="center" wrapText="1"/>
    </xf>
    <xf numFmtId="9" fontId="19" fillId="2" borderId="1" xfId="21" applyFont="1" applyFill="1" applyBorder="1" applyAlignment="1">
      <alignment horizontal="right" vertical="center" wrapText="1"/>
    </xf>
    <xf numFmtId="164" fontId="19" fillId="2" borderId="3" xfId="22" applyNumberFormat="1" applyFont="1" applyFill="1" applyBorder="1" applyAlignment="1">
      <alignment horizontal="justify" vertical="center" wrapText="1"/>
    </xf>
    <xf numFmtId="1" fontId="19" fillId="4" borderId="3" xfId="20" applyNumberFormat="1" applyFont="1" applyFill="1" applyBorder="1" applyAlignment="1">
      <alignment horizontal="right" vertical="center" wrapText="1"/>
    </xf>
    <xf numFmtId="1" fontId="20" fillId="4" borderId="3" xfId="20" applyNumberFormat="1" applyFont="1" applyFill="1" applyBorder="1" applyAlignment="1">
      <alignment horizontal="right" vertical="center" wrapText="1"/>
    </xf>
    <xf numFmtId="164" fontId="19" fillId="2" borderId="32" xfId="20" applyNumberFormat="1" applyFont="1" applyFill="1" applyBorder="1" applyAlignment="1">
      <alignment horizontal="justify" vertical="center" wrapText="1"/>
    </xf>
    <xf numFmtId="3" fontId="19" fillId="2" borderId="32" xfId="20" applyNumberFormat="1" applyFont="1" applyFill="1" applyBorder="1" applyAlignment="1">
      <alignment horizontal="justify" vertical="center" wrapText="1"/>
    </xf>
    <xf numFmtId="3" fontId="19" fillId="2" borderId="32" xfId="20" applyNumberFormat="1" applyFont="1" applyFill="1" applyBorder="1" applyAlignment="1">
      <alignment horizontal="center" vertical="center" wrapText="1"/>
    </xf>
    <xf numFmtId="3" fontId="19" fillId="2" borderId="32" xfId="20" applyNumberFormat="1" applyFont="1" applyFill="1" applyBorder="1" applyAlignment="1">
      <alignment horizontal="right" vertical="center" wrapText="1"/>
    </xf>
    <xf numFmtId="0" fontId="20" fillId="2" borderId="32" xfId="20" applyFont="1" applyFill="1" applyBorder="1" applyAlignment="1">
      <alignment horizontal="justify" vertical="center" wrapText="1"/>
    </xf>
    <xf numFmtId="0" fontId="19" fillId="2" borderId="32" xfId="20" applyFont="1" applyFill="1" applyBorder="1" applyAlignment="1">
      <alignment horizontal="justify" vertical="center" wrapText="1"/>
    </xf>
    <xf numFmtId="0" fontId="33" fillId="2" borderId="33" xfId="3" applyFont="1" applyFill="1" applyBorder="1" applyAlignment="1">
      <alignment horizontal="justify" vertical="center" wrapText="1"/>
    </xf>
    <xf numFmtId="0" fontId="26" fillId="2" borderId="34" xfId="20" applyFont="1" applyFill="1" applyBorder="1" applyAlignment="1">
      <alignment horizontal="justify" vertical="center" wrapText="1"/>
    </xf>
    <xf numFmtId="0" fontId="20" fillId="4" borderId="35" xfId="20" applyFont="1" applyFill="1" applyBorder="1" applyAlignment="1">
      <alignment horizontal="justify" vertical="center" wrapText="1"/>
    </xf>
    <xf numFmtId="3" fontId="19" fillId="4" borderId="35" xfId="20" applyNumberFormat="1" applyFont="1" applyFill="1" applyBorder="1" applyAlignment="1">
      <alignment horizontal="justify" vertical="center" wrapText="1"/>
    </xf>
    <xf numFmtId="165" fontId="19" fillId="4" borderId="35" xfId="20" applyNumberFormat="1" applyFont="1" applyFill="1" applyBorder="1" applyAlignment="1">
      <alignment horizontal="right" vertical="center" wrapText="1"/>
    </xf>
    <xf numFmtId="3" fontId="19" fillId="4" borderId="35" xfId="20" applyNumberFormat="1" applyFont="1" applyFill="1" applyBorder="1" applyAlignment="1">
      <alignment vertical="center" wrapText="1"/>
    </xf>
    <xf numFmtId="3" fontId="33" fillId="4" borderId="36" xfId="3" applyNumberFormat="1" applyFont="1" applyFill="1" applyBorder="1" applyAlignment="1">
      <alignment horizontal="justify" vertical="center" wrapText="1"/>
    </xf>
    <xf numFmtId="1" fontId="7" fillId="2" borderId="1" xfId="14" applyNumberFormat="1" applyFont="1" applyFill="1" applyBorder="1" applyAlignment="1">
      <alignment horizontal="center" vertical="center"/>
    </xf>
    <xf numFmtId="0" fontId="36" fillId="2" borderId="0" xfId="1" applyFont="1" applyFill="1"/>
    <xf numFmtId="0" fontId="36" fillId="2" borderId="0" xfId="1" applyFont="1" applyFill="1" applyAlignment="1">
      <alignment vertical="center"/>
    </xf>
    <xf numFmtId="0" fontId="7" fillId="9" borderId="1" xfId="1" applyFont="1" applyFill="1" applyBorder="1" applyAlignment="1">
      <alignment horizontal="center" vertical="center"/>
    </xf>
    <xf numFmtId="0" fontId="27" fillId="2" borderId="0" xfId="23" applyFont="1" applyFill="1"/>
    <xf numFmtId="0" fontId="25" fillId="2" borderId="1" xfId="23" applyFont="1" applyFill="1" applyBorder="1" applyAlignment="1">
      <alignment horizontal="center" vertical="center"/>
    </xf>
    <xf numFmtId="0" fontId="25" fillId="2" borderId="23" xfId="23" applyFont="1" applyFill="1" applyBorder="1" applyAlignment="1">
      <alignment horizontal="center" vertical="center"/>
    </xf>
    <xf numFmtId="0" fontId="9" fillId="3" borderId="1" xfId="24" applyFont="1" applyFill="1" applyBorder="1" applyAlignment="1">
      <alignment horizontal="center" vertical="center"/>
    </xf>
    <xf numFmtId="0" fontId="9" fillId="3" borderId="1" xfId="24" applyFont="1" applyFill="1" applyBorder="1" applyAlignment="1">
      <alignment horizontal="center" vertical="center" wrapText="1"/>
    </xf>
    <xf numFmtId="0" fontId="7" fillId="2" borderId="0" xfId="24" applyFont="1" applyFill="1"/>
    <xf numFmtId="0" fontId="7" fillId="3" borderId="0" xfId="24" applyFont="1" applyFill="1"/>
    <xf numFmtId="0" fontId="13" fillId="2" borderId="1" xfId="24" applyFont="1" applyFill="1" applyBorder="1" applyAlignment="1">
      <alignment horizontal="left" vertical="center" wrapText="1"/>
    </xf>
    <xf numFmtId="0" fontId="7" fillId="2" borderId="1" xfId="24" applyFont="1" applyFill="1" applyBorder="1" applyAlignment="1">
      <alignment horizontal="center" vertical="center"/>
    </xf>
    <xf numFmtId="0" fontId="7" fillId="2" borderId="1" xfId="24" applyFont="1" applyFill="1" applyBorder="1" applyAlignment="1">
      <alignment horizontal="center" vertical="center" wrapText="1"/>
    </xf>
    <xf numFmtId="1" fontId="13" fillId="2" borderId="1" xfId="24" applyNumberFormat="1" applyFont="1" applyFill="1" applyBorder="1" applyAlignment="1">
      <alignment horizontal="center" vertical="center" wrapText="1"/>
    </xf>
    <xf numFmtId="0" fontId="13" fillId="2" borderId="1" xfId="24" applyFont="1" applyFill="1" applyBorder="1" applyAlignment="1">
      <alignment horizontal="center" vertical="center" wrapText="1"/>
    </xf>
    <xf numFmtId="3" fontId="7" fillId="2" borderId="1" xfId="24" applyNumberFormat="1" applyFont="1" applyFill="1" applyBorder="1" applyAlignment="1">
      <alignment horizontal="center" vertical="center"/>
    </xf>
    <xf numFmtId="3" fontId="13" fillId="2" borderId="1" xfId="24" applyNumberFormat="1" applyFont="1" applyFill="1" applyBorder="1" applyAlignment="1">
      <alignment horizontal="center" vertical="center" wrapText="1"/>
    </xf>
    <xf numFmtId="9" fontId="13" fillId="2" borderId="1" xfId="24" applyNumberFormat="1" applyFont="1" applyFill="1" applyBorder="1" applyAlignment="1">
      <alignment horizontal="center" vertical="center" wrapText="1"/>
    </xf>
    <xf numFmtId="0" fontId="25" fillId="2" borderId="0" xfId="23" applyFont="1" applyFill="1" applyAlignment="1">
      <alignment horizontal="center" vertical="center"/>
    </xf>
    <xf numFmtId="0" fontId="25" fillId="2" borderId="0" xfId="23" applyFont="1" applyFill="1" applyAlignment="1">
      <alignment horizontal="left" vertical="center"/>
    </xf>
    <xf numFmtId="0" fontId="27" fillId="2" borderId="0" xfId="23" applyFont="1" applyFill="1" applyAlignment="1">
      <alignment horizontal="left"/>
    </xf>
    <xf numFmtId="0" fontId="7" fillId="9" borderId="1" xfId="1" applyFont="1" applyFill="1" applyBorder="1" applyAlignment="1">
      <alignment horizontal="justify" vertical="top"/>
    </xf>
    <xf numFmtId="0" fontId="7" fillId="2" borderId="1" xfId="24" applyFont="1" applyFill="1" applyBorder="1"/>
    <xf numFmtId="0" fontId="27" fillId="2" borderId="0" xfId="23" applyFont="1" applyFill="1" applyAlignment="1">
      <alignment horizontal="center"/>
    </xf>
    <xf numFmtId="0" fontId="0" fillId="0" borderId="0" xfId="0" applyAlignment="1">
      <alignment horizontal="center" vertical="center"/>
    </xf>
    <xf numFmtId="0" fontId="0" fillId="7" borderId="8" xfId="0" applyFill="1" applyBorder="1" applyAlignment="1">
      <alignment horizontal="center" vertical="center"/>
    </xf>
    <xf numFmtId="0" fontId="18" fillId="7" borderId="1" xfId="0" applyFont="1" applyFill="1" applyBorder="1" applyAlignment="1">
      <alignment horizontal="left" vertical="center" wrapText="1"/>
    </xf>
    <xf numFmtId="0" fontId="0" fillId="13" borderId="1" xfId="0" applyFill="1" applyBorder="1" applyAlignment="1">
      <alignment horizontal="center" vertical="center"/>
    </xf>
    <xf numFmtId="0" fontId="18" fillId="13" borderId="1" xfId="0" applyFont="1" applyFill="1" applyBorder="1" applyAlignment="1">
      <alignment horizontal="left" vertical="center" wrapText="1"/>
    </xf>
    <xf numFmtId="3" fontId="19" fillId="14" borderId="1" xfId="15" applyNumberFormat="1" applyFont="1" applyFill="1" applyBorder="1" applyAlignment="1">
      <alignment horizontal="center" vertical="center" wrapText="1"/>
    </xf>
    <xf numFmtId="3" fontId="18" fillId="14" borderId="1" xfId="15" applyNumberFormat="1" applyFont="1" applyFill="1" applyBorder="1" applyAlignment="1">
      <alignment horizontal="left" vertical="top" wrapText="1"/>
    </xf>
    <xf numFmtId="0" fontId="0" fillId="7" borderId="1" xfId="0" applyFill="1" applyBorder="1" applyAlignment="1">
      <alignment horizontal="center" vertical="center"/>
    </xf>
    <xf numFmtId="0" fontId="18" fillId="12" borderId="1" xfId="0" applyFont="1" applyFill="1" applyBorder="1" applyAlignment="1">
      <alignment horizontal="left" vertical="center" wrapText="1"/>
    </xf>
    <xf numFmtId="0" fontId="18" fillId="12" borderId="1" xfId="0" applyFont="1" applyFill="1" applyBorder="1" applyAlignment="1">
      <alignment horizontal="center" vertical="center" wrapText="1"/>
    </xf>
    <xf numFmtId="0" fontId="44" fillId="14" borderId="20" xfId="0" applyFont="1" applyFill="1" applyBorder="1" applyAlignment="1">
      <alignment horizontal="center"/>
    </xf>
    <xf numFmtId="0" fontId="44" fillId="11" borderId="20" xfId="0" applyFont="1" applyFill="1" applyBorder="1" applyAlignment="1">
      <alignment horizontal="center"/>
    </xf>
    <xf numFmtId="0" fontId="44" fillId="12" borderId="20" xfId="0" applyFont="1" applyFill="1" applyBorder="1" applyAlignment="1">
      <alignment horizontal="center"/>
    </xf>
    <xf numFmtId="0" fontId="44" fillId="7" borderId="20" xfId="0" applyFont="1" applyFill="1" applyBorder="1" applyAlignment="1">
      <alignment horizontal="center"/>
    </xf>
    <xf numFmtId="0" fontId="46" fillId="0" borderId="0" xfId="0" applyFont="1" applyAlignment="1">
      <alignment vertical="center"/>
    </xf>
    <xf numFmtId="0" fontId="44" fillId="14" borderId="39" xfId="0" applyFont="1" applyFill="1" applyBorder="1" applyAlignment="1">
      <alignment horizontal="center"/>
    </xf>
    <xf numFmtId="0" fontId="44" fillId="14" borderId="40" xfId="0" applyFont="1" applyFill="1" applyBorder="1" applyAlignment="1">
      <alignment horizontal="center" vertical="center"/>
    </xf>
    <xf numFmtId="3" fontId="19" fillId="14" borderId="29" xfId="15" applyNumberFormat="1" applyFont="1" applyFill="1" applyBorder="1" applyAlignment="1">
      <alignment horizontal="center" vertical="center" wrapText="1"/>
    </xf>
    <xf numFmtId="0" fontId="44" fillId="7" borderId="24" xfId="0" applyFont="1" applyFill="1" applyBorder="1" applyAlignment="1">
      <alignment horizontal="center"/>
    </xf>
    <xf numFmtId="0" fontId="44" fillId="12" borderId="39" xfId="0" applyFont="1" applyFill="1" applyBorder="1" applyAlignment="1">
      <alignment horizontal="center"/>
    </xf>
    <xf numFmtId="0" fontId="44" fillId="12" borderId="40" xfId="0" applyFont="1" applyFill="1" applyBorder="1" applyAlignment="1">
      <alignment horizontal="center" vertical="center"/>
    </xf>
    <xf numFmtId="0" fontId="0" fillId="12" borderId="42" xfId="0" applyFill="1" applyBorder="1" applyAlignment="1">
      <alignment horizontal="center" vertical="center"/>
    </xf>
    <xf numFmtId="0" fontId="44" fillId="0" borderId="0" xfId="0" applyFont="1"/>
    <xf numFmtId="0" fontId="44" fillId="16" borderId="39" xfId="0" applyFont="1" applyFill="1" applyBorder="1" applyAlignment="1">
      <alignment horizontal="center"/>
    </xf>
    <xf numFmtId="0" fontId="44" fillId="16" borderId="20" xfId="0" applyFont="1" applyFill="1" applyBorder="1" applyAlignment="1">
      <alignment horizontal="center"/>
    </xf>
    <xf numFmtId="0" fontId="44" fillId="16" borderId="40" xfId="0" applyFont="1" applyFill="1" applyBorder="1" applyAlignment="1">
      <alignment horizontal="center" vertical="center"/>
    </xf>
    <xf numFmtId="0" fontId="0" fillId="16" borderId="1" xfId="0" applyFill="1" applyBorder="1" applyAlignment="1">
      <alignment horizontal="center" vertical="center"/>
    </xf>
    <xf numFmtId="0" fontId="44" fillId="13" borderId="24" xfId="0" applyFont="1" applyFill="1" applyBorder="1" applyAlignment="1">
      <alignment horizontal="center"/>
    </xf>
    <xf numFmtId="0" fontId="44" fillId="13" borderId="20" xfId="0" applyFont="1" applyFill="1" applyBorder="1" applyAlignment="1">
      <alignment horizontal="center"/>
    </xf>
    <xf numFmtId="0" fontId="18" fillId="16" borderId="1" xfId="0" applyFont="1" applyFill="1" applyBorder="1" applyAlignment="1">
      <alignment wrapText="1"/>
    </xf>
    <xf numFmtId="0" fontId="18" fillId="16" borderId="1" xfId="0" applyFont="1" applyFill="1" applyBorder="1" applyAlignment="1">
      <alignment horizontal="left" vertical="top" wrapText="1"/>
    </xf>
    <xf numFmtId="0" fontId="0" fillId="16" borderId="29" xfId="0" applyFill="1" applyBorder="1" applyAlignment="1">
      <alignment horizontal="center" vertical="center"/>
    </xf>
    <xf numFmtId="0" fontId="18" fillId="13" borderId="1" xfId="0" applyFont="1" applyFill="1" applyBorder="1" applyAlignment="1">
      <alignment wrapText="1"/>
    </xf>
    <xf numFmtId="0" fontId="18" fillId="13" borderId="1" xfId="0" applyFont="1" applyFill="1" applyBorder="1" applyAlignment="1">
      <alignment vertical="top" wrapText="1"/>
    </xf>
    <xf numFmtId="0" fontId="44" fillId="17" borderId="39" xfId="0" applyFont="1" applyFill="1" applyBorder="1" applyAlignment="1">
      <alignment horizontal="center"/>
    </xf>
    <xf numFmtId="0" fontId="44" fillId="17" borderId="20" xfId="0" applyFont="1" applyFill="1" applyBorder="1" applyAlignment="1">
      <alignment horizontal="center"/>
    </xf>
    <xf numFmtId="0" fontId="44" fillId="17" borderId="40" xfId="0" applyFont="1" applyFill="1" applyBorder="1" applyAlignment="1">
      <alignment horizontal="center" vertical="center"/>
    </xf>
    <xf numFmtId="0" fontId="18" fillId="18" borderId="1" xfId="0" applyFont="1" applyFill="1" applyBorder="1" applyAlignment="1">
      <alignment wrapText="1"/>
    </xf>
    <xf numFmtId="0" fontId="18" fillId="18" borderId="1" xfId="0" applyFont="1" applyFill="1" applyBorder="1" applyAlignment="1">
      <alignment horizontal="left" vertical="center" wrapText="1"/>
    </xf>
    <xf numFmtId="0" fontId="18" fillId="18" borderId="1" xfId="0" applyFont="1" applyFill="1" applyBorder="1" applyAlignment="1">
      <alignment vertical="top" wrapText="1"/>
    </xf>
    <xf numFmtId="0" fontId="0" fillId="17" borderId="29" xfId="0" applyFill="1" applyBorder="1" applyAlignment="1">
      <alignment horizontal="center" vertical="center"/>
    </xf>
    <xf numFmtId="0" fontId="44" fillId="18" borderId="40" xfId="0" applyFont="1" applyFill="1" applyBorder="1" applyAlignment="1">
      <alignment horizontal="center"/>
    </xf>
    <xf numFmtId="0" fontId="0" fillId="18" borderId="29" xfId="0" applyFill="1" applyBorder="1" applyAlignment="1">
      <alignment horizontal="center" vertical="center"/>
    </xf>
    <xf numFmtId="0" fontId="44" fillId="14" borderId="20" xfId="0" applyFont="1" applyFill="1" applyBorder="1" applyAlignment="1">
      <alignment horizontal="center" vertical="center" wrapText="1"/>
    </xf>
    <xf numFmtId="0" fontId="44" fillId="12" borderId="43" xfId="0" applyFont="1" applyFill="1" applyBorder="1" applyAlignment="1">
      <alignment horizontal="center" vertical="center"/>
    </xf>
    <xf numFmtId="3" fontId="18" fillId="14" borderId="1" xfId="15" applyNumberFormat="1" applyFont="1" applyFill="1" applyBorder="1" applyAlignment="1">
      <alignment horizontal="center" vertical="center" wrapText="1"/>
    </xf>
    <xf numFmtId="3" fontId="44" fillId="14" borderId="1" xfId="15" applyNumberFormat="1" applyFont="1" applyFill="1" applyBorder="1" applyAlignment="1">
      <alignment horizontal="center" vertical="center" wrapTex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xf>
    <xf numFmtId="0" fontId="0" fillId="11" borderId="1" xfId="0" applyFill="1" applyBorder="1" applyAlignment="1">
      <alignment horizontal="left" vertical="top" wrapText="1"/>
    </xf>
    <xf numFmtId="0" fontId="45" fillId="0" borderId="0" xfId="0" applyFont="1" applyAlignment="1">
      <alignment horizontal="center" vertical="center"/>
    </xf>
    <xf numFmtId="0" fontId="44" fillId="11" borderId="39" xfId="0" applyFont="1" applyFill="1" applyBorder="1" applyAlignment="1">
      <alignment horizontal="center"/>
    </xf>
    <xf numFmtId="0" fontId="44" fillId="11" borderId="40" xfId="0" applyFont="1" applyFill="1" applyBorder="1" applyAlignment="1">
      <alignment horizontal="center"/>
    </xf>
    <xf numFmtId="0" fontId="44" fillId="11" borderId="40" xfId="0" applyFont="1" applyFill="1" applyBorder="1" applyAlignment="1">
      <alignment horizontal="center" vertical="center"/>
    </xf>
    <xf numFmtId="0" fontId="0" fillId="11" borderId="29" xfId="0" applyFill="1" applyBorder="1" applyAlignment="1">
      <alignment horizontal="center" vertical="center"/>
    </xf>
    <xf numFmtId="0" fontId="0" fillId="11" borderId="33" xfId="0" applyFill="1" applyBorder="1" applyAlignment="1">
      <alignment horizontal="center" vertical="center"/>
    </xf>
    <xf numFmtId="0" fontId="44" fillId="11" borderId="1" xfId="0" applyFont="1" applyFill="1" applyBorder="1" applyAlignment="1">
      <alignment horizontal="center" vertical="center" wrapText="1"/>
    </xf>
    <xf numFmtId="0" fontId="0" fillId="12" borderId="1" xfId="0" applyFill="1" applyBorder="1" applyAlignment="1">
      <alignment horizontal="center" vertical="center"/>
    </xf>
    <xf numFmtId="0" fontId="44" fillId="12" borderId="1" xfId="0" applyFont="1" applyFill="1" applyBorder="1" applyAlignment="1">
      <alignment horizontal="center" vertical="center" wrapText="1"/>
    </xf>
    <xf numFmtId="0" fontId="44" fillId="7" borderId="20" xfId="0" applyFont="1" applyFill="1" applyBorder="1" applyAlignment="1">
      <alignment horizontal="center" vertical="center"/>
    </xf>
    <xf numFmtId="0" fontId="44" fillId="13" borderId="20" xfId="0" applyFont="1" applyFill="1" applyBorder="1" applyAlignment="1">
      <alignment horizontal="center" vertical="center"/>
    </xf>
    <xf numFmtId="0" fontId="18" fillId="11" borderId="1" xfId="0" applyFont="1" applyFill="1" applyBorder="1" applyAlignment="1">
      <alignment horizontal="left" vertical="center" wrapText="1"/>
    </xf>
    <xf numFmtId="0" fontId="44" fillId="13" borderId="1" xfId="0" applyFont="1" applyFill="1" applyBorder="1" applyAlignment="1">
      <alignment horizontal="center" vertical="center" wrapText="1"/>
    </xf>
    <xf numFmtId="0" fontId="44" fillId="16" borderId="1" xfId="0" applyFont="1" applyFill="1" applyBorder="1" applyAlignment="1">
      <alignment horizontal="center" vertical="center" wrapText="1"/>
    </xf>
    <xf numFmtId="0" fontId="44" fillId="7" borderId="8" xfId="0" applyFont="1" applyFill="1" applyBorder="1" applyAlignment="1">
      <alignment horizontal="center" vertical="center" wrapText="1"/>
    </xf>
    <xf numFmtId="0" fontId="0" fillId="17" borderId="29" xfId="0" applyFill="1" applyBorder="1" applyAlignment="1">
      <alignment horizontal="center" vertical="center" wrapText="1"/>
    </xf>
    <xf numFmtId="0" fontId="0" fillId="17" borderId="29" xfId="0" applyFill="1" applyBorder="1" applyAlignment="1">
      <alignment horizontal="left" vertical="center" wrapText="1"/>
    </xf>
    <xf numFmtId="0" fontId="44" fillId="17" borderId="29" xfId="0" applyFont="1" applyFill="1" applyBorder="1" applyAlignment="1">
      <alignment horizontal="center" vertical="center" wrapText="1"/>
    </xf>
    <xf numFmtId="0" fontId="44" fillId="18" borderId="47" xfId="0" applyFont="1" applyFill="1" applyBorder="1" applyAlignment="1">
      <alignment horizontal="center"/>
    </xf>
    <xf numFmtId="0" fontId="44" fillId="18" borderId="34" xfId="0" applyFont="1" applyFill="1" applyBorder="1" applyAlignment="1">
      <alignment horizontal="center"/>
    </xf>
    <xf numFmtId="0" fontId="44" fillId="18" borderId="35" xfId="0" applyFont="1" applyFill="1" applyBorder="1" applyAlignment="1">
      <alignment horizontal="center"/>
    </xf>
    <xf numFmtId="0" fontId="44" fillId="18" borderId="36" xfId="0" applyFont="1" applyFill="1" applyBorder="1" applyAlignment="1">
      <alignment horizontal="center"/>
    </xf>
    <xf numFmtId="0" fontId="44" fillId="18" borderId="28" xfId="0" applyFont="1" applyFill="1" applyBorder="1" applyAlignment="1">
      <alignment horizontal="center" vertical="center" wrapText="1"/>
    </xf>
    <xf numFmtId="0" fontId="0" fillId="18" borderId="28" xfId="0" applyFill="1" applyBorder="1" applyAlignment="1">
      <alignment horizontal="center" vertical="center"/>
    </xf>
    <xf numFmtId="0" fontId="0" fillId="18" borderId="31" xfId="0" applyFill="1" applyBorder="1" applyAlignment="1">
      <alignment horizontal="center" vertical="center"/>
    </xf>
    <xf numFmtId="0" fontId="18" fillId="18" borderId="32" xfId="0" applyFont="1" applyFill="1" applyBorder="1" applyAlignment="1">
      <alignment wrapText="1"/>
    </xf>
    <xf numFmtId="0" fontId="0" fillId="18" borderId="33" xfId="0" applyFill="1" applyBorder="1" applyAlignment="1">
      <alignment horizontal="center" vertical="center"/>
    </xf>
    <xf numFmtId="1" fontId="20" fillId="11" borderId="1" xfId="10" applyNumberFormat="1" applyFont="1" applyFill="1" applyBorder="1" applyAlignment="1" applyProtection="1">
      <alignment horizontal="center" vertical="center" wrapText="1"/>
      <protection locked="0"/>
    </xf>
    <xf numFmtId="0" fontId="18" fillId="2" borderId="48" xfId="25" applyFill="1" applyBorder="1"/>
    <xf numFmtId="0" fontId="18" fillId="2" borderId="5" xfId="25" applyFill="1" applyBorder="1"/>
    <xf numFmtId="9" fontId="18" fillId="2" borderId="5" xfId="26" applyFont="1" applyFill="1" applyBorder="1" applyAlignment="1">
      <alignment horizontal="center" vertical="center"/>
    </xf>
    <xf numFmtId="0" fontId="18" fillId="2" borderId="5" xfId="25" applyFill="1" applyBorder="1" applyAlignment="1">
      <alignment horizontal="center"/>
    </xf>
    <xf numFmtId="0" fontId="51" fillId="2" borderId="5" xfId="25" applyFont="1" applyFill="1" applyBorder="1" applyAlignment="1">
      <alignment vertical="center" wrapText="1"/>
    </xf>
    <xf numFmtId="0" fontId="18" fillId="0" borderId="5" xfId="25" applyBorder="1" applyAlignment="1">
      <alignment horizontal="center" vertical="center"/>
    </xf>
    <xf numFmtId="0" fontId="18" fillId="2" borderId="49" xfId="25" applyFill="1" applyBorder="1" applyAlignment="1">
      <alignment vertical="center"/>
    </xf>
    <xf numFmtId="0" fontId="18" fillId="2" borderId="0" xfId="25" applyFill="1"/>
    <xf numFmtId="0" fontId="18" fillId="2" borderId="5" xfId="25" applyFill="1" applyBorder="1" applyAlignment="1">
      <alignment horizontal="center" vertical="center"/>
    </xf>
    <xf numFmtId="0" fontId="18" fillId="0" borderId="49" xfId="25" applyBorder="1" applyAlignment="1">
      <alignment vertical="center"/>
    </xf>
    <xf numFmtId="0" fontId="18" fillId="2" borderId="46" xfId="25" applyFill="1" applyBorder="1"/>
    <xf numFmtId="9" fontId="18" fillId="2" borderId="0" xfId="26" applyFont="1" applyFill="1" applyBorder="1" applyAlignment="1">
      <alignment horizontal="center" vertical="center"/>
    </xf>
    <xf numFmtId="0" fontId="18" fillId="2" borderId="0" xfId="25" applyFill="1" applyAlignment="1">
      <alignment horizontal="center"/>
    </xf>
    <xf numFmtId="0" fontId="51" fillId="2" borderId="0" xfId="25" applyFont="1" applyFill="1" applyAlignment="1">
      <alignment vertical="center" wrapText="1"/>
    </xf>
    <xf numFmtId="0" fontId="18" fillId="0" borderId="0" xfId="25" applyAlignment="1">
      <alignment horizontal="center" vertical="center"/>
    </xf>
    <xf numFmtId="0" fontId="18" fillId="2" borderId="50" xfId="25" applyFill="1" applyBorder="1" applyAlignment="1">
      <alignment vertical="center"/>
    </xf>
    <xf numFmtId="0" fontId="18" fillId="2" borderId="0" xfId="25" applyFill="1" applyAlignment="1">
      <alignment horizontal="center" vertical="center"/>
    </xf>
    <xf numFmtId="0" fontId="18" fillId="0" borderId="50" xfId="25" applyBorder="1" applyAlignment="1">
      <alignment vertical="center"/>
    </xf>
    <xf numFmtId="0" fontId="53" fillId="19" borderId="5" xfId="25" applyFont="1" applyFill="1" applyBorder="1" applyAlignment="1">
      <alignment horizontal="center" vertical="center"/>
    </xf>
    <xf numFmtId="0" fontId="53" fillId="19" borderId="0" xfId="25" applyFont="1" applyFill="1" applyAlignment="1">
      <alignment horizontal="center" vertical="center"/>
    </xf>
    <xf numFmtId="0" fontId="53" fillId="19" borderId="52" xfId="25" applyFont="1" applyFill="1" applyBorder="1" applyAlignment="1">
      <alignment horizontal="center" vertical="center"/>
    </xf>
    <xf numFmtId="0" fontId="53" fillId="0" borderId="38" xfId="25" applyFont="1" applyBorder="1" applyAlignment="1">
      <alignment horizontal="center" vertical="center" wrapText="1"/>
    </xf>
    <xf numFmtId="0" fontId="53" fillId="0" borderId="54" xfId="25" applyFont="1" applyBorder="1" applyAlignment="1">
      <alignment horizontal="center" vertical="center" wrapText="1"/>
    </xf>
    <xf numFmtId="0" fontId="53" fillId="0" borderId="11" xfId="25" applyFont="1" applyBorder="1" applyAlignment="1">
      <alignment horizontal="center" vertical="center" wrapText="1"/>
    </xf>
    <xf numFmtId="0" fontId="55" fillId="0" borderId="37" xfId="25" applyFont="1" applyBorder="1" applyAlignment="1">
      <alignment horizontal="center" vertical="center" textRotation="90"/>
    </xf>
    <xf numFmtId="0" fontId="55" fillId="0" borderId="21" xfId="25" applyFont="1" applyBorder="1" applyAlignment="1">
      <alignment horizontal="center" vertical="center" textRotation="90"/>
    </xf>
    <xf numFmtId="0" fontId="55" fillId="0" borderId="27" xfId="25" applyFont="1" applyBorder="1" applyAlignment="1">
      <alignment horizontal="center" vertical="center" textRotation="90"/>
    </xf>
    <xf numFmtId="0" fontId="53" fillId="0" borderId="48" xfId="25" applyFont="1" applyBorder="1" applyAlignment="1">
      <alignment horizontal="center" vertical="center" wrapText="1"/>
    </xf>
    <xf numFmtId="0" fontId="13" fillId="2" borderId="20" xfId="25" applyFont="1" applyFill="1" applyBorder="1" applyAlignment="1">
      <alignment horizontal="center" vertical="center" wrapText="1"/>
    </xf>
    <xf numFmtId="0" fontId="13" fillId="2" borderId="20" xfId="25" applyFont="1" applyFill="1" applyBorder="1" applyAlignment="1">
      <alignment horizontal="justify" vertical="center" wrapText="1"/>
    </xf>
    <xf numFmtId="49" fontId="13" fillId="2" borderId="20" xfId="25" applyNumberFormat="1" applyFont="1" applyFill="1" applyBorder="1" applyAlignment="1">
      <alignment horizontal="center" vertical="center" wrapText="1"/>
    </xf>
    <xf numFmtId="0" fontId="55" fillId="2" borderId="20" xfId="25" applyFont="1" applyFill="1" applyBorder="1" applyAlignment="1">
      <alignment horizontal="left" vertical="center" wrapText="1"/>
    </xf>
    <xf numFmtId="166" fontId="55" fillId="2" borderId="20" xfId="25" applyNumberFormat="1" applyFont="1" applyFill="1" applyBorder="1" applyAlignment="1">
      <alignment horizontal="center" vertical="center" wrapText="1"/>
    </xf>
    <xf numFmtId="9" fontId="13" fillId="2" borderId="20" xfId="27" applyFont="1" applyFill="1" applyBorder="1" applyAlignment="1">
      <alignment horizontal="center" vertical="center" wrapText="1"/>
    </xf>
    <xf numFmtId="14" fontId="55" fillId="2" borderId="20" xfId="25" applyNumberFormat="1" applyFont="1" applyFill="1" applyBorder="1" applyAlignment="1">
      <alignment horizontal="center" vertical="center" wrapText="1"/>
    </xf>
    <xf numFmtId="10" fontId="13" fillId="0" borderId="20" xfId="25" applyNumberFormat="1" applyFont="1" applyBorder="1" applyAlignment="1">
      <alignment horizontal="center" vertical="center"/>
    </xf>
    <xf numFmtId="0" fontId="13" fillId="0" borderId="20" xfId="25" applyFont="1" applyBorder="1" applyAlignment="1">
      <alignment horizontal="center" vertical="center"/>
    </xf>
    <xf numFmtId="10" fontId="13" fillId="20" borderId="20" xfId="25" applyNumberFormat="1" applyFont="1" applyFill="1" applyBorder="1" applyAlignment="1">
      <alignment horizontal="center" vertical="center"/>
    </xf>
    <xf numFmtId="9" fontId="13" fillId="0" borderId="1" xfId="26" applyFont="1" applyFill="1" applyBorder="1" applyAlignment="1">
      <alignment horizontal="center" vertical="center"/>
    </xf>
    <xf numFmtId="0" fontId="13" fillId="0" borderId="1" xfId="25" applyFont="1" applyBorder="1" applyAlignment="1">
      <alignment horizontal="left" vertical="center" wrapText="1"/>
    </xf>
    <xf numFmtId="0" fontId="12" fillId="0" borderId="1" xfId="25" applyFont="1" applyBorder="1" applyAlignment="1">
      <alignment horizontal="left" vertical="center" wrapText="1"/>
    </xf>
    <xf numFmtId="9" fontId="13" fillId="2" borderId="1" xfId="26" applyFont="1" applyFill="1" applyBorder="1" applyAlignment="1">
      <alignment horizontal="center" vertical="center"/>
    </xf>
    <xf numFmtId="0" fontId="13" fillId="2" borderId="1" xfId="25" applyFont="1" applyFill="1" applyBorder="1" applyAlignment="1">
      <alignment horizontal="center" vertical="center" wrapText="1"/>
    </xf>
    <xf numFmtId="9" fontId="13" fillId="2" borderId="1" xfId="25" applyNumberFormat="1" applyFont="1" applyFill="1" applyBorder="1" applyAlignment="1">
      <alignment horizontal="center" vertical="center" wrapText="1"/>
    </xf>
    <xf numFmtId="0" fontId="13" fillId="0" borderId="1" xfId="25" applyFont="1" applyBorder="1" applyAlignment="1">
      <alignment horizontal="justify" vertical="center" wrapText="1"/>
    </xf>
    <xf numFmtId="49" fontId="13" fillId="2" borderId="1" xfId="25" applyNumberFormat="1" applyFont="1" applyFill="1" applyBorder="1" applyAlignment="1">
      <alignment horizontal="center" vertical="center" wrapText="1"/>
    </xf>
    <xf numFmtId="0" fontId="55" fillId="2" borderId="1" xfId="25" applyFont="1" applyFill="1" applyBorder="1" applyAlignment="1">
      <alignment horizontal="left" vertical="center" wrapText="1"/>
    </xf>
    <xf numFmtId="166" fontId="55" fillId="2" borderId="1" xfId="25" applyNumberFormat="1" applyFont="1" applyFill="1" applyBorder="1" applyAlignment="1">
      <alignment horizontal="center" vertical="center" wrapText="1"/>
    </xf>
    <xf numFmtId="9" fontId="13" fillId="2" borderId="1" xfId="27" applyFont="1" applyFill="1" applyBorder="1" applyAlignment="1">
      <alignment horizontal="center" vertical="center" wrapText="1"/>
    </xf>
    <xf numFmtId="14" fontId="55" fillId="2" borderId="1" xfId="25" applyNumberFormat="1" applyFont="1" applyFill="1" applyBorder="1" applyAlignment="1">
      <alignment horizontal="center" vertical="center" wrapText="1"/>
    </xf>
    <xf numFmtId="0" fontId="13" fillId="0" borderId="1" xfId="25" applyFont="1" applyBorder="1" applyAlignment="1">
      <alignment horizontal="center" vertical="center"/>
    </xf>
    <xf numFmtId="0" fontId="13" fillId="2" borderId="1" xfId="25" applyFont="1" applyFill="1" applyBorder="1" applyAlignment="1">
      <alignment horizontal="center" vertical="center"/>
    </xf>
    <xf numFmtId="1" fontId="13" fillId="2" borderId="1" xfId="25" applyNumberFormat="1" applyFont="1" applyFill="1" applyBorder="1" applyAlignment="1">
      <alignment horizontal="center" vertical="center"/>
    </xf>
    <xf numFmtId="0" fontId="13" fillId="2" borderId="1" xfId="25" applyFont="1" applyFill="1" applyBorder="1"/>
    <xf numFmtId="1" fontId="13" fillId="20" borderId="1" xfId="25" applyNumberFormat="1" applyFont="1" applyFill="1" applyBorder="1" applyAlignment="1">
      <alignment horizontal="center" vertical="center"/>
    </xf>
    <xf numFmtId="2" fontId="13" fillId="0" borderId="1" xfId="25" applyNumberFormat="1" applyFont="1" applyBorder="1" applyAlignment="1">
      <alignment horizontal="center" vertical="center"/>
    </xf>
    <xf numFmtId="0" fontId="13" fillId="2" borderId="20" xfId="25" applyFont="1" applyFill="1" applyBorder="1" applyAlignment="1">
      <alignment horizontal="left" vertical="center" wrapText="1"/>
    </xf>
    <xf numFmtId="0" fontId="13" fillId="0" borderId="20" xfId="25" applyFont="1" applyBorder="1" applyAlignment="1">
      <alignment horizontal="left" vertical="center" wrapText="1"/>
    </xf>
    <xf numFmtId="49" fontId="13" fillId="0" borderId="1" xfId="26" applyNumberFormat="1" applyFont="1" applyFill="1" applyBorder="1" applyAlignment="1">
      <alignment horizontal="center" vertical="center"/>
    </xf>
    <xf numFmtId="1" fontId="13" fillId="0" borderId="1" xfId="25" applyNumberFormat="1" applyFont="1" applyBorder="1" applyAlignment="1">
      <alignment horizontal="center" vertical="center"/>
    </xf>
    <xf numFmtId="0" fontId="13" fillId="2" borderId="1" xfId="25" applyFont="1" applyFill="1" applyBorder="1" applyAlignment="1">
      <alignment horizontal="justify" vertical="center" wrapText="1"/>
    </xf>
    <xf numFmtId="10" fontId="13" fillId="20" borderId="1" xfId="25" applyNumberFormat="1" applyFont="1" applyFill="1" applyBorder="1" applyAlignment="1">
      <alignment horizontal="center" vertical="center"/>
    </xf>
    <xf numFmtId="9" fontId="13" fillId="0" borderId="1" xfId="25" applyNumberFormat="1" applyFont="1" applyBorder="1" applyAlignment="1">
      <alignment horizontal="center" vertical="center"/>
    </xf>
    <xf numFmtId="0" fontId="13" fillId="2" borderId="1" xfId="25" applyFont="1" applyFill="1" applyBorder="1" applyAlignment="1">
      <alignment horizontal="left" vertical="center" wrapText="1"/>
    </xf>
    <xf numFmtId="9" fontId="13" fillId="2" borderId="1" xfId="25" applyNumberFormat="1" applyFont="1" applyFill="1" applyBorder="1" applyAlignment="1">
      <alignment horizontal="left" vertical="center" wrapText="1"/>
    </xf>
    <xf numFmtId="0" fontId="18" fillId="2" borderId="1" xfId="25" applyFill="1" applyBorder="1"/>
    <xf numFmtId="0" fontId="13" fillId="0" borderId="20" xfId="25" applyFont="1" applyBorder="1" applyAlignment="1">
      <alignment horizontal="left" vertical="top" wrapText="1"/>
    </xf>
    <xf numFmtId="0" fontId="13" fillId="2" borderId="1" xfId="28" applyFont="1" applyFill="1" applyBorder="1" applyAlignment="1">
      <alignment horizontal="center" vertical="center" wrapText="1"/>
    </xf>
    <xf numFmtId="0" fontId="13" fillId="2" borderId="1" xfId="28" applyFont="1" applyFill="1" applyBorder="1" applyAlignment="1">
      <alignment horizontal="left" vertical="center" wrapText="1"/>
    </xf>
    <xf numFmtId="0" fontId="13" fillId="4" borderId="1" xfId="28" applyFont="1" applyFill="1" applyBorder="1" applyAlignment="1">
      <alignment horizontal="center" vertical="center" wrapText="1"/>
    </xf>
    <xf numFmtId="1" fontId="13" fillId="9" borderId="1" xfId="25" applyNumberFormat="1" applyFont="1" applyFill="1" applyBorder="1" applyAlignment="1">
      <alignment horizontal="center" vertical="center"/>
    </xf>
    <xf numFmtId="1" fontId="13" fillId="2" borderId="1" xfId="26" applyNumberFormat="1" applyFont="1" applyFill="1" applyBorder="1" applyAlignment="1">
      <alignment horizontal="center" vertical="center"/>
    </xf>
    <xf numFmtId="0" fontId="13" fillId="20" borderId="1" xfId="28" applyFont="1" applyFill="1" applyBorder="1" applyAlignment="1">
      <alignment horizontal="center" vertical="center" wrapText="1"/>
    </xf>
    <xf numFmtId="49" fontId="13" fillId="0" borderId="1" xfId="25" applyNumberFormat="1" applyFont="1" applyBorder="1" applyAlignment="1">
      <alignment horizontal="center" vertical="center"/>
    </xf>
    <xf numFmtId="0" fontId="13" fillId="0" borderId="1" xfId="28" applyFont="1" applyBorder="1" applyAlignment="1">
      <alignment horizontal="center" vertical="center" wrapText="1"/>
    </xf>
    <xf numFmtId="0" fontId="7" fillId="0" borderId="1" xfId="28" applyFont="1" applyBorder="1" applyAlignment="1">
      <alignment horizontal="left" vertical="center" wrapText="1"/>
    </xf>
    <xf numFmtId="0" fontId="13" fillId="0" borderId="1" xfId="28" applyFont="1" applyBorder="1" applyAlignment="1">
      <alignment horizontal="left" vertical="center" wrapText="1"/>
    </xf>
    <xf numFmtId="0" fontId="12" fillId="2" borderId="20" xfId="25" applyFont="1" applyFill="1" applyBorder="1" applyAlignment="1">
      <alignment vertical="center" wrapText="1"/>
    </xf>
    <xf numFmtId="0" fontId="12" fillId="0" borderId="20" xfId="25" applyFont="1" applyBorder="1" applyAlignment="1">
      <alignment vertical="center" wrapText="1"/>
    </xf>
    <xf numFmtId="0" fontId="13" fillId="2" borderId="1" xfId="28" applyFont="1" applyFill="1" applyBorder="1" applyAlignment="1">
      <alignment horizontal="center" vertical="center"/>
    </xf>
    <xf numFmtId="0" fontId="13" fillId="4" borderId="1" xfId="28" applyFont="1" applyFill="1" applyBorder="1" applyAlignment="1">
      <alignment horizontal="center" vertical="center"/>
    </xf>
    <xf numFmtId="0" fontId="13" fillId="20" borderId="1" xfId="28" applyFont="1" applyFill="1" applyBorder="1" applyAlignment="1">
      <alignment horizontal="center" vertical="center"/>
    </xf>
    <xf numFmtId="0" fontId="12" fillId="2" borderId="20" xfId="25" applyFont="1" applyFill="1" applyBorder="1" applyAlignment="1">
      <alignment horizontal="left" vertical="center" wrapText="1"/>
    </xf>
    <xf numFmtId="0" fontId="12" fillId="0" borderId="20" xfId="25" applyFont="1" applyBorder="1" applyAlignment="1">
      <alignment horizontal="left" vertical="center" wrapText="1"/>
    </xf>
    <xf numFmtId="0" fontId="12" fillId="21" borderId="20" xfId="25" applyFont="1" applyFill="1" applyBorder="1" applyAlignment="1">
      <alignment horizontal="left" vertical="center" wrapText="1"/>
    </xf>
    <xf numFmtId="0" fontId="13" fillId="0" borderId="1" xfId="25" applyFont="1" applyBorder="1" applyAlignment="1" applyProtection="1">
      <alignment horizontal="center" vertical="center"/>
      <protection locked="0"/>
    </xf>
    <xf numFmtId="0" fontId="13" fillId="4" borderId="1" xfId="25" applyFont="1" applyFill="1" applyBorder="1" applyAlignment="1" applyProtection="1">
      <alignment horizontal="center" vertical="center"/>
      <protection locked="0"/>
    </xf>
    <xf numFmtId="0" fontId="13" fillId="20" borderId="1" xfId="25" applyFont="1" applyFill="1" applyBorder="1" applyAlignment="1" applyProtection="1">
      <alignment horizontal="center" vertical="center"/>
      <protection locked="0"/>
    </xf>
    <xf numFmtId="1" fontId="13" fillId="0" borderId="1" xfId="28" applyNumberFormat="1" applyFont="1" applyBorder="1" applyAlignment="1">
      <alignment horizontal="center" vertical="center" wrapText="1"/>
    </xf>
    <xf numFmtId="1" fontId="13" fillId="0" borderId="1" xfId="29" applyNumberFormat="1" applyFont="1" applyBorder="1" applyAlignment="1">
      <alignment horizontal="center" vertical="center"/>
    </xf>
    <xf numFmtId="9" fontId="13" fillId="0" borderId="1" xfId="27" applyFont="1" applyFill="1" applyBorder="1" applyAlignment="1">
      <alignment horizontal="center" vertical="center" wrapText="1"/>
    </xf>
    <xf numFmtId="14" fontId="55" fillId="0" borderId="1" xfId="25" applyNumberFormat="1" applyFont="1" applyBorder="1" applyAlignment="1">
      <alignment horizontal="center" vertical="center" wrapText="1"/>
    </xf>
    <xf numFmtId="0" fontId="13" fillId="0" borderId="1" xfId="25" applyFont="1" applyBorder="1" applyAlignment="1">
      <alignment horizontal="center" vertical="center" wrapText="1"/>
    </xf>
    <xf numFmtId="167" fontId="13" fillId="0" borderId="1" xfId="29" applyNumberFormat="1" applyFont="1" applyBorder="1" applyAlignment="1">
      <alignment horizontal="center" vertical="center"/>
    </xf>
    <xf numFmtId="0" fontId="18" fillId="0" borderId="1" xfId="25" applyBorder="1"/>
    <xf numFmtId="0" fontId="18" fillId="0" borderId="0" xfId="25"/>
    <xf numFmtId="1" fontId="13" fillId="0" borderId="1" xfId="26" applyNumberFormat="1" applyFont="1" applyBorder="1" applyAlignment="1">
      <alignment horizontal="center" vertical="center"/>
    </xf>
    <xf numFmtId="0" fontId="7" fillId="2" borderId="1" xfId="28" applyFont="1" applyFill="1" applyBorder="1" applyAlignment="1">
      <alignment horizontal="center" vertical="center"/>
    </xf>
    <xf numFmtId="0" fontId="7" fillId="2" borderId="1" xfId="28" applyFont="1" applyFill="1" applyBorder="1" applyAlignment="1">
      <alignment horizontal="justify" vertical="center"/>
    </xf>
    <xf numFmtId="0" fontId="13" fillId="2" borderId="1" xfId="25" applyFont="1" applyFill="1" applyBorder="1" applyAlignment="1">
      <alignment horizontal="left" vertical="top" wrapText="1"/>
    </xf>
    <xf numFmtId="9" fontId="13" fillId="2" borderId="1" xfId="25" applyNumberFormat="1" applyFont="1" applyFill="1" applyBorder="1" applyAlignment="1">
      <alignment vertical="center" wrapText="1"/>
    </xf>
    <xf numFmtId="0" fontId="13" fillId="0" borderId="1" xfId="25" applyFont="1" applyBorder="1" applyAlignment="1">
      <alignment horizontal="left" vertical="top" wrapText="1"/>
    </xf>
    <xf numFmtId="9" fontId="13" fillId="2" borderId="1" xfId="25" applyNumberFormat="1" applyFont="1" applyFill="1" applyBorder="1" applyAlignment="1">
      <alignment horizontal="center" vertical="center"/>
    </xf>
    <xf numFmtId="0" fontId="13" fillId="2" borderId="1" xfId="25" applyFont="1" applyFill="1" applyBorder="1" applyAlignment="1">
      <alignment vertical="center" wrapText="1"/>
    </xf>
    <xf numFmtId="0" fontId="13" fillId="21" borderId="20" xfId="25" applyFont="1" applyFill="1" applyBorder="1" applyAlignment="1">
      <alignment horizontal="left" vertical="center" wrapText="1"/>
    </xf>
    <xf numFmtId="0" fontId="7" fillId="2" borderId="1" xfId="25" applyFont="1" applyFill="1" applyBorder="1" applyAlignment="1">
      <alignment horizontal="left" vertical="center" wrapText="1"/>
    </xf>
    <xf numFmtId="166" fontId="13" fillId="2" borderId="1" xfId="27" applyNumberFormat="1" applyFont="1" applyFill="1" applyBorder="1" applyAlignment="1">
      <alignment horizontal="center" vertical="center"/>
    </xf>
    <xf numFmtId="10" fontId="13" fillId="0" borderId="1" xfId="25" applyNumberFormat="1" applyFont="1" applyBorder="1" applyAlignment="1">
      <alignment horizontal="center" vertical="center"/>
    </xf>
    <xf numFmtId="10" fontId="13" fillId="9" borderId="20" xfId="25" applyNumberFormat="1" applyFont="1" applyFill="1" applyBorder="1" applyAlignment="1">
      <alignment horizontal="center" vertical="center"/>
    </xf>
    <xf numFmtId="0" fontId="13" fillId="0" borderId="1" xfId="25" applyFont="1" applyBorder="1" applyAlignment="1">
      <alignment vertical="center" wrapText="1"/>
    </xf>
    <xf numFmtId="0" fontId="12" fillId="22" borderId="20" xfId="25" applyFont="1" applyFill="1" applyBorder="1" applyAlignment="1">
      <alignment horizontal="left" vertical="center" wrapText="1"/>
    </xf>
    <xf numFmtId="9" fontId="13" fillId="0" borderId="1" xfId="26" applyFont="1" applyBorder="1" applyAlignment="1">
      <alignment horizontal="center" vertical="center"/>
    </xf>
    <xf numFmtId="0" fontId="13" fillId="22" borderId="20" xfId="25" applyFont="1" applyFill="1" applyBorder="1" applyAlignment="1">
      <alignment horizontal="left" vertical="center" wrapText="1"/>
    </xf>
    <xf numFmtId="0" fontId="13" fillId="20" borderId="1" xfId="25" applyFont="1" applyFill="1" applyBorder="1" applyAlignment="1">
      <alignment horizontal="center" vertical="center"/>
    </xf>
    <xf numFmtId="0" fontId="7" fillId="0" borderId="1" xfId="25" applyFont="1" applyBorder="1" applyAlignment="1">
      <alignment horizontal="left" vertical="center" wrapText="1"/>
    </xf>
    <xf numFmtId="2" fontId="13" fillId="2" borderId="1" xfId="25" applyNumberFormat="1" applyFont="1" applyFill="1" applyBorder="1" applyAlignment="1">
      <alignment horizontal="center" vertical="center"/>
    </xf>
    <xf numFmtId="10" fontId="13" fillId="0" borderId="1" xfId="26" applyNumberFormat="1" applyFont="1" applyBorder="1" applyAlignment="1">
      <alignment horizontal="center" vertical="center"/>
    </xf>
    <xf numFmtId="0" fontId="14" fillId="2" borderId="0" xfId="25" applyFont="1" applyFill="1" applyAlignment="1">
      <alignment horizontal="left" vertical="center"/>
    </xf>
    <xf numFmtId="9" fontId="18" fillId="2" borderId="1" xfId="26" applyFill="1" applyBorder="1" applyAlignment="1">
      <alignment horizontal="center" vertical="center"/>
    </xf>
    <xf numFmtId="0" fontId="14" fillId="2" borderId="46" xfId="25" applyFont="1" applyFill="1" applyBorder="1"/>
    <xf numFmtId="0" fontId="14" fillId="2" borderId="0" xfId="25" applyFont="1" applyFill="1"/>
    <xf numFmtId="0" fontId="14" fillId="2" borderId="0" xfId="25" applyFont="1" applyFill="1" applyAlignment="1">
      <alignment horizontal="left"/>
    </xf>
    <xf numFmtId="0" fontId="13" fillId="2" borderId="0" xfId="25" applyFont="1" applyFill="1" applyAlignment="1">
      <alignment horizontal="center" vertical="center"/>
    </xf>
    <xf numFmtId="0" fontId="14" fillId="2" borderId="0" xfId="25" applyFont="1" applyFill="1" applyAlignment="1">
      <alignment horizontal="center" vertical="center"/>
    </xf>
    <xf numFmtId="0" fontId="13" fillId="2" borderId="50" xfId="25" applyFont="1" applyFill="1" applyBorder="1" applyAlignment="1">
      <alignment horizontal="center" vertical="center"/>
    </xf>
    <xf numFmtId="0" fontId="13" fillId="2" borderId="0" xfId="25" applyFont="1" applyFill="1" applyAlignment="1">
      <alignment horizontal="center"/>
    </xf>
    <xf numFmtId="0" fontId="13" fillId="0" borderId="0" xfId="25" applyFont="1" applyAlignment="1">
      <alignment horizontal="center"/>
    </xf>
    <xf numFmtId="0" fontId="13" fillId="2" borderId="50" xfId="25" applyFont="1" applyFill="1" applyBorder="1"/>
    <xf numFmtId="0" fontId="13" fillId="0" borderId="50" xfId="25" applyFont="1" applyBorder="1"/>
    <xf numFmtId="0" fontId="14" fillId="2" borderId="52" xfId="25" applyFont="1" applyFill="1" applyBorder="1" applyAlignment="1">
      <alignment horizontal="left" vertical="top"/>
    </xf>
    <xf numFmtId="0" fontId="14" fillId="2" borderId="51" xfId="25" applyFont="1" applyFill="1" applyBorder="1"/>
    <xf numFmtId="0" fontId="14" fillId="2" borderId="52" xfId="25" applyFont="1" applyFill="1" applyBorder="1"/>
    <xf numFmtId="0" fontId="14" fillId="2" borderId="52" xfId="25" applyFont="1" applyFill="1" applyBorder="1" applyAlignment="1">
      <alignment horizontal="justify" vertical="top"/>
    </xf>
    <xf numFmtId="9" fontId="18" fillId="2" borderId="0" xfId="26" applyFont="1" applyFill="1" applyAlignment="1">
      <alignment horizontal="center" vertical="center"/>
    </xf>
    <xf numFmtId="0" fontId="13" fillId="2" borderId="52" xfId="25" applyFont="1" applyFill="1" applyBorder="1" applyAlignment="1">
      <alignment horizontal="center" vertical="center"/>
    </xf>
    <xf numFmtId="0" fontId="14" fillId="2" borderId="52" xfId="25" applyFont="1" applyFill="1" applyBorder="1" applyAlignment="1">
      <alignment horizontal="center" vertical="center"/>
    </xf>
    <xf numFmtId="0" fontId="14" fillId="2" borderId="53" xfId="25" applyFont="1" applyFill="1" applyBorder="1" applyAlignment="1">
      <alignment horizontal="center" vertical="center"/>
    </xf>
    <xf numFmtId="0" fontId="13" fillId="2" borderId="52" xfId="25" applyFont="1" applyFill="1" applyBorder="1" applyAlignment="1">
      <alignment horizontal="center"/>
    </xf>
    <xf numFmtId="0" fontId="13" fillId="0" borderId="52" xfId="25" applyFont="1" applyBorder="1" applyAlignment="1">
      <alignment horizontal="center"/>
    </xf>
    <xf numFmtId="0" fontId="13" fillId="2" borderId="53" xfId="25" applyFont="1" applyFill="1" applyBorder="1"/>
    <xf numFmtId="0" fontId="13" fillId="0" borderId="53" xfId="25" applyFont="1" applyBorder="1"/>
    <xf numFmtId="0" fontId="18" fillId="0" borderId="0" xfId="25" applyAlignment="1">
      <alignment horizontal="center"/>
    </xf>
    <xf numFmtId="0" fontId="18" fillId="2" borderId="0" xfId="25" applyFill="1" applyAlignment="1">
      <alignment vertical="center"/>
    </xf>
    <xf numFmtId="0" fontId="18" fillId="0" borderId="0" xfId="25" applyAlignment="1">
      <alignment vertical="center"/>
    </xf>
    <xf numFmtId="0" fontId="64" fillId="0" borderId="0" xfId="25" applyFont="1"/>
    <xf numFmtId="1" fontId="13" fillId="11" borderId="1" xfId="25" applyNumberFormat="1" applyFont="1" applyFill="1" applyBorder="1" applyAlignment="1">
      <alignment horizontal="center" vertical="center"/>
    </xf>
    <xf numFmtId="0" fontId="13" fillId="11" borderId="20" xfId="25" applyFont="1" applyFill="1" applyBorder="1" applyAlignment="1">
      <alignment horizontal="left" vertical="center" wrapText="1"/>
    </xf>
    <xf numFmtId="0" fontId="13" fillId="2" borderId="4" xfId="24" applyFont="1" applyFill="1" applyBorder="1" applyAlignment="1">
      <alignment vertical="center" wrapText="1"/>
    </xf>
    <xf numFmtId="0" fontId="12" fillId="2" borderId="4" xfId="24" applyFont="1" applyFill="1" applyBorder="1" applyAlignment="1">
      <alignment horizontal="center" vertical="center" wrapText="1"/>
    </xf>
    <xf numFmtId="0" fontId="13" fillId="2" borderId="4" xfId="24" applyFont="1" applyFill="1" applyBorder="1" applyAlignment="1">
      <alignment horizontal="center" vertical="center" wrapText="1"/>
    </xf>
    <xf numFmtId="0" fontId="7" fillId="2" borderId="4" xfId="24" applyFont="1" applyFill="1" applyBorder="1" applyAlignment="1">
      <alignment horizontal="center" vertical="center" wrapText="1"/>
    </xf>
    <xf numFmtId="0" fontId="13" fillId="9" borderId="1" xfId="28" applyFont="1" applyFill="1" applyBorder="1" applyAlignment="1">
      <alignment horizontal="left" vertical="center" wrapText="1"/>
    </xf>
    <xf numFmtId="3" fontId="40" fillId="2" borderId="5" xfId="15" applyNumberFormat="1" applyFont="1" applyFill="1" applyBorder="1" applyAlignment="1">
      <alignment horizontal="center" vertical="center" wrapText="1"/>
    </xf>
    <xf numFmtId="3" fontId="40" fillId="2" borderId="12" xfId="15" applyNumberFormat="1" applyFont="1" applyFill="1" applyBorder="1" applyAlignment="1">
      <alignment horizontal="center" vertical="center" wrapText="1"/>
    </xf>
    <xf numFmtId="0" fontId="26" fillId="0" borderId="0" xfId="20" applyFont="1" applyAlignment="1">
      <alignment horizontal="center" vertical="center" wrapText="1"/>
    </xf>
    <xf numFmtId="0" fontId="26" fillId="0" borderId="0" xfId="20" applyFont="1" applyAlignment="1">
      <alignment horizontal="right" vertical="center" wrapText="1"/>
    </xf>
    <xf numFmtId="0" fontId="20" fillId="0" borderId="0" xfId="20" applyFont="1" applyAlignment="1">
      <alignment horizontal="center"/>
    </xf>
    <xf numFmtId="0" fontId="26" fillId="4" borderId="28" xfId="20" applyFont="1" applyFill="1" applyBorder="1" applyAlignment="1">
      <alignment horizontal="center" vertical="center" wrapText="1"/>
    </xf>
    <xf numFmtId="0" fontId="26" fillId="4" borderId="30" xfId="20" applyFont="1" applyFill="1" applyBorder="1" applyAlignment="1">
      <alignment horizontal="center" vertical="center" wrapText="1"/>
    </xf>
    <xf numFmtId="0" fontId="26" fillId="4" borderId="31" xfId="20" applyFont="1" applyFill="1" applyBorder="1" applyAlignment="1">
      <alignment horizontal="center" vertical="center" wrapText="1"/>
    </xf>
    <xf numFmtId="3" fontId="19" fillId="4" borderId="1" xfId="20" applyNumberFormat="1" applyFont="1" applyFill="1" applyBorder="1" applyAlignment="1">
      <alignment horizontal="center" vertical="center" wrapText="1"/>
    </xf>
    <xf numFmtId="3" fontId="19" fillId="4" borderId="3" xfId="20" applyNumberFormat="1" applyFont="1" applyFill="1" applyBorder="1" applyAlignment="1">
      <alignment horizontal="center" vertical="center" wrapText="1"/>
    </xf>
    <xf numFmtId="3" fontId="19" fillId="4" borderId="32" xfId="20" applyNumberFormat="1" applyFont="1" applyFill="1" applyBorder="1" applyAlignment="1">
      <alignment horizontal="center" vertical="center" wrapText="1"/>
    </xf>
    <xf numFmtId="0" fontId="4" fillId="0" borderId="0" xfId="15"/>
    <xf numFmtId="0" fontId="26" fillId="2" borderId="19" xfId="15" applyFont="1" applyFill="1" applyBorder="1" applyAlignment="1">
      <alignment horizontal="justify" vertical="center" wrapText="1"/>
    </xf>
    <xf numFmtId="0" fontId="30" fillId="0" borderId="0" xfId="15" applyFont="1" applyAlignment="1">
      <alignment horizontal="center"/>
    </xf>
    <xf numFmtId="0" fontId="29" fillId="0" borderId="0" xfId="15" applyFont="1" applyAlignment="1">
      <alignment horizontal="center"/>
    </xf>
    <xf numFmtId="0" fontId="4" fillId="0" borderId="0" xfId="15" applyAlignment="1">
      <alignment horizontal="center"/>
    </xf>
    <xf numFmtId="0" fontId="48" fillId="15" borderId="37" xfId="0" applyFont="1" applyFill="1" applyBorder="1" applyAlignment="1">
      <alignment horizontal="center"/>
    </xf>
    <xf numFmtId="0" fontId="48" fillId="15" borderId="22" xfId="0" applyFont="1" applyFill="1" applyBorder="1" applyAlignment="1">
      <alignment horizontal="center"/>
    </xf>
    <xf numFmtId="0" fontId="48" fillId="15" borderId="38" xfId="0" applyFont="1" applyFill="1" applyBorder="1" applyAlignment="1">
      <alignment horizontal="center"/>
    </xf>
    <xf numFmtId="0" fontId="47" fillId="14" borderId="25" xfId="0" applyFont="1" applyFill="1" applyBorder="1" applyAlignment="1">
      <alignment horizontal="center" vertical="center" wrapText="1"/>
    </xf>
    <xf numFmtId="0" fontId="47" fillId="14" borderId="26" xfId="0" applyFont="1" applyFill="1" applyBorder="1" applyAlignment="1">
      <alignment horizontal="center" vertical="center" wrapText="1"/>
    </xf>
    <xf numFmtId="0" fontId="47" fillId="14" borderId="27" xfId="0" applyFont="1" applyFill="1" applyBorder="1" applyAlignment="1">
      <alignment horizontal="center" vertical="center" wrapText="1"/>
    </xf>
    <xf numFmtId="3" fontId="16" fillId="12" borderId="45" xfId="15" applyNumberFormat="1" applyFont="1" applyFill="1" applyBorder="1" applyAlignment="1">
      <alignment horizontal="center" vertical="center" wrapText="1"/>
    </xf>
    <xf numFmtId="3" fontId="16" fillId="12" borderId="46" xfId="15" applyNumberFormat="1" applyFont="1" applyFill="1" applyBorder="1" applyAlignment="1">
      <alignment horizontal="center" vertical="center" wrapText="1"/>
    </xf>
    <xf numFmtId="3" fontId="16" fillId="12" borderId="47" xfId="15" applyNumberFormat="1" applyFont="1" applyFill="1" applyBorder="1" applyAlignment="1">
      <alignment horizontal="center" vertical="center" wrapText="1"/>
    </xf>
    <xf numFmtId="0" fontId="0" fillId="0" borderId="0" xfId="0" applyAlignment="1">
      <alignment horizontal="center"/>
    </xf>
    <xf numFmtId="0" fontId="45" fillId="11" borderId="37" xfId="0" applyFont="1" applyFill="1" applyBorder="1" applyAlignment="1">
      <alignment horizontal="center" vertical="center"/>
    </xf>
    <xf numFmtId="0" fontId="45" fillId="11" borderId="22" xfId="0" applyFont="1" applyFill="1" applyBorder="1" applyAlignment="1">
      <alignment horizontal="center" vertical="center"/>
    </xf>
    <xf numFmtId="0" fontId="45" fillId="11" borderId="38" xfId="0" applyFont="1" applyFill="1" applyBorder="1" applyAlignment="1">
      <alignment horizontal="center" vertical="center"/>
    </xf>
    <xf numFmtId="0" fontId="45" fillId="12" borderId="37" xfId="0" applyFont="1" applyFill="1" applyBorder="1" applyAlignment="1">
      <alignment horizontal="center" vertical="center"/>
    </xf>
    <xf numFmtId="0" fontId="45" fillId="12" borderId="22" xfId="0" applyFont="1" applyFill="1" applyBorder="1" applyAlignment="1">
      <alignment horizontal="center" vertical="center"/>
    </xf>
    <xf numFmtId="0" fontId="45" fillId="12" borderId="38" xfId="0" applyFont="1" applyFill="1" applyBorder="1" applyAlignment="1">
      <alignment horizontal="center" vertical="center"/>
    </xf>
    <xf numFmtId="0" fontId="45" fillId="7" borderId="22" xfId="0" applyFont="1" applyFill="1" applyBorder="1" applyAlignment="1">
      <alignment horizontal="center" vertical="center"/>
    </xf>
    <xf numFmtId="0" fontId="45" fillId="7" borderId="38" xfId="0" applyFont="1" applyFill="1" applyBorder="1" applyAlignment="1">
      <alignment horizontal="center" vertical="center"/>
    </xf>
    <xf numFmtId="3" fontId="16" fillId="14" borderId="30" xfId="15" applyNumberFormat="1" applyFont="1" applyFill="1" applyBorder="1" applyAlignment="1">
      <alignment horizontal="center" vertical="center" wrapText="1"/>
    </xf>
    <xf numFmtId="3" fontId="16" fillId="14" borderId="41" xfId="15" applyNumberFormat="1" applyFont="1" applyFill="1" applyBorder="1" applyAlignment="1">
      <alignment horizontal="center" vertical="center" wrapText="1"/>
    </xf>
    <xf numFmtId="3" fontId="16" fillId="14" borderId="39" xfId="15" applyNumberFormat="1" applyFont="1" applyFill="1" applyBorder="1" applyAlignment="1">
      <alignment horizontal="center" vertical="center" wrapText="1"/>
    </xf>
    <xf numFmtId="3" fontId="16" fillId="11" borderId="30" xfId="15" applyNumberFormat="1" applyFont="1" applyFill="1" applyBorder="1" applyAlignment="1">
      <alignment horizontal="center" vertical="center" wrapText="1"/>
    </xf>
    <xf numFmtId="3" fontId="16" fillId="11" borderId="41" xfId="15" applyNumberFormat="1" applyFont="1" applyFill="1" applyBorder="1" applyAlignment="1">
      <alignment horizontal="center" vertical="center" wrapText="1"/>
    </xf>
    <xf numFmtId="3" fontId="16" fillId="11" borderId="44" xfId="15" applyNumberFormat="1" applyFont="1" applyFill="1" applyBorder="1" applyAlignment="1">
      <alignment horizontal="center" vertical="center" wrapText="1"/>
    </xf>
    <xf numFmtId="3" fontId="16" fillId="7" borderId="30" xfId="15" applyNumberFormat="1" applyFont="1" applyFill="1" applyBorder="1" applyAlignment="1">
      <alignment horizontal="center" vertical="center" wrapText="1"/>
    </xf>
    <xf numFmtId="3" fontId="16" fillId="7" borderId="41" xfId="15" applyNumberFormat="1" applyFont="1" applyFill="1" applyBorder="1" applyAlignment="1">
      <alignment horizontal="center" vertical="center" wrapText="1"/>
    </xf>
    <xf numFmtId="3" fontId="16" fillId="7" borderId="44" xfId="15" applyNumberFormat="1" applyFont="1" applyFill="1" applyBorder="1" applyAlignment="1">
      <alignment horizontal="center" vertical="center" wrapText="1"/>
    </xf>
    <xf numFmtId="0" fontId="45" fillId="16" borderId="37" xfId="0" applyFont="1" applyFill="1" applyBorder="1" applyAlignment="1">
      <alignment horizontal="center" vertical="center"/>
    </xf>
    <xf numFmtId="0" fontId="45" fillId="16" borderId="22" xfId="0" applyFont="1" applyFill="1" applyBorder="1" applyAlignment="1">
      <alignment horizontal="center" vertical="center"/>
    </xf>
    <xf numFmtId="0" fontId="45" fillId="16" borderId="38" xfId="0" applyFont="1" applyFill="1" applyBorder="1" applyAlignment="1">
      <alignment horizontal="center" vertical="center"/>
    </xf>
    <xf numFmtId="0" fontId="45" fillId="13" borderId="22" xfId="0" applyFont="1" applyFill="1" applyBorder="1" applyAlignment="1">
      <alignment horizontal="center" vertical="center"/>
    </xf>
    <xf numFmtId="0" fontId="45" fillId="13" borderId="38" xfId="0" applyFont="1" applyFill="1" applyBorder="1" applyAlignment="1">
      <alignment horizontal="center" vertical="center"/>
    </xf>
    <xf numFmtId="0" fontId="45" fillId="17" borderId="37" xfId="0" applyFont="1" applyFill="1" applyBorder="1" applyAlignment="1">
      <alignment horizontal="center" vertical="center"/>
    </xf>
    <xf numFmtId="0" fontId="45" fillId="17" borderId="22" xfId="0" applyFont="1" applyFill="1" applyBorder="1" applyAlignment="1">
      <alignment horizontal="center" vertical="center"/>
    </xf>
    <xf numFmtId="0" fontId="45" fillId="17" borderId="38" xfId="0" applyFont="1" applyFill="1" applyBorder="1" applyAlignment="1">
      <alignment horizontal="center" vertical="center"/>
    </xf>
    <xf numFmtId="0" fontId="45" fillId="18" borderId="37" xfId="0" applyFont="1" applyFill="1" applyBorder="1" applyAlignment="1">
      <alignment horizontal="center" vertical="center"/>
    </xf>
    <xf numFmtId="0" fontId="45" fillId="18" borderId="22" xfId="0" applyFont="1" applyFill="1" applyBorder="1" applyAlignment="1">
      <alignment horizontal="center" vertical="center"/>
    </xf>
    <xf numFmtId="0" fontId="45" fillId="18" borderId="38" xfId="0" applyFont="1" applyFill="1" applyBorder="1" applyAlignment="1">
      <alignment horizontal="center" vertical="center"/>
    </xf>
    <xf numFmtId="3" fontId="16" fillId="17" borderId="30" xfId="15" applyNumberFormat="1" applyFont="1" applyFill="1" applyBorder="1" applyAlignment="1">
      <alignment horizontal="center" vertical="center" wrapText="1"/>
    </xf>
    <xf numFmtId="3" fontId="16" fillId="17" borderId="41" xfId="15" applyNumberFormat="1" applyFont="1" applyFill="1" applyBorder="1" applyAlignment="1">
      <alignment horizontal="center" vertical="center" wrapText="1"/>
    </xf>
    <xf numFmtId="3" fontId="16" fillId="17" borderId="39" xfId="15" applyNumberFormat="1" applyFont="1" applyFill="1" applyBorder="1" applyAlignment="1">
      <alignment horizontal="center" vertical="center" wrapText="1"/>
    </xf>
    <xf numFmtId="3" fontId="16" fillId="16" borderId="30" xfId="15" applyNumberFormat="1" applyFont="1" applyFill="1" applyBorder="1" applyAlignment="1">
      <alignment horizontal="center" vertical="center" wrapText="1"/>
    </xf>
    <xf numFmtId="3" fontId="16" fillId="16" borderId="41" xfId="15" applyNumberFormat="1" applyFont="1" applyFill="1" applyBorder="1" applyAlignment="1">
      <alignment horizontal="center" vertical="center" wrapText="1"/>
    </xf>
    <xf numFmtId="3" fontId="16" fillId="16" borderId="44" xfId="15" applyNumberFormat="1" applyFont="1" applyFill="1" applyBorder="1" applyAlignment="1">
      <alignment horizontal="center" vertical="center" wrapText="1"/>
    </xf>
    <xf numFmtId="3" fontId="16" fillId="13" borderId="30" xfId="15" applyNumberFormat="1" applyFont="1" applyFill="1" applyBorder="1" applyAlignment="1">
      <alignment horizontal="center" vertical="center" wrapText="1"/>
    </xf>
    <xf numFmtId="3" fontId="16" fillId="13" borderId="41" xfId="15" applyNumberFormat="1" applyFont="1" applyFill="1" applyBorder="1" applyAlignment="1">
      <alignment horizontal="center" vertical="center" wrapText="1"/>
    </xf>
    <xf numFmtId="3" fontId="16" fillId="13" borderId="44" xfId="15" applyNumberFormat="1" applyFont="1" applyFill="1" applyBorder="1" applyAlignment="1">
      <alignment horizontal="center" vertical="center" wrapText="1"/>
    </xf>
    <xf numFmtId="3" fontId="16" fillId="18" borderId="45" xfId="15" applyNumberFormat="1" applyFont="1" applyFill="1" applyBorder="1" applyAlignment="1">
      <alignment horizontal="center" vertical="center" wrapText="1"/>
    </xf>
    <xf numFmtId="3" fontId="16" fillId="18" borderId="46" xfId="15" applyNumberFormat="1" applyFont="1" applyFill="1" applyBorder="1" applyAlignment="1">
      <alignment horizontal="center" vertical="center" wrapText="1"/>
    </xf>
    <xf numFmtId="3" fontId="16" fillId="18" borderId="47" xfId="15"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13" fillId="2" borderId="1"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1"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2" borderId="1" xfId="1" applyFont="1" applyFill="1" applyBorder="1" applyAlignment="1">
      <alignment horizontal="center" vertical="center" wrapText="1"/>
    </xf>
    <xf numFmtId="0" fontId="21" fillId="3" borderId="6" xfId="1" applyFont="1" applyFill="1" applyBorder="1" applyAlignment="1">
      <alignment horizontal="center" vertical="center"/>
    </xf>
    <xf numFmtId="0" fontId="21" fillId="3" borderId="8" xfId="1" applyFont="1" applyFill="1" applyBorder="1" applyAlignment="1">
      <alignment horizontal="center" vertical="center"/>
    </xf>
    <xf numFmtId="0" fontId="35" fillId="8" borderId="6" xfId="0" applyFont="1" applyFill="1" applyBorder="1" applyAlignment="1">
      <alignment horizontal="center"/>
    </xf>
    <xf numFmtId="0" fontId="35" fillId="8" borderId="7" xfId="0" applyFont="1" applyFill="1" applyBorder="1" applyAlignment="1">
      <alignment horizontal="center"/>
    </xf>
    <xf numFmtId="0" fontId="35" fillId="8" borderId="8" xfId="0" applyFont="1" applyFill="1" applyBorder="1" applyAlignment="1">
      <alignment horizont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 xfId="1" applyFont="1" applyFill="1" applyBorder="1" applyAlignment="1">
      <alignment horizontal="center"/>
    </xf>
    <xf numFmtId="0" fontId="8" fillId="2" borderId="2" xfId="1" applyFont="1" applyFill="1" applyBorder="1" applyAlignment="1">
      <alignment horizontal="center" vertical="center" wrapText="1"/>
    </xf>
    <xf numFmtId="0" fontId="8" fillId="2" borderId="0" xfId="1" applyFont="1" applyFill="1" applyAlignment="1">
      <alignment horizontal="center" vertical="center"/>
    </xf>
    <xf numFmtId="0" fontId="8" fillId="2" borderId="2" xfId="1"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7" fillId="2" borderId="1" xfId="23" applyFont="1" applyFill="1" applyBorder="1" applyAlignment="1">
      <alignment horizontal="center"/>
    </xf>
    <xf numFmtId="0" fontId="41" fillId="2" borderId="2" xfId="23" applyFont="1" applyFill="1" applyBorder="1" applyAlignment="1">
      <alignment horizontal="center" vertical="center" wrapText="1"/>
    </xf>
    <xf numFmtId="0" fontId="41" fillId="2" borderId="0" xfId="23" applyFont="1" applyFill="1" applyAlignment="1">
      <alignment horizontal="center" vertical="center" wrapText="1"/>
    </xf>
    <xf numFmtId="0" fontId="25" fillId="2" borderId="1" xfId="23" applyFont="1" applyFill="1" applyBorder="1" applyAlignment="1">
      <alignment horizontal="center" vertical="center"/>
    </xf>
    <xf numFmtId="0" fontId="25" fillId="2" borderId="23" xfId="23" applyFont="1" applyFill="1" applyBorder="1" applyAlignment="1">
      <alignment horizontal="center" vertical="center"/>
    </xf>
    <xf numFmtId="0" fontId="25" fillId="2" borderId="9" xfId="23" applyFont="1" applyFill="1" applyBorder="1" applyAlignment="1">
      <alignment horizontal="center" vertical="center"/>
    </xf>
    <xf numFmtId="0" fontId="21" fillId="3" borderId="7" xfId="1" applyFont="1" applyFill="1" applyBorder="1" applyAlignment="1">
      <alignment horizontal="center" vertical="center"/>
    </xf>
    <xf numFmtId="0" fontId="14" fillId="0" borderId="48" xfId="25" applyFont="1" applyBorder="1" applyAlignment="1">
      <alignment horizontal="center" vertical="center"/>
    </xf>
    <xf numFmtId="0" fontId="14" fillId="0" borderId="49" xfId="25" applyFont="1" applyBorder="1" applyAlignment="1">
      <alignment horizontal="center" vertical="center"/>
    </xf>
    <xf numFmtId="0" fontId="14" fillId="0" borderId="46" xfId="25" applyFont="1" applyBorder="1" applyAlignment="1">
      <alignment horizontal="center" vertical="center"/>
    </xf>
    <xf numFmtId="0" fontId="14" fillId="0" borderId="50" xfId="25" applyFont="1" applyBorder="1" applyAlignment="1">
      <alignment horizontal="center" vertical="center"/>
    </xf>
    <xf numFmtId="0" fontId="14" fillId="0" borderId="51" xfId="25" applyFont="1" applyBorder="1" applyAlignment="1">
      <alignment horizontal="center" vertical="center"/>
    </xf>
    <xf numFmtId="0" fontId="14" fillId="0" borderId="53" xfId="25" applyFont="1" applyBorder="1" applyAlignment="1">
      <alignment horizontal="center" vertical="center"/>
    </xf>
    <xf numFmtId="0" fontId="52" fillId="19" borderId="48" xfId="25" applyFont="1" applyFill="1" applyBorder="1" applyAlignment="1">
      <alignment horizontal="center" vertical="center"/>
    </xf>
    <xf numFmtId="0" fontId="52" fillId="19" borderId="5" xfId="25" applyFont="1" applyFill="1" applyBorder="1" applyAlignment="1">
      <alignment horizontal="center" vertical="center"/>
    </xf>
    <xf numFmtId="0" fontId="52" fillId="19" borderId="46" xfId="25" applyFont="1" applyFill="1" applyBorder="1" applyAlignment="1">
      <alignment horizontal="center" vertical="center"/>
    </xf>
    <xf numFmtId="0" fontId="52" fillId="19" borderId="0" xfId="25" applyFont="1" applyFill="1" applyAlignment="1">
      <alignment horizontal="center" vertical="center"/>
    </xf>
    <xf numFmtId="0" fontId="52" fillId="19" borderId="51" xfId="25" applyFont="1" applyFill="1" applyBorder="1" applyAlignment="1">
      <alignment horizontal="center" vertical="center"/>
    </xf>
    <xf numFmtId="0" fontId="52" fillId="19" borderId="52" xfId="25" applyFont="1" applyFill="1" applyBorder="1" applyAlignment="1">
      <alignment horizontal="center" vertical="center"/>
    </xf>
    <xf numFmtId="0" fontId="54" fillId="0" borderId="5" xfId="25" applyFont="1" applyBorder="1" applyAlignment="1">
      <alignment horizontal="center" vertical="center"/>
    </xf>
    <xf numFmtId="0" fontId="55" fillId="0" borderId="5" xfId="25" applyFont="1" applyBorder="1" applyAlignment="1">
      <alignment horizontal="center" vertical="center"/>
    </xf>
    <xf numFmtId="0" fontId="55" fillId="0" borderId="0" xfId="25" applyFont="1" applyAlignment="1">
      <alignment horizontal="center" vertical="center"/>
    </xf>
    <xf numFmtId="0" fontId="55" fillId="0" borderId="52" xfId="25" applyFont="1" applyBorder="1" applyAlignment="1">
      <alignment horizontal="center" vertical="center"/>
    </xf>
    <xf numFmtId="0" fontId="56" fillId="19" borderId="37" xfId="25" applyFont="1" applyFill="1" applyBorder="1" applyAlignment="1">
      <alignment horizontal="center" vertical="center"/>
    </xf>
    <xf numFmtId="0" fontId="56" fillId="19" borderId="22" xfId="25" applyFont="1" applyFill="1" applyBorder="1" applyAlignment="1">
      <alignment horizontal="center" vertical="center"/>
    </xf>
    <xf numFmtId="0" fontId="56" fillId="19" borderId="38" xfId="25" applyFont="1" applyFill="1" applyBorder="1" applyAlignment="1">
      <alignment horizontal="center" vertical="center"/>
    </xf>
    <xf numFmtId="0" fontId="53" fillId="19" borderId="37" xfId="25" applyFont="1" applyFill="1" applyBorder="1" applyAlignment="1">
      <alignment horizontal="center"/>
    </xf>
    <xf numFmtId="0" fontId="53" fillId="19" borderId="22" xfId="25" applyFont="1" applyFill="1" applyBorder="1" applyAlignment="1">
      <alignment horizontal="center"/>
    </xf>
    <xf numFmtId="0" fontId="53" fillId="19" borderId="38" xfId="25" applyFont="1" applyFill="1" applyBorder="1" applyAlignment="1">
      <alignment horizontal="center"/>
    </xf>
    <xf numFmtId="0" fontId="53" fillId="0" borderId="37" xfId="25" applyFont="1" applyBorder="1" applyAlignment="1">
      <alignment horizontal="center" vertical="center" wrapText="1"/>
    </xf>
    <xf numFmtId="0" fontId="53" fillId="0" borderId="38" xfId="25" applyFont="1" applyBorder="1" applyAlignment="1">
      <alignment horizontal="center" vertical="center" wrapText="1"/>
    </xf>
    <xf numFmtId="0" fontId="53" fillId="0" borderId="49" xfId="25" applyFont="1" applyBorder="1" applyAlignment="1">
      <alignment horizontal="center" vertical="center" wrapText="1"/>
    </xf>
    <xf numFmtId="0" fontId="53" fillId="0" borderId="53" xfId="25" applyFont="1" applyBorder="1" applyAlignment="1">
      <alignment horizontal="center" vertical="center" wrapText="1"/>
    </xf>
    <xf numFmtId="0" fontId="53" fillId="0" borderId="54" xfId="25" applyFont="1" applyBorder="1" applyAlignment="1">
      <alignment horizontal="center" vertical="center" wrapText="1"/>
    </xf>
    <xf numFmtId="0" fontId="53" fillId="0" borderId="55" xfId="25" applyFont="1" applyBorder="1" applyAlignment="1">
      <alignment horizontal="center" vertical="center" wrapText="1"/>
    </xf>
    <xf numFmtId="9" fontId="53" fillId="0" borderId="49" xfId="26" applyFont="1" applyBorder="1" applyAlignment="1">
      <alignment horizontal="center" vertical="center" wrapText="1"/>
    </xf>
    <xf numFmtId="9" fontId="53" fillId="0" borderId="53" xfId="26" applyFont="1" applyBorder="1" applyAlignment="1">
      <alignment horizontal="center" vertical="center" wrapText="1"/>
    </xf>
    <xf numFmtId="9" fontId="53" fillId="0" borderId="54" xfId="26" applyFont="1" applyBorder="1" applyAlignment="1">
      <alignment horizontal="center" vertical="center" wrapText="1"/>
    </xf>
    <xf numFmtId="9" fontId="53" fillId="0" borderId="55" xfId="26" applyFont="1" applyBorder="1" applyAlignment="1">
      <alignment horizontal="center" vertical="center" wrapText="1"/>
    </xf>
    <xf numFmtId="0" fontId="53" fillId="0" borderId="5" xfId="25" applyFont="1" applyBorder="1" applyAlignment="1">
      <alignment horizontal="center" vertical="center"/>
    </xf>
    <xf numFmtId="0" fontId="53" fillId="0" borderId="48" xfId="25" applyFont="1" applyBorder="1" applyAlignment="1">
      <alignment horizontal="center" vertical="center"/>
    </xf>
    <xf numFmtId="0" fontId="14" fillId="0" borderId="37" xfId="25" applyFont="1" applyBorder="1" applyAlignment="1">
      <alignment horizontal="center" vertical="center"/>
    </xf>
    <xf numFmtId="0" fontId="14" fillId="0" borderId="38" xfId="25" applyFont="1" applyBorder="1" applyAlignment="1">
      <alignment horizontal="center" vertical="center"/>
    </xf>
    <xf numFmtId="0" fontId="13" fillId="2" borderId="20" xfId="25" applyFont="1" applyFill="1" applyBorder="1" applyAlignment="1">
      <alignment horizontal="center" vertical="center" wrapText="1"/>
    </xf>
    <xf numFmtId="0" fontId="13" fillId="2" borderId="1" xfId="25" applyFont="1" applyFill="1" applyBorder="1" applyAlignment="1">
      <alignment horizontal="center" vertical="center" wrapText="1"/>
    </xf>
    <xf numFmtId="9" fontId="13" fillId="2" borderId="20" xfId="25" applyNumberFormat="1" applyFont="1" applyFill="1" applyBorder="1" applyAlignment="1">
      <alignment horizontal="center" vertical="center" wrapText="1"/>
    </xf>
    <xf numFmtId="9" fontId="13" fillId="2" borderId="1" xfId="25" applyNumberFormat="1" applyFont="1" applyFill="1" applyBorder="1" applyAlignment="1">
      <alignment horizontal="center" vertical="center" wrapText="1"/>
    </xf>
    <xf numFmtId="0" fontId="13" fillId="2" borderId="1" xfId="25" applyFont="1" applyFill="1" applyBorder="1" applyAlignment="1">
      <alignment horizontal="justify" vertical="center"/>
    </xf>
    <xf numFmtId="9" fontId="13" fillId="2" borderId="1" xfId="26" applyFont="1" applyFill="1" applyBorder="1" applyAlignment="1">
      <alignment horizontal="center" vertical="center"/>
    </xf>
    <xf numFmtId="9" fontId="13" fillId="2" borderId="1" xfId="26" applyFont="1" applyFill="1" applyBorder="1" applyAlignment="1">
      <alignment horizontal="center" vertical="center" wrapText="1"/>
    </xf>
    <xf numFmtId="0" fontId="7" fillId="2" borderId="1" xfId="28" applyFont="1" applyFill="1" applyBorder="1" applyAlignment="1">
      <alignment horizontal="left" vertical="center" wrapText="1"/>
    </xf>
    <xf numFmtId="0" fontId="13" fillId="2" borderId="1" xfId="25" applyFont="1" applyFill="1" applyBorder="1" applyAlignment="1">
      <alignment horizontal="left" vertical="center" wrapText="1"/>
    </xf>
    <xf numFmtId="0" fontId="13" fillId="2" borderId="3" xfId="25" applyFont="1" applyFill="1" applyBorder="1" applyAlignment="1">
      <alignment horizontal="center" vertical="center" wrapText="1"/>
    </xf>
    <xf numFmtId="0" fontId="13" fillId="2" borderId="4" xfId="25" applyFont="1" applyFill="1" applyBorder="1" applyAlignment="1">
      <alignment horizontal="center" vertical="center" wrapText="1"/>
    </xf>
    <xf numFmtId="0" fontId="13" fillId="0" borderId="1" xfId="28" applyFont="1" applyBorder="1" applyAlignment="1">
      <alignment horizontal="left" vertical="center" wrapText="1"/>
    </xf>
    <xf numFmtId="0" fontId="13" fillId="2" borderId="46" xfId="25" applyFont="1" applyFill="1" applyBorder="1" applyAlignment="1">
      <alignment horizontal="center"/>
    </xf>
    <xf numFmtId="0" fontId="13" fillId="2" borderId="0" xfId="25" applyFont="1" applyFill="1" applyAlignment="1">
      <alignment horizontal="center"/>
    </xf>
    <xf numFmtId="0" fontId="13" fillId="2" borderId="50" xfId="25" applyFont="1" applyFill="1" applyBorder="1" applyAlignment="1">
      <alignment horizontal="center"/>
    </xf>
    <xf numFmtId="0" fontId="13" fillId="2" borderId="51" xfId="25" applyFont="1" applyFill="1" applyBorder="1" applyAlignment="1">
      <alignment horizontal="center"/>
    </xf>
    <xf numFmtId="0" fontId="13" fillId="2" borderId="52" xfId="25" applyFont="1" applyFill="1" applyBorder="1" applyAlignment="1">
      <alignment horizontal="center"/>
    </xf>
    <xf numFmtId="0" fontId="13" fillId="2" borderId="53" xfId="25" applyFont="1" applyFill="1" applyBorder="1" applyAlignment="1">
      <alignment horizontal="center"/>
    </xf>
    <xf numFmtId="0" fontId="14" fillId="2" borderId="52" xfId="25" applyFont="1" applyFill="1" applyBorder="1" applyAlignment="1">
      <alignment horizontal="left" vertical="center" wrapText="1"/>
    </xf>
    <xf numFmtId="0" fontId="64" fillId="0" borderId="0" xfId="25" applyFont="1" applyAlignment="1">
      <alignment horizontal="center" vertical="center"/>
    </xf>
    <xf numFmtId="15" fontId="20" fillId="2" borderId="1" xfId="8" applyNumberFormat="1" applyFont="1" applyFill="1" applyBorder="1" applyAlignment="1" applyProtection="1">
      <alignment horizontal="justify" vertical="center" wrapText="1"/>
      <protection locked="0"/>
    </xf>
    <xf numFmtId="2" fontId="20" fillId="2" borderId="1" xfId="10" applyNumberFormat="1" applyFont="1" applyFill="1" applyBorder="1" applyAlignment="1" applyProtection="1">
      <alignment horizontal="right" wrapText="1"/>
      <protection locked="0"/>
    </xf>
    <xf numFmtId="9" fontId="20" fillId="2" borderId="1" xfId="14" applyFont="1" applyFill="1" applyBorder="1" applyAlignment="1" applyProtection="1">
      <alignment horizontal="center" vertical="center" wrapText="1"/>
      <protection locked="0"/>
    </xf>
    <xf numFmtId="0" fontId="20" fillId="2" borderId="1" xfId="8" applyFont="1" applyFill="1" applyBorder="1" applyAlignment="1">
      <alignment horizontal="justify" vertical="center" wrapText="1"/>
    </xf>
    <xf numFmtId="164" fontId="19" fillId="2" borderId="1" xfId="15" applyNumberFormat="1" applyFont="1" applyFill="1" applyBorder="1" applyAlignment="1">
      <alignment horizontal="justify" vertical="center" wrapText="1"/>
    </xf>
    <xf numFmtId="1" fontId="40" fillId="2" borderId="1" xfId="10" applyNumberFormat="1" applyFont="1" applyFill="1" applyBorder="1" applyAlignment="1" applyProtection="1">
      <alignment horizontal="center" vertical="center" wrapText="1"/>
      <protection locked="0"/>
    </xf>
    <xf numFmtId="3" fontId="19" fillId="2" borderId="1" xfId="15" applyNumberFormat="1" applyFont="1" applyFill="1" applyBorder="1" applyAlignment="1">
      <alignment horizontal="right" wrapText="1"/>
    </xf>
    <xf numFmtId="9" fontId="19" fillId="2" borderId="1" xfId="14" applyFont="1" applyFill="1" applyBorder="1" applyAlignment="1">
      <alignment horizontal="center" vertical="center" wrapText="1"/>
    </xf>
    <xf numFmtId="9" fontId="19" fillId="2" borderId="1" xfId="15" applyNumberFormat="1" applyFont="1" applyFill="1" applyBorder="1" applyAlignment="1">
      <alignment horizontal="right" wrapText="1"/>
    </xf>
    <xf numFmtId="9" fontId="19" fillId="2" borderId="1" xfId="15" applyNumberFormat="1" applyFont="1" applyFill="1" applyBorder="1" applyAlignment="1">
      <alignment horizontal="center" vertical="center" wrapText="1"/>
    </xf>
    <xf numFmtId="10" fontId="19" fillId="2" borderId="1" xfId="15" applyNumberFormat="1" applyFont="1" applyFill="1" applyBorder="1" applyAlignment="1">
      <alignment horizontal="center" vertical="center" wrapText="1"/>
    </xf>
    <xf numFmtId="0" fontId="4" fillId="2" borderId="0" xfId="15" applyFill="1"/>
    <xf numFmtId="0" fontId="31" fillId="2" borderId="0" xfId="15" applyFont="1" applyFill="1"/>
    <xf numFmtId="0" fontId="26" fillId="2" borderId="15" xfId="15" applyFont="1" applyFill="1" applyBorder="1" applyAlignment="1">
      <alignment horizontal="center" vertical="center" wrapText="1"/>
    </xf>
    <xf numFmtId="3" fontId="19" fillId="2" borderId="16" xfId="15" applyNumberFormat="1" applyFont="1" applyFill="1" applyBorder="1" applyAlignment="1">
      <alignment horizontal="center" vertical="center" wrapText="1"/>
    </xf>
    <xf numFmtId="3" fontId="19" fillId="2" borderId="16" xfId="15" applyNumberFormat="1" applyFont="1" applyFill="1" applyBorder="1" applyAlignment="1">
      <alignment horizontal="center" vertical="center" wrapText="1"/>
    </xf>
    <xf numFmtId="0" fontId="26" fillId="2" borderId="17" xfId="15" applyFont="1" applyFill="1" applyBorder="1" applyAlignment="1">
      <alignment horizontal="center" vertical="center" wrapText="1"/>
    </xf>
    <xf numFmtId="0" fontId="26" fillId="2" borderId="18" xfId="15" applyFont="1" applyFill="1" applyBorder="1" applyAlignment="1">
      <alignment horizontal="center" vertical="center" wrapText="1"/>
    </xf>
    <xf numFmtId="3" fontId="19" fillId="2" borderId="13" xfId="15" applyNumberFormat="1" applyFont="1" applyFill="1" applyBorder="1" applyAlignment="1">
      <alignment horizontal="center" vertical="center" wrapText="1"/>
    </xf>
    <xf numFmtId="0" fontId="20" fillId="2" borderId="14" xfId="15" applyFont="1" applyFill="1" applyBorder="1" applyAlignment="1">
      <alignment horizontal="justify" vertical="center" wrapText="1"/>
    </xf>
    <xf numFmtId="3" fontId="40" fillId="4" borderId="1" xfId="15" applyNumberFormat="1" applyFont="1" applyFill="1" applyBorder="1" applyAlignment="1">
      <alignment horizontal="center" vertical="center" wrapText="1"/>
    </xf>
    <xf numFmtId="3" fontId="40" fillId="4" borderId="1" xfId="15" applyNumberFormat="1" applyFont="1" applyFill="1" applyBorder="1" applyAlignment="1">
      <alignment horizontal="center" vertical="center" wrapText="1"/>
    </xf>
    <xf numFmtId="3" fontId="40" fillId="4" borderId="1" xfId="15" applyNumberFormat="1" applyFont="1" applyFill="1" applyBorder="1" applyAlignment="1">
      <alignment horizontal="center" wrapText="1"/>
    </xf>
    <xf numFmtId="3" fontId="19" fillId="2" borderId="1" xfId="15" applyNumberFormat="1" applyFont="1" applyFill="1" applyBorder="1" applyAlignment="1">
      <alignment horizontal="right" vertical="center" wrapText="1"/>
    </xf>
    <xf numFmtId="1" fontId="40" fillId="11" borderId="1" xfId="10" applyNumberFormat="1" applyFont="1" applyFill="1" applyBorder="1" applyAlignment="1" applyProtection="1">
      <alignment horizontal="center" vertical="center" wrapText="1"/>
      <protection locked="0"/>
    </xf>
    <xf numFmtId="10" fontId="19" fillId="11" borderId="1" xfId="15" applyNumberFormat="1" applyFont="1" applyFill="1" applyBorder="1" applyAlignment="1">
      <alignment horizontal="center" vertical="center" wrapText="1"/>
    </xf>
    <xf numFmtId="10" fontId="20" fillId="11" borderId="1" xfId="14" applyNumberFormat="1" applyFont="1" applyFill="1" applyBorder="1" applyAlignment="1" applyProtection="1">
      <alignment horizontal="center" vertical="center" wrapText="1"/>
      <protection locked="0"/>
    </xf>
    <xf numFmtId="9" fontId="20" fillId="11" borderId="1" xfId="14" applyFont="1" applyFill="1" applyBorder="1" applyAlignment="1" applyProtection="1">
      <alignment horizontal="center" vertical="center" wrapText="1"/>
      <protection locked="0"/>
    </xf>
    <xf numFmtId="3" fontId="19" fillId="2" borderId="1" xfId="15" applyNumberFormat="1" applyFont="1" applyFill="1" applyBorder="1" applyAlignment="1">
      <alignment horizontal="justify" vertical="top" wrapText="1"/>
    </xf>
    <xf numFmtId="1" fontId="20" fillId="2" borderId="1" xfId="10" applyNumberFormat="1" applyFont="1" applyFill="1" applyBorder="1" applyAlignment="1" applyProtection="1">
      <alignment horizontal="justify" vertical="top" wrapText="1"/>
      <protection locked="0"/>
    </xf>
    <xf numFmtId="1" fontId="19" fillId="2" borderId="1" xfId="15" applyNumberFormat="1" applyFont="1" applyFill="1" applyBorder="1" applyAlignment="1">
      <alignment horizontal="justify" vertical="top" wrapText="1"/>
    </xf>
    <xf numFmtId="1" fontId="20" fillId="2" borderId="1" xfId="15" applyNumberFormat="1" applyFont="1" applyFill="1" applyBorder="1" applyAlignment="1">
      <alignment horizontal="justify" vertical="top" wrapText="1"/>
    </xf>
    <xf numFmtId="9" fontId="19" fillId="2" borderId="1" xfId="15" applyNumberFormat="1" applyFont="1" applyFill="1" applyBorder="1" applyAlignment="1">
      <alignment horizontal="justify" vertical="top" wrapText="1"/>
    </xf>
    <xf numFmtId="9" fontId="19" fillId="2" borderId="1" xfId="17" applyFont="1" applyFill="1" applyBorder="1" applyAlignment="1">
      <alignment horizontal="justify" vertical="top" wrapText="1"/>
    </xf>
    <xf numFmtId="9" fontId="20" fillId="2" borderId="1" xfId="15" applyNumberFormat="1" applyFont="1" applyFill="1" applyBorder="1" applyAlignment="1">
      <alignment horizontal="justify" vertical="top" wrapText="1"/>
    </xf>
    <xf numFmtId="164" fontId="40" fillId="4" borderId="1" xfId="15" applyNumberFormat="1" applyFont="1" applyFill="1" applyBorder="1" applyAlignment="1">
      <alignment horizontal="center" vertical="center" wrapText="1"/>
    </xf>
    <xf numFmtId="9" fontId="40" fillId="4" borderId="1" xfId="14" applyFont="1" applyFill="1" applyBorder="1" applyAlignment="1">
      <alignment horizontal="center" vertical="center" wrapText="1"/>
    </xf>
    <xf numFmtId="1" fontId="19" fillId="2" borderId="1" xfId="14" applyNumberFormat="1" applyFont="1" applyFill="1" applyBorder="1" applyAlignment="1">
      <alignment horizontal="center" vertical="center" wrapText="1"/>
    </xf>
    <xf numFmtId="1" fontId="40" fillId="2" borderId="1" xfId="14" applyNumberFormat="1" applyFont="1" applyFill="1" applyBorder="1" applyAlignment="1" applyProtection="1">
      <alignment horizontal="center" vertical="center" wrapText="1"/>
      <protection locked="0"/>
    </xf>
    <xf numFmtId="0" fontId="15" fillId="2" borderId="1" xfId="3" applyFill="1" applyBorder="1" applyAlignment="1">
      <alignment horizontal="justify" vertical="center" wrapText="1"/>
    </xf>
    <xf numFmtId="0" fontId="33" fillId="2" borderId="1" xfId="3" applyFont="1" applyFill="1" applyBorder="1" applyAlignment="1">
      <alignment horizontal="justify" vertical="center" wrapText="1"/>
    </xf>
    <xf numFmtId="0" fontId="34" fillId="2" borderId="1" xfId="15" applyFont="1" applyFill="1" applyBorder="1" applyAlignment="1">
      <alignment horizontal="right"/>
    </xf>
    <xf numFmtId="0" fontId="34" fillId="2" borderId="1" xfId="15" applyFont="1" applyFill="1" applyBorder="1" applyAlignment="1">
      <alignment horizontal="center" vertical="center"/>
    </xf>
    <xf numFmtId="9" fontId="34" fillId="2" borderId="1" xfId="14" applyFont="1" applyFill="1" applyBorder="1" applyAlignment="1">
      <alignment horizontal="center" vertical="center"/>
    </xf>
    <xf numFmtId="0" fontId="34" fillId="2" borderId="1" xfId="15" applyFont="1" applyFill="1" applyBorder="1" applyAlignment="1">
      <alignment horizontal="justify" vertical="top" wrapText="1"/>
    </xf>
    <xf numFmtId="165" fontId="19" fillId="2" borderId="1" xfId="15" applyNumberFormat="1" applyFont="1" applyFill="1" applyBorder="1" applyAlignment="1">
      <alignment horizontal="right" wrapText="1"/>
    </xf>
    <xf numFmtId="165" fontId="19" fillId="2" borderId="1" xfId="15" applyNumberFormat="1" applyFont="1" applyFill="1" applyBorder="1" applyAlignment="1">
      <alignment horizontal="center" vertical="center" wrapText="1"/>
    </xf>
    <xf numFmtId="165" fontId="19" fillId="2" borderId="1" xfId="15" applyNumberFormat="1" applyFont="1" applyFill="1" applyBorder="1" applyAlignment="1">
      <alignment horizontal="justify" vertical="top" wrapText="1"/>
    </xf>
    <xf numFmtId="3" fontId="19" fillId="2" borderId="1" xfId="15" applyNumberFormat="1" applyFont="1" applyFill="1" applyBorder="1" applyAlignment="1">
      <alignment vertical="center" wrapText="1"/>
    </xf>
    <xf numFmtId="0" fontId="13" fillId="2" borderId="1" xfId="24" applyFont="1" applyFill="1" applyBorder="1" applyAlignment="1">
      <alignment horizontal="center" vertical="center"/>
    </xf>
    <xf numFmtId="0" fontId="16" fillId="2" borderId="1" xfId="23" applyFont="1" applyFill="1" applyBorder="1" applyAlignment="1" applyProtection="1">
      <alignment horizontal="center" vertical="center"/>
      <protection locked="0"/>
    </xf>
    <xf numFmtId="0" fontId="13" fillId="2" borderId="1" xfId="24" applyFont="1" applyFill="1" applyBorder="1" applyAlignment="1">
      <alignment horizontal="left" vertical="top" wrapText="1"/>
    </xf>
    <xf numFmtId="0" fontId="7" fillId="2" borderId="1" xfId="24" applyFont="1" applyFill="1" applyBorder="1" applyAlignment="1">
      <alignment horizontal="justify" vertical="top"/>
    </xf>
    <xf numFmtId="0" fontId="19" fillId="2" borderId="1" xfId="0" applyFont="1" applyFill="1" applyBorder="1" applyAlignment="1">
      <alignment horizontal="justify" vertical="center"/>
    </xf>
    <xf numFmtId="0" fontId="7" fillId="2" borderId="1" xfId="24" applyFont="1" applyFill="1" applyBorder="1" applyAlignment="1">
      <alignment wrapText="1"/>
    </xf>
    <xf numFmtId="9" fontId="7" fillId="2" borderId="1" xfId="24" applyNumberFormat="1" applyFont="1" applyFill="1" applyBorder="1" applyAlignment="1">
      <alignment horizontal="center" vertical="center"/>
    </xf>
    <xf numFmtId="0" fontId="7" fillId="2" borderId="1" xfId="24" applyFont="1" applyFill="1" applyBorder="1" applyAlignment="1">
      <alignment horizontal="left" vertical="center" wrapText="1"/>
    </xf>
    <xf numFmtId="0" fontId="11" fillId="2" borderId="1" xfId="2" applyFont="1" applyFill="1" applyBorder="1" applyAlignment="1">
      <alignment horizontal="center" vertical="center" wrapText="1"/>
    </xf>
    <xf numFmtId="0" fontId="13" fillId="0" borderId="1" xfId="0" applyFont="1" applyBorder="1" applyAlignment="1">
      <alignment horizontal="justify" vertical="center" wrapText="1"/>
    </xf>
  </cellXfs>
  <cellStyles count="30">
    <cellStyle name="Hipervínculo 2" xfId="3" xr:uid="{55A53E48-6050-436D-9C60-63B219E1D8BC}"/>
    <cellStyle name="Millares [0] 2" xfId="9" xr:uid="{3599AEA7-6588-41AB-BD0A-476DF54EEE97}"/>
    <cellStyle name="Millares [0] 3" xfId="5" xr:uid="{00000000-0005-0000-0000-000034000000}"/>
    <cellStyle name="Millares [0] 4" xfId="18" xr:uid="{A09549D8-C9DF-47D6-9FF3-3649C201E3C9}"/>
    <cellStyle name="Millares 2" xfId="11" xr:uid="{00000000-0005-0000-0000-000033000000}"/>
    <cellStyle name="Millares 3" xfId="12" xr:uid="{00000000-0005-0000-0000-00003B000000}"/>
    <cellStyle name="Millares 4" xfId="13" xr:uid="{00000000-0005-0000-0000-00003C000000}"/>
    <cellStyle name="Millares 5" xfId="16" xr:uid="{6F3A577C-432B-413C-91BE-F0CF833F51DF}"/>
    <cellStyle name="Moneda 2" xfId="29" xr:uid="{23B08606-BDCC-4EF5-B67C-D350BEAB79C8}"/>
    <cellStyle name="Normal" xfId="0" builtinId="0"/>
    <cellStyle name="Normal 10" xfId="23" xr:uid="{B12D699F-2873-48E8-80A7-C7D31FA5D955}"/>
    <cellStyle name="Normal 2" xfId="8" xr:uid="{A1C9A43D-8366-4740-BEDC-F5EE8156C905}"/>
    <cellStyle name="Normal 2 2" xfId="2" xr:uid="{88DAEDCD-9AB2-442C-9818-6FAD7B0AFAF9}"/>
    <cellStyle name="Normal 2 3" xfId="25" xr:uid="{371DE3A8-4D09-426B-B3A5-BAB38165714E}"/>
    <cellStyle name="Normal 3" xfId="7" xr:uid="{21C1E002-8A43-49E8-849D-D42D61B400E0}"/>
    <cellStyle name="Normal 3 2" xfId="19" xr:uid="{02090758-3F14-4EF5-B992-C3899C333B95}"/>
    <cellStyle name="Normal 3 3" xfId="28" xr:uid="{23C99A41-3745-406C-A97A-A86F493F3DD3}"/>
    <cellStyle name="Normal 3 4" xfId="1" xr:uid="{28AE9149-D345-4D97-A69E-ACD13B311A5D}"/>
    <cellStyle name="Normal 3 4 2" xfId="24" xr:uid="{165D365C-070F-4078-AFE6-9D1C27DD53E5}"/>
    <cellStyle name="Normal 4" xfId="4" xr:uid="{00000000-0005-0000-0000-000036000000}"/>
    <cellStyle name="Normal 5" xfId="15" xr:uid="{C85A58A5-01A4-443A-82D4-FCB59FDE3DE8}"/>
    <cellStyle name="Normal 5 2" xfId="22" xr:uid="{C5B71981-4316-43AF-896C-393788310068}"/>
    <cellStyle name="Normal 6" xfId="20" xr:uid="{9216CB10-F04E-406C-97A8-5F20E4C3C796}"/>
    <cellStyle name="Percent" xfId="10" xr:uid="{6FD100C4-C0BF-4EEA-AF64-645F708D7B76}"/>
    <cellStyle name="Porcentaje" xfId="14" builtinId="5"/>
    <cellStyle name="Porcentaje 2" xfId="6" xr:uid="{00000000-0005-0000-0000-00003A000000}"/>
    <cellStyle name="Porcentaje 2 2" xfId="27" xr:uid="{BDE1DCF8-1CDE-41DE-98F2-B23AED4A8ADE}"/>
    <cellStyle name="Porcentaje 3" xfId="17" xr:uid="{6ADA8515-E3C2-49A4-8867-95CBBA201BD5}"/>
    <cellStyle name="Porcentaje 4" xfId="21" xr:uid="{DF7E6234-E4DC-44EE-AE21-72D32FBB27D4}"/>
    <cellStyle name="Porcentaje 5" xfId="26" xr:uid="{98F7F7A2-3535-4639-A37E-0695DBE2D0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hyperlink" Target="https://www.uaeos.gov.co/" TargetMode="External"/><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114300</xdr:rowOff>
    </xdr:from>
    <xdr:to>
      <xdr:col>1</xdr:col>
      <xdr:colOff>2609743</xdr:colOff>
      <xdr:row>2</xdr:row>
      <xdr:rowOff>799245</xdr:rowOff>
    </xdr:to>
    <xdr:pic>
      <xdr:nvPicPr>
        <xdr:cNvPr id="2" name="Imagen 1">
          <a:extLst>
            <a:ext uri="{FF2B5EF4-FFF2-40B4-BE49-F238E27FC236}">
              <a16:creationId xmlns:a16="http://schemas.microsoft.com/office/drawing/2014/main" id="{EF9E5523-177D-4F1B-8A27-DDE91072F2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038225"/>
          <a:ext cx="4848118" cy="684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2</xdr:row>
      <xdr:rowOff>257175</xdr:rowOff>
    </xdr:from>
    <xdr:to>
      <xdr:col>8</xdr:col>
      <xdr:colOff>968828</xdr:colOff>
      <xdr:row>2</xdr:row>
      <xdr:rowOff>828675</xdr:rowOff>
    </xdr:to>
    <xdr:pic>
      <xdr:nvPicPr>
        <xdr:cNvPr id="3" name="Imagen 2" descr="logo">
          <a:hlinkClick xmlns:r="http://schemas.openxmlformats.org/officeDocument/2006/relationships" r:id="rId2" tooltip="&quot;Logo Portal UAEOS&quot;"/>
          <a:extLst>
            <a:ext uri="{FF2B5EF4-FFF2-40B4-BE49-F238E27FC236}">
              <a16:creationId xmlns:a16="http://schemas.microsoft.com/office/drawing/2014/main" id="{FB109055-6DD9-446E-9445-23B9B646B2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82400" y="1181100"/>
          <a:ext cx="3350078" cy="571500"/>
        </a:xfrm>
        <a:prstGeom prst="rect">
          <a:avLst/>
        </a:prstGeom>
        <a:noFill/>
        <a:ln>
          <a:noFill/>
        </a:ln>
      </xdr:spPr>
    </xdr:pic>
    <xdr:clientData/>
  </xdr:twoCellAnchor>
  <xdr:twoCellAnchor>
    <xdr:from>
      <xdr:col>10</xdr:col>
      <xdr:colOff>552450</xdr:colOff>
      <xdr:row>2</xdr:row>
      <xdr:rowOff>152400</xdr:rowOff>
    </xdr:from>
    <xdr:to>
      <xdr:col>13</xdr:col>
      <xdr:colOff>1000125</xdr:colOff>
      <xdr:row>2</xdr:row>
      <xdr:rowOff>1095375</xdr:rowOff>
    </xdr:to>
    <xdr:pic>
      <xdr:nvPicPr>
        <xdr:cNvPr id="4" name="7 Imagen" descr="_1_09D5CC3C09D5C9D00051771305257E52">
          <a:extLst>
            <a:ext uri="{FF2B5EF4-FFF2-40B4-BE49-F238E27FC236}">
              <a16:creationId xmlns:a16="http://schemas.microsoft.com/office/drawing/2014/main" id="{2A284C27-7E3F-4FB6-9210-5D363D8F80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554450" y="1076325"/>
          <a:ext cx="44672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638175</xdr:colOff>
      <xdr:row>2</xdr:row>
      <xdr:rowOff>57151</xdr:rowOff>
    </xdr:from>
    <xdr:to>
      <xdr:col>2</xdr:col>
      <xdr:colOff>1914525</xdr:colOff>
      <xdr:row>2</xdr:row>
      <xdr:rowOff>1085850</xdr:rowOff>
    </xdr:to>
    <xdr:pic>
      <xdr:nvPicPr>
        <xdr:cNvPr id="5" name="Imagen 4">
          <a:extLst>
            <a:ext uri="{FF2B5EF4-FFF2-40B4-BE49-F238E27FC236}">
              <a16:creationId xmlns:a16="http://schemas.microsoft.com/office/drawing/2014/main" id="{006A883C-3E38-47BA-8A33-F28B32F966D9}"/>
            </a:ext>
          </a:extLst>
        </xdr:cNvPr>
        <xdr:cNvPicPr>
          <a:picLocks noChangeAspect="1"/>
        </xdr:cNvPicPr>
      </xdr:nvPicPr>
      <xdr:blipFill>
        <a:blip xmlns:r="http://schemas.openxmlformats.org/officeDocument/2006/relationships" r:embed="rId5"/>
        <a:stretch>
          <a:fillRect/>
        </a:stretch>
      </xdr:blipFill>
      <xdr:spPr>
        <a:xfrm>
          <a:off x="6438900" y="981076"/>
          <a:ext cx="1276350" cy="1028699"/>
        </a:xfrm>
        <a:prstGeom prst="rect">
          <a:avLst/>
        </a:prstGeom>
      </xdr:spPr>
    </xdr:pic>
    <xdr:clientData/>
  </xdr:twoCellAnchor>
  <xdr:twoCellAnchor editAs="oneCell">
    <xdr:from>
      <xdr:col>14</xdr:col>
      <xdr:colOff>1209675</xdr:colOff>
      <xdr:row>2</xdr:row>
      <xdr:rowOff>76200</xdr:rowOff>
    </xdr:from>
    <xdr:to>
      <xdr:col>15</xdr:col>
      <xdr:colOff>1704974</xdr:colOff>
      <xdr:row>2</xdr:row>
      <xdr:rowOff>1171575</xdr:rowOff>
    </xdr:to>
    <xdr:pic>
      <xdr:nvPicPr>
        <xdr:cNvPr id="6" name="Imagen 5">
          <a:extLst>
            <a:ext uri="{FF2B5EF4-FFF2-40B4-BE49-F238E27FC236}">
              <a16:creationId xmlns:a16="http://schemas.microsoft.com/office/drawing/2014/main" id="{F8A46540-A3D1-48FE-A7ED-0B93890EF89B}"/>
            </a:ext>
          </a:extLst>
        </xdr:cNvPr>
        <xdr:cNvPicPr>
          <a:picLocks noChangeAspect="1"/>
        </xdr:cNvPicPr>
      </xdr:nvPicPr>
      <xdr:blipFill>
        <a:blip xmlns:r="http://schemas.openxmlformats.org/officeDocument/2006/relationships" r:embed="rId6"/>
        <a:stretch>
          <a:fillRect/>
        </a:stretch>
      </xdr:blipFill>
      <xdr:spPr>
        <a:xfrm>
          <a:off x="22631400" y="1000125"/>
          <a:ext cx="2419349" cy="1095375"/>
        </a:xfrm>
        <a:prstGeom prst="rect">
          <a:avLst/>
        </a:prstGeom>
      </xdr:spPr>
    </xdr:pic>
    <xdr:clientData/>
  </xdr:twoCellAnchor>
  <xdr:twoCellAnchor editAs="oneCell">
    <xdr:from>
      <xdr:col>2</xdr:col>
      <xdr:colOff>2495550</xdr:colOff>
      <xdr:row>2</xdr:row>
      <xdr:rowOff>142875</xdr:rowOff>
    </xdr:from>
    <xdr:to>
      <xdr:col>4</xdr:col>
      <xdr:colOff>371022</xdr:colOff>
      <xdr:row>2</xdr:row>
      <xdr:rowOff>885825</xdr:rowOff>
    </xdr:to>
    <xdr:pic>
      <xdr:nvPicPr>
        <xdr:cNvPr id="7" name="Imagen 6" descr="Servicio Público de Empleo">
          <a:extLst>
            <a:ext uri="{FF2B5EF4-FFF2-40B4-BE49-F238E27FC236}">
              <a16:creationId xmlns:a16="http://schemas.microsoft.com/office/drawing/2014/main" id="{61092A8E-B85D-4AD6-AEDE-547253DB4EB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296275" y="1066800"/>
          <a:ext cx="2447472"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290969</xdr:colOff>
      <xdr:row>1</xdr:row>
      <xdr:rowOff>329442</xdr:rowOff>
    </xdr:from>
    <xdr:to>
      <xdr:col>3</xdr:col>
      <xdr:colOff>53584</xdr:colOff>
      <xdr:row>2</xdr:row>
      <xdr:rowOff>476933</xdr:rowOff>
    </xdr:to>
    <xdr:pic>
      <xdr:nvPicPr>
        <xdr:cNvPr id="9" name="imageSelected0">
          <a:extLst>
            <a:ext uri="{FF2B5EF4-FFF2-40B4-BE49-F238E27FC236}">
              <a16:creationId xmlns:a16="http://schemas.microsoft.com/office/drawing/2014/main" id="{F4DC608F-5488-42B2-872B-B81243CA1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969" y="519942"/>
          <a:ext cx="3273258" cy="909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3088821</xdr:colOff>
      <xdr:row>31</xdr:row>
      <xdr:rowOff>91471</xdr:rowOff>
    </xdr:from>
    <xdr:ext cx="7811106" cy="156391"/>
    <xdr:pic>
      <xdr:nvPicPr>
        <xdr:cNvPr id="4" name="Imagen 3">
          <a:extLst>
            <a:ext uri="{FF2B5EF4-FFF2-40B4-BE49-F238E27FC236}">
              <a16:creationId xmlns:a16="http://schemas.microsoft.com/office/drawing/2014/main" id="{B717CDE8-E8B9-40FA-8AF6-07FAEEDE4E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88821" y="49430971"/>
          <a:ext cx="7811106" cy="156391"/>
        </a:xfrm>
        <a:prstGeom prst="rect">
          <a:avLst/>
        </a:prstGeom>
      </xdr:spPr>
    </xdr:pic>
    <xdr:clientData/>
  </xdr:oneCellAnchor>
  <xdr:twoCellAnchor editAs="oneCell">
    <xdr:from>
      <xdr:col>0</xdr:col>
      <xdr:colOff>0</xdr:colOff>
      <xdr:row>0</xdr:row>
      <xdr:rowOff>228600</xdr:rowOff>
    </xdr:from>
    <xdr:to>
      <xdr:col>4</xdr:col>
      <xdr:colOff>2221302</xdr:colOff>
      <xdr:row>2</xdr:row>
      <xdr:rowOff>455839</xdr:rowOff>
    </xdr:to>
    <xdr:pic>
      <xdr:nvPicPr>
        <xdr:cNvPr id="5" name="Imagen 4">
          <a:extLst>
            <a:ext uri="{FF2B5EF4-FFF2-40B4-BE49-F238E27FC236}">
              <a16:creationId xmlns:a16="http://schemas.microsoft.com/office/drawing/2014/main" id="{C39DCC51-A064-405B-89EC-89722890E2ED}"/>
            </a:ext>
          </a:extLst>
        </xdr:cNvPr>
        <xdr:cNvPicPr>
          <a:picLocks noChangeAspect="1"/>
        </xdr:cNvPicPr>
      </xdr:nvPicPr>
      <xdr:blipFill>
        <a:blip xmlns:r="http://schemas.openxmlformats.org/officeDocument/2006/relationships" r:embed="rId2"/>
        <a:stretch>
          <a:fillRect/>
        </a:stretch>
      </xdr:blipFill>
      <xdr:spPr>
        <a:xfrm>
          <a:off x="0" y="228600"/>
          <a:ext cx="2221302"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2233083</xdr:colOff>
      <xdr:row>34</xdr:row>
      <xdr:rowOff>52917</xdr:rowOff>
    </xdr:from>
    <xdr:to>
      <xdr:col>14</xdr:col>
      <xdr:colOff>981793</xdr:colOff>
      <xdr:row>35</xdr:row>
      <xdr:rowOff>20927</xdr:rowOff>
    </xdr:to>
    <xdr:pic>
      <xdr:nvPicPr>
        <xdr:cNvPr id="2" name="Imagen 1">
          <a:extLst>
            <a:ext uri="{FF2B5EF4-FFF2-40B4-BE49-F238E27FC236}">
              <a16:creationId xmlns:a16="http://schemas.microsoft.com/office/drawing/2014/main" id="{B488E989-E0E1-4DDB-86B7-23DA0DE457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72258" y="16616892"/>
          <a:ext cx="7796402" cy="158510"/>
        </a:xfrm>
        <a:prstGeom prst="rect">
          <a:avLst/>
        </a:prstGeom>
      </xdr:spPr>
    </xdr:pic>
    <xdr:clientData/>
  </xdr:twoCellAnchor>
  <xdr:twoCellAnchor editAs="oneCell">
    <xdr:from>
      <xdr:col>0</xdr:col>
      <xdr:colOff>381000</xdr:colOff>
      <xdr:row>0</xdr:row>
      <xdr:rowOff>105834</xdr:rowOff>
    </xdr:from>
    <xdr:to>
      <xdr:col>8</xdr:col>
      <xdr:colOff>2221302</xdr:colOff>
      <xdr:row>2</xdr:row>
      <xdr:rowOff>158751</xdr:rowOff>
    </xdr:to>
    <xdr:pic>
      <xdr:nvPicPr>
        <xdr:cNvPr id="3" name="Imagen 2">
          <a:extLst>
            <a:ext uri="{FF2B5EF4-FFF2-40B4-BE49-F238E27FC236}">
              <a16:creationId xmlns:a16="http://schemas.microsoft.com/office/drawing/2014/main" id="{9400E771-C02A-44D9-B435-694DAB7B38D3}"/>
            </a:ext>
          </a:extLst>
        </xdr:cNvPr>
        <xdr:cNvPicPr>
          <a:picLocks noChangeAspect="1"/>
        </xdr:cNvPicPr>
      </xdr:nvPicPr>
      <xdr:blipFill>
        <a:blip xmlns:r="http://schemas.openxmlformats.org/officeDocument/2006/relationships" r:embed="rId2"/>
        <a:stretch>
          <a:fillRect/>
        </a:stretch>
      </xdr:blipFill>
      <xdr:spPr>
        <a:xfrm>
          <a:off x="0" y="105834"/>
          <a:ext cx="2221302" cy="767292"/>
        </a:xfrm>
        <a:prstGeom prst="rect">
          <a:avLst/>
        </a:prstGeom>
      </xdr:spPr>
    </xdr:pic>
    <xdr:clientData/>
  </xdr:twoCellAnchor>
  <xdr:twoCellAnchor>
    <xdr:from>
      <xdr:col>8</xdr:col>
      <xdr:colOff>931334</xdr:colOff>
      <xdr:row>35</xdr:row>
      <xdr:rowOff>127000</xdr:rowOff>
    </xdr:from>
    <xdr:to>
      <xdr:col>10</xdr:col>
      <xdr:colOff>520098</xdr:colOff>
      <xdr:row>40</xdr:row>
      <xdr:rowOff>111427</xdr:rowOff>
    </xdr:to>
    <xdr:sp macro="" textlink="">
      <xdr:nvSpPr>
        <xdr:cNvPr id="4" name="Text Box 45">
          <a:extLst>
            <a:ext uri="{FF2B5EF4-FFF2-40B4-BE49-F238E27FC236}">
              <a16:creationId xmlns:a16="http://schemas.microsoft.com/office/drawing/2014/main" id="{BA194A08-0B1C-47FA-9859-05A1F1F3F109}"/>
            </a:ext>
          </a:extLst>
        </xdr:cNvPr>
        <xdr:cNvSpPr txBox="1">
          <a:spLocks noChangeArrowheads="1"/>
        </xdr:cNvSpPr>
      </xdr:nvSpPr>
      <xdr:spPr bwMode="auto">
        <a:xfrm>
          <a:off x="11799359" y="16881475"/>
          <a:ext cx="6098116" cy="93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1132417</xdr:colOff>
      <xdr:row>39</xdr:row>
      <xdr:rowOff>105833</xdr:rowOff>
    </xdr:from>
    <xdr:ext cx="7766183" cy="152961"/>
    <xdr:pic>
      <xdr:nvPicPr>
        <xdr:cNvPr id="2" name="Imagen 1">
          <a:extLst>
            <a:ext uri="{FF2B5EF4-FFF2-40B4-BE49-F238E27FC236}">
              <a16:creationId xmlns:a16="http://schemas.microsoft.com/office/drawing/2014/main" id="{EFC12026-ED4B-460A-8D56-CD9A031875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13817" y="101594708"/>
          <a:ext cx="7766183" cy="152961"/>
        </a:xfrm>
        <a:prstGeom prst="rect">
          <a:avLst/>
        </a:prstGeom>
      </xdr:spPr>
    </xdr:pic>
    <xdr:clientData/>
  </xdr:oneCellAnchor>
  <xdr:oneCellAnchor>
    <xdr:from>
      <xdr:col>21</xdr:col>
      <xdr:colOff>275167</xdr:colOff>
      <xdr:row>39</xdr:row>
      <xdr:rowOff>0</xdr:rowOff>
    </xdr:from>
    <xdr:ext cx="7773880" cy="152959"/>
    <xdr:pic>
      <xdr:nvPicPr>
        <xdr:cNvPr id="3" name="Imagen 2">
          <a:extLst>
            <a:ext uri="{FF2B5EF4-FFF2-40B4-BE49-F238E27FC236}">
              <a16:creationId xmlns:a16="http://schemas.microsoft.com/office/drawing/2014/main" id="{57C99916-E7B2-4C67-96D0-50B4B14EF1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59625" y="101488875"/>
          <a:ext cx="7773880" cy="152959"/>
        </a:xfrm>
        <a:prstGeom prst="rect">
          <a:avLst/>
        </a:prstGeom>
      </xdr:spPr>
    </xdr:pic>
    <xdr:clientData/>
  </xdr:oneCellAnchor>
  <xdr:twoCellAnchor editAs="oneCell">
    <xdr:from>
      <xdr:col>0</xdr:col>
      <xdr:colOff>211668</xdr:colOff>
      <xdr:row>2</xdr:row>
      <xdr:rowOff>190500</xdr:rowOff>
    </xdr:from>
    <xdr:to>
      <xdr:col>1</xdr:col>
      <xdr:colOff>359834</xdr:colOff>
      <xdr:row>6</xdr:row>
      <xdr:rowOff>124396</xdr:rowOff>
    </xdr:to>
    <xdr:pic>
      <xdr:nvPicPr>
        <xdr:cNvPr id="4" name="Imagen 3">
          <a:extLst>
            <a:ext uri="{FF2B5EF4-FFF2-40B4-BE49-F238E27FC236}">
              <a16:creationId xmlns:a16="http://schemas.microsoft.com/office/drawing/2014/main" id="{B99D4BAD-602D-4EE8-9583-0B2E60DAAB31}"/>
            </a:ext>
          </a:extLst>
        </xdr:cNvPr>
        <xdr:cNvPicPr>
          <a:picLocks noChangeAspect="1"/>
        </xdr:cNvPicPr>
      </xdr:nvPicPr>
      <xdr:blipFill>
        <a:blip xmlns:r="http://schemas.openxmlformats.org/officeDocument/2006/relationships" r:embed="rId2"/>
        <a:stretch>
          <a:fillRect/>
        </a:stretch>
      </xdr:blipFill>
      <xdr:spPr>
        <a:xfrm>
          <a:off x="211668" y="523875"/>
          <a:ext cx="2272241" cy="772096"/>
        </a:xfrm>
        <a:prstGeom prst="rect">
          <a:avLst/>
        </a:prstGeom>
      </xdr:spPr>
    </xdr:pic>
    <xdr:clientData/>
  </xdr:twoCellAnchor>
  <xdr:twoCellAnchor>
    <xdr:from>
      <xdr:col>3</xdr:col>
      <xdr:colOff>1026585</xdr:colOff>
      <xdr:row>41</xdr:row>
      <xdr:rowOff>84669</xdr:rowOff>
    </xdr:from>
    <xdr:to>
      <xdr:col>5</xdr:col>
      <xdr:colOff>460649</xdr:colOff>
      <xdr:row>46</xdr:row>
      <xdr:rowOff>315</xdr:rowOff>
    </xdr:to>
    <xdr:sp macro="" textlink="">
      <xdr:nvSpPr>
        <xdr:cNvPr id="5" name="Text Box 45">
          <a:extLst>
            <a:ext uri="{FF2B5EF4-FFF2-40B4-BE49-F238E27FC236}">
              <a16:creationId xmlns:a16="http://schemas.microsoft.com/office/drawing/2014/main" id="{7B6C7CF7-1A9A-45EE-9116-2D4F5CFB2037}"/>
            </a:ext>
          </a:extLst>
        </xdr:cNvPr>
        <xdr:cNvSpPr txBox="1">
          <a:spLocks noChangeArrowheads="1"/>
        </xdr:cNvSpPr>
      </xdr:nvSpPr>
      <xdr:spPr bwMode="auto">
        <a:xfrm>
          <a:off x="6122460" y="101897394"/>
          <a:ext cx="4739489" cy="725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24</xdr:col>
      <xdr:colOff>0</xdr:colOff>
      <xdr:row>40</xdr:row>
      <xdr:rowOff>0</xdr:rowOff>
    </xdr:from>
    <xdr:to>
      <xdr:col>31</xdr:col>
      <xdr:colOff>69064</xdr:colOff>
      <xdr:row>44</xdr:row>
      <xdr:rowOff>74396</xdr:rowOff>
    </xdr:to>
    <xdr:sp macro="" textlink="">
      <xdr:nvSpPr>
        <xdr:cNvPr id="6" name="Text Box 45">
          <a:extLst>
            <a:ext uri="{FF2B5EF4-FFF2-40B4-BE49-F238E27FC236}">
              <a16:creationId xmlns:a16="http://schemas.microsoft.com/office/drawing/2014/main" id="{E3C12BAB-1A43-4774-99F5-DA7A6BCD9A1D}"/>
            </a:ext>
          </a:extLst>
        </xdr:cNvPr>
        <xdr:cNvSpPr txBox="1">
          <a:spLocks noChangeArrowheads="1"/>
        </xdr:cNvSpPr>
      </xdr:nvSpPr>
      <xdr:spPr bwMode="auto">
        <a:xfrm>
          <a:off x="19859625" y="101650800"/>
          <a:ext cx="0" cy="722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20Plan%20de%20acci&#243;n%20Instituciona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9\Planeacion$\GESTION%202023\Pensamiento%20y%20Direccionamiento%20Estrategico\Plan%20estrategico\FO1_PLAN_ESTRATEGICO_V10%20(1)_coment%20Carolin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Mision, Vision y Objetivos (2)"/>
      <sheetName val="Plan estrategico "/>
      <sheetName val="DDOSS"/>
      <sheetName val="GEduc"/>
      <sheetName val=" GCyP "/>
      <sheetName val="GPyE"/>
      <sheetName val="GTICS"/>
      <sheetName val="GGA"/>
      <sheetName val="GGF"/>
      <sheetName val="GGH"/>
      <sheetName val="OAJ"/>
      <sheetName val="OCI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ariela Florez" id="{C409FB6C-E200-442A-A2A4-8828E3FC5569}" userId="S::mariela.florez@unidadsolidaria.gov.co::c29326b1-7424-4295-ba74-66aa44059c9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Y28" dT="2023-07-27T21:44:25.47" personId="{C409FB6C-E200-442A-A2A4-8828E3FC5569}" id="{9B55B9C9-D6A9-440A-B50D-27BB3FEC8DF5}">
    <text xml:space="preserve">El indicador menciona organizaciones vinculadas , sin embargo se reporta es participación de 486 , agradecemos la recomendación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jhon.rojas@uaeos.gov.co" TargetMode="External"/><Relationship Id="rId13" Type="http://schemas.openxmlformats.org/officeDocument/2006/relationships/hyperlink" Target="mailto:gmedina@uaeos.gov.co" TargetMode="External"/><Relationship Id="rId3" Type="http://schemas.openxmlformats.org/officeDocument/2006/relationships/hyperlink" Target="mailto:jhon.rojas@uaeos.gov.co" TargetMode="External"/><Relationship Id="rId7" Type="http://schemas.openxmlformats.org/officeDocument/2006/relationships/hyperlink" Target="mailto:jhon.rojas@uaeos.gov.co" TargetMode="External"/><Relationship Id="rId12" Type="http://schemas.openxmlformats.org/officeDocument/2006/relationships/hyperlink" Target="mailto:jhon.rojas@uaeos.gov.co" TargetMode="External"/><Relationship Id="rId2" Type="http://schemas.openxmlformats.org/officeDocument/2006/relationships/hyperlink" Target="mailto:jhon.rojas@uaeos.gov.co" TargetMode="External"/><Relationship Id="rId16" Type="http://schemas.openxmlformats.org/officeDocument/2006/relationships/drawing" Target="../drawings/drawing1.xml"/><Relationship Id="rId1" Type="http://schemas.openxmlformats.org/officeDocument/2006/relationships/hyperlink" Target="mailto:jhon.rojas@uaeos.gov.co" TargetMode="External"/><Relationship Id="rId6" Type="http://schemas.openxmlformats.org/officeDocument/2006/relationships/hyperlink" Target="mailto:jhon.rojas@uaeos.gov.co" TargetMode="External"/><Relationship Id="rId11" Type="http://schemas.openxmlformats.org/officeDocument/2006/relationships/hyperlink" Target="mailto:jhon.rojas@uaeos.gov.co" TargetMode="External"/><Relationship Id="rId5" Type="http://schemas.openxmlformats.org/officeDocument/2006/relationships/hyperlink" Target="mailto:jhon.rojas@uaeos.gov.co" TargetMode="External"/><Relationship Id="rId15" Type="http://schemas.openxmlformats.org/officeDocument/2006/relationships/printerSettings" Target="../printerSettings/printerSettings1.bin"/><Relationship Id="rId10" Type="http://schemas.openxmlformats.org/officeDocument/2006/relationships/hyperlink" Target="mailto:jhon.rojas@uaeos.gov.co" TargetMode="External"/><Relationship Id="rId4" Type="http://schemas.openxmlformats.org/officeDocument/2006/relationships/hyperlink" Target="mailto:jhon.rojas@uaeos.gov.co" TargetMode="External"/><Relationship Id="rId9" Type="http://schemas.openxmlformats.org/officeDocument/2006/relationships/hyperlink" Target="mailto:jhon.rojas@uaeos.gov.co" TargetMode="External"/><Relationship Id="rId14" Type="http://schemas.openxmlformats.org/officeDocument/2006/relationships/hyperlink" Target="mailto:jhon.rojas@uaeos.gov.c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hon.rojas@unidadsolidaria.gov.co"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E673-F70B-4D56-8C6E-312FBA98AEC0}">
  <dimension ref="A2:S19"/>
  <sheetViews>
    <sheetView topLeftCell="G4" zoomScale="84" zoomScaleNormal="84" workbookViewId="0">
      <selection activeCell="F17" sqref="F17"/>
    </sheetView>
  </sheetViews>
  <sheetFormatPr baseColWidth="10" defaultColWidth="11.42578125" defaultRowHeight="15.75"/>
  <cols>
    <col min="1" max="1" width="39" style="82" customWidth="1"/>
    <col min="2" max="2" width="48" style="82" customWidth="1"/>
    <col min="3" max="3" width="57.140625" style="82" customWidth="1"/>
    <col min="4" max="5" width="11.42578125" style="82"/>
    <col min="6" max="6" width="12.5703125" style="84" bestFit="1" customWidth="1"/>
    <col min="7" max="7" width="15.140625" style="84" customWidth="1"/>
    <col min="8" max="8" width="14.7109375" style="84" customWidth="1"/>
    <col min="9" max="11" width="15.28515625" style="84" bestFit="1" customWidth="1"/>
    <col min="12" max="12" width="33.5703125" style="82" customWidth="1"/>
    <col min="13" max="13" width="11.42578125" style="82"/>
    <col min="14" max="14" width="21" style="82" customWidth="1"/>
    <col min="15" max="15" width="28.85546875" style="82" customWidth="1"/>
    <col min="16" max="16" width="36.5703125" style="82" customWidth="1"/>
    <col min="17" max="17" width="42.28515625" style="82" customWidth="1"/>
    <col min="18" max="18" width="39.28515625" style="82" bestFit="1" customWidth="1"/>
    <col min="19" max="19" width="40.42578125" style="82" bestFit="1" customWidth="1"/>
    <col min="20" max="16384" width="11.42578125" style="83"/>
  </cols>
  <sheetData>
    <row r="2" spans="1:19" ht="57" customHeight="1">
      <c r="C2" s="395" t="s">
        <v>225</v>
      </c>
      <c r="D2" s="395"/>
      <c r="E2" s="395"/>
      <c r="F2" s="396"/>
      <c r="G2" s="396"/>
      <c r="H2" s="396"/>
      <c r="I2" s="396"/>
      <c r="J2" s="396"/>
      <c r="K2" s="396"/>
    </row>
    <row r="3" spans="1:19" ht="105" customHeight="1">
      <c r="A3" s="397"/>
      <c r="B3" s="397"/>
      <c r="C3" s="397"/>
      <c r="D3" s="397"/>
      <c r="E3" s="397"/>
      <c r="F3" s="397"/>
      <c r="G3" s="397"/>
      <c r="H3" s="397"/>
      <c r="I3" s="397"/>
      <c r="J3" s="397"/>
      <c r="K3" s="397"/>
      <c r="L3" s="397"/>
      <c r="M3" s="397"/>
      <c r="N3" s="397"/>
      <c r="O3" s="397"/>
      <c r="P3" s="397"/>
      <c r="Q3" s="397"/>
      <c r="R3" s="397"/>
      <c r="S3" s="397"/>
    </row>
    <row r="4" spans="1:19" ht="16.5" thickBot="1"/>
    <row r="5" spans="1:19" s="91" customFormat="1" ht="45.75" customHeight="1" thickBot="1">
      <c r="A5" s="85" t="s">
        <v>134</v>
      </c>
      <c r="B5" s="86" t="s">
        <v>135</v>
      </c>
      <c r="C5" s="87" t="s">
        <v>52</v>
      </c>
      <c r="D5" s="86" t="s">
        <v>53</v>
      </c>
      <c r="E5" s="86" t="s">
        <v>54</v>
      </c>
      <c r="F5" s="88" t="s">
        <v>226</v>
      </c>
      <c r="G5" s="89" t="s">
        <v>227</v>
      </c>
      <c r="H5" s="86" t="s">
        <v>55</v>
      </c>
      <c r="I5" s="86" t="s">
        <v>228</v>
      </c>
      <c r="J5" s="86" t="s">
        <v>229</v>
      </c>
      <c r="K5" s="88" t="s">
        <v>230</v>
      </c>
      <c r="L5" s="86" t="s">
        <v>138</v>
      </c>
      <c r="M5" s="86" t="s">
        <v>139</v>
      </c>
      <c r="N5" s="86" t="s">
        <v>140</v>
      </c>
      <c r="O5" s="86" t="s">
        <v>141</v>
      </c>
      <c r="P5" s="86" t="s">
        <v>142</v>
      </c>
      <c r="Q5" s="86" t="s">
        <v>143</v>
      </c>
      <c r="R5" s="86" t="s">
        <v>144</v>
      </c>
      <c r="S5" s="90" t="s">
        <v>145</v>
      </c>
    </row>
    <row r="6" spans="1:19" s="100" customFormat="1" ht="47.25">
      <c r="A6" s="398"/>
      <c r="B6" s="401" t="s">
        <v>231</v>
      </c>
      <c r="C6" s="93" t="s">
        <v>56</v>
      </c>
      <c r="D6" s="94" t="s">
        <v>11</v>
      </c>
      <c r="E6" s="92" t="s">
        <v>45</v>
      </c>
      <c r="F6" s="95">
        <v>43</v>
      </c>
      <c r="G6" s="95">
        <f>SUM(H6:K6)</f>
        <v>164</v>
      </c>
      <c r="H6" s="96">
        <v>41</v>
      </c>
      <c r="I6" s="96">
        <v>41</v>
      </c>
      <c r="J6" s="96">
        <v>41</v>
      </c>
      <c r="K6" s="96">
        <v>41</v>
      </c>
      <c r="L6" s="94" t="s">
        <v>147</v>
      </c>
      <c r="M6" s="94"/>
      <c r="N6" s="94" t="s">
        <v>141</v>
      </c>
      <c r="O6" s="94" t="s">
        <v>152</v>
      </c>
      <c r="P6" s="97" t="s">
        <v>154</v>
      </c>
      <c r="Q6" s="98" t="s">
        <v>155</v>
      </c>
      <c r="R6" s="98" t="s">
        <v>156</v>
      </c>
      <c r="S6" s="99" t="s">
        <v>232</v>
      </c>
    </row>
    <row r="7" spans="1:19" s="100" customFormat="1" ht="31.5">
      <c r="A7" s="398"/>
      <c r="B7" s="401"/>
      <c r="C7" s="101" t="s">
        <v>57</v>
      </c>
      <c r="D7" s="102" t="s">
        <v>11</v>
      </c>
      <c r="E7" s="103" t="s">
        <v>45</v>
      </c>
      <c r="F7" s="104">
        <v>76</v>
      </c>
      <c r="G7" s="105">
        <f>SUM(H7:K7)</f>
        <v>296</v>
      </c>
      <c r="H7" s="104">
        <v>104</v>
      </c>
      <c r="I7" s="104">
        <v>64</v>
      </c>
      <c r="J7" s="104">
        <v>64</v>
      </c>
      <c r="K7" s="104">
        <v>64</v>
      </c>
      <c r="L7" s="102" t="s">
        <v>147</v>
      </c>
      <c r="M7" s="102"/>
      <c r="N7" s="102" t="s">
        <v>150</v>
      </c>
      <c r="O7" s="102"/>
      <c r="P7" s="106" t="s">
        <v>154</v>
      </c>
      <c r="Q7" s="102" t="s">
        <v>155</v>
      </c>
      <c r="R7" s="102" t="s">
        <v>156</v>
      </c>
      <c r="S7" s="107" t="s">
        <v>232</v>
      </c>
    </row>
    <row r="8" spans="1:19" s="100" customFormat="1" ht="31.5">
      <c r="A8" s="398"/>
      <c r="B8" s="401"/>
      <c r="C8" s="108" t="s">
        <v>58</v>
      </c>
      <c r="D8" s="94" t="s">
        <v>11</v>
      </c>
      <c r="E8" s="92" t="s">
        <v>45</v>
      </c>
      <c r="F8" s="109">
        <v>0</v>
      </c>
      <c r="G8" s="110">
        <v>20</v>
      </c>
      <c r="H8" s="110">
        <v>3</v>
      </c>
      <c r="I8" s="110">
        <v>5</v>
      </c>
      <c r="J8" s="110">
        <v>5</v>
      </c>
      <c r="K8" s="111">
        <v>7</v>
      </c>
      <c r="L8" s="108" t="s">
        <v>147</v>
      </c>
      <c r="M8" s="108" t="s">
        <v>153</v>
      </c>
      <c r="N8" s="108" t="s">
        <v>148</v>
      </c>
      <c r="O8" s="94"/>
      <c r="P8" s="97" t="s">
        <v>154</v>
      </c>
      <c r="Q8" s="108" t="s">
        <v>155</v>
      </c>
      <c r="R8" s="97" t="s">
        <v>156</v>
      </c>
      <c r="S8" s="99" t="s">
        <v>232</v>
      </c>
    </row>
    <row r="9" spans="1:19" s="100" customFormat="1" ht="47.25">
      <c r="A9" s="398"/>
      <c r="B9" s="401"/>
      <c r="C9" s="112" t="s">
        <v>59</v>
      </c>
      <c r="D9" s="102" t="s">
        <v>11</v>
      </c>
      <c r="E9" s="103" t="s">
        <v>45</v>
      </c>
      <c r="F9" s="113">
        <v>35</v>
      </c>
      <c r="G9" s="104">
        <v>74</v>
      </c>
      <c r="H9" s="104">
        <v>26</v>
      </c>
      <c r="I9" s="104">
        <v>16</v>
      </c>
      <c r="J9" s="104">
        <v>16</v>
      </c>
      <c r="K9" s="104">
        <v>16</v>
      </c>
      <c r="L9" s="112" t="s">
        <v>147</v>
      </c>
      <c r="M9" s="112"/>
      <c r="N9" s="102" t="s">
        <v>150</v>
      </c>
      <c r="O9" s="102"/>
      <c r="P9" s="106" t="s">
        <v>154</v>
      </c>
      <c r="Q9" s="112" t="s">
        <v>155</v>
      </c>
      <c r="R9" s="106" t="s">
        <v>156</v>
      </c>
      <c r="S9" s="107" t="s">
        <v>232</v>
      </c>
    </row>
    <row r="10" spans="1:19" s="100" customFormat="1" ht="31.5">
      <c r="A10" s="398"/>
      <c r="B10" s="401"/>
      <c r="C10" s="114" t="s">
        <v>60</v>
      </c>
      <c r="D10" s="94" t="s">
        <v>11</v>
      </c>
      <c r="E10" s="92" t="s">
        <v>45</v>
      </c>
      <c r="F10" s="115">
        <v>306</v>
      </c>
      <c r="G10" s="115">
        <f>H10+I10+J10+K10</f>
        <v>873</v>
      </c>
      <c r="H10" s="115">
        <v>181</v>
      </c>
      <c r="I10" s="115">
        <v>216</v>
      </c>
      <c r="J10" s="115">
        <v>216</v>
      </c>
      <c r="K10" s="115">
        <v>260</v>
      </c>
      <c r="L10" s="108" t="s">
        <v>147</v>
      </c>
      <c r="M10" s="94"/>
      <c r="N10" s="94" t="s">
        <v>150</v>
      </c>
      <c r="O10" s="94"/>
      <c r="P10" s="97" t="s">
        <v>154</v>
      </c>
      <c r="Q10" s="94" t="s">
        <v>155</v>
      </c>
      <c r="R10" s="94" t="s">
        <v>156</v>
      </c>
      <c r="S10" s="99" t="s">
        <v>232</v>
      </c>
    </row>
    <row r="11" spans="1:19" s="100" customFormat="1" ht="47.25">
      <c r="A11" s="398"/>
      <c r="B11" s="401"/>
      <c r="C11" s="112" t="s">
        <v>61</v>
      </c>
      <c r="D11" s="102" t="s">
        <v>11</v>
      </c>
      <c r="E11" s="103" t="s">
        <v>45</v>
      </c>
      <c r="F11" s="116">
        <v>152</v>
      </c>
      <c r="G11" s="104">
        <v>227</v>
      </c>
      <c r="H11" s="104">
        <v>54</v>
      </c>
      <c r="I11" s="104">
        <v>54</v>
      </c>
      <c r="J11" s="104">
        <v>54</v>
      </c>
      <c r="K11" s="104">
        <v>65</v>
      </c>
      <c r="L11" s="112" t="s">
        <v>147</v>
      </c>
      <c r="M11" s="112"/>
      <c r="N11" s="102" t="s">
        <v>150</v>
      </c>
      <c r="O11" s="102"/>
      <c r="P11" s="106" t="s">
        <v>154</v>
      </c>
      <c r="Q11" s="112" t="s">
        <v>155</v>
      </c>
      <c r="R11" s="106" t="s">
        <v>156</v>
      </c>
      <c r="S11" s="107" t="s">
        <v>232</v>
      </c>
    </row>
    <row r="12" spans="1:19" s="100" customFormat="1" ht="31.5">
      <c r="A12" s="398"/>
      <c r="B12" s="401"/>
      <c r="C12" s="108" t="s">
        <v>62</v>
      </c>
      <c r="D12" s="94" t="s">
        <v>11</v>
      </c>
      <c r="E12" s="92" t="s">
        <v>45</v>
      </c>
      <c r="F12" s="117">
        <v>0.34849999999999998</v>
      </c>
      <c r="G12" s="118">
        <v>0.14000000000000001</v>
      </c>
      <c r="H12" s="118">
        <v>0.14000000000000001</v>
      </c>
      <c r="I12" s="118">
        <v>0.14000000000000001</v>
      </c>
      <c r="J12" s="118">
        <v>0.14000000000000001</v>
      </c>
      <c r="K12" s="118">
        <v>0.14000000000000001</v>
      </c>
      <c r="L12" s="108" t="s">
        <v>147</v>
      </c>
      <c r="M12" s="108"/>
      <c r="N12" s="94" t="s">
        <v>150</v>
      </c>
      <c r="O12" s="94"/>
      <c r="P12" s="97" t="s">
        <v>154</v>
      </c>
      <c r="Q12" s="94" t="s">
        <v>155</v>
      </c>
      <c r="R12" s="97" t="s">
        <v>156</v>
      </c>
      <c r="S12" s="99" t="s">
        <v>232</v>
      </c>
    </row>
    <row r="13" spans="1:19" s="100" customFormat="1" ht="31.5">
      <c r="A13" s="398"/>
      <c r="B13" s="401"/>
      <c r="C13" s="112" t="s">
        <v>63</v>
      </c>
      <c r="D13" s="102" t="s">
        <v>11</v>
      </c>
      <c r="E13" s="103" t="s">
        <v>45</v>
      </c>
      <c r="F13" s="119">
        <v>0.34370000000000001</v>
      </c>
      <c r="G13" s="120">
        <v>0.28000000000000003</v>
      </c>
      <c r="H13" s="120">
        <v>0.28000000000000003</v>
      </c>
      <c r="I13" s="120">
        <v>0.28000000000000003</v>
      </c>
      <c r="J13" s="120">
        <v>0.28000000000000003</v>
      </c>
      <c r="K13" s="120">
        <v>0.28000000000000003</v>
      </c>
      <c r="L13" s="112" t="s">
        <v>147</v>
      </c>
      <c r="M13" s="112"/>
      <c r="N13" s="102" t="s">
        <v>150</v>
      </c>
      <c r="O13" s="102"/>
      <c r="P13" s="106" t="s">
        <v>154</v>
      </c>
      <c r="Q13" s="112" t="s">
        <v>155</v>
      </c>
      <c r="R13" s="106" t="s">
        <v>156</v>
      </c>
      <c r="S13" s="107" t="s">
        <v>232</v>
      </c>
    </row>
    <row r="14" spans="1:19" s="100" customFormat="1" ht="31.5">
      <c r="A14" s="398"/>
      <c r="B14" s="401"/>
      <c r="C14" s="114" t="s">
        <v>64</v>
      </c>
      <c r="D14" s="94" t="s">
        <v>11</v>
      </c>
      <c r="E14" s="92" t="s">
        <v>45</v>
      </c>
      <c r="F14" s="115">
        <v>14</v>
      </c>
      <c r="G14" s="115">
        <v>74</v>
      </c>
      <c r="H14" s="115">
        <v>26</v>
      </c>
      <c r="I14" s="115">
        <v>16</v>
      </c>
      <c r="J14" s="115">
        <v>16</v>
      </c>
      <c r="K14" s="115">
        <v>16</v>
      </c>
      <c r="L14" s="94" t="s">
        <v>147</v>
      </c>
      <c r="M14" s="94"/>
      <c r="N14" s="94" t="s">
        <v>150</v>
      </c>
      <c r="O14" s="94"/>
      <c r="P14" s="97" t="s">
        <v>154</v>
      </c>
      <c r="Q14" s="94" t="s">
        <v>155</v>
      </c>
      <c r="R14" s="94" t="s">
        <v>156</v>
      </c>
      <c r="S14" s="99" t="s">
        <v>232</v>
      </c>
    </row>
    <row r="15" spans="1:19" s="100" customFormat="1" ht="63">
      <c r="A15" s="398"/>
      <c r="B15" s="401"/>
      <c r="C15" s="101" t="s">
        <v>65</v>
      </c>
      <c r="D15" s="102" t="s">
        <v>11</v>
      </c>
      <c r="E15" s="103" t="s">
        <v>45</v>
      </c>
      <c r="F15" s="120">
        <v>0</v>
      </c>
      <c r="G15" s="120">
        <v>0.5</v>
      </c>
      <c r="H15" s="121">
        <v>0.5</v>
      </c>
      <c r="I15" s="121">
        <v>0.5</v>
      </c>
      <c r="J15" s="121">
        <v>0.5</v>
      </c>
      <c r="K15" s="121">
        <v>0.5</v>
      </c>
      <c r="L15" s="102" t="s">
        <v>147</v>
      </c>
      <c r="M15" s="102"/>
      <c r="N15" s="102" t="s">
        <v>150</v>
      </c>
      <c r="O15" s="102"/>
      <c r="P15" s="106" t="s">
        <v>154</v>
      </c>
      <c r="Q15" s="112" t="s">
        <v>155</v>
      </c>
      <c r="R15" s="102" t="s">
        <v>156</v>
      </c>
      <c r="S15" s="107" t="s">
        <v>232</v>
      </c>
    </row>
    <row r="16" spans="1:19" s="100" customFormat="1" ht="63">
      <c r="A16" s="398"/>
      <c r="B16" s="401"/>
      <c r="C16" s="108" t="s">
        <v>66</v>
      </c>
      <c r="D16" s="94" t="s">
        <v>11</v>
      </c>
      <c r="E16" s="92" t="s">
        <v>45</v>
      </c>
      <c r="F16" s="118">
        <v>0</v>
      </c>
      <c r="G16" s="118">
        <v>0.5</v>
      </c>
      <c r="H16" s="118">
        <v>0.5</v>
      </c>
      <c r="I16" s="117">
        <v>0.5</v>
      </c>
      <c r="J16" s="117">
        <v>0.5</v>
      </c>
      <c r="K16" s="117">
        <v>0.5</v>
      </c>
      <c r="L16" s="108" t="s">
        <v>147</v>
      </c>
      <c r="M16" s="108"/>
      <c r="N16" s="94" t="s">
        <v>150</v>
      </c>
      <c r="O16" s="94"/>
      <c r="P16" s="97" t="s">
        <v>154</v>
      </c>
      <c r="Q16" s="94" t="s">
        <v>155</v>
      </c>
      <c r="R16" s="97" t="s">
        <v>156</v>
      </c>
      <c r="S16" s="99" t="s">
        <v>232</v>
      </c>
    </row>
    <row r="17" spans="1:19" s="100" customFormat="1" ht="25.5" customHeight="1">
      <c r="A17" s="399"/>
      <c r="B17" s="402"/>
      <c r="C17" s="122" t="s">
        <v>161</v>
      </c>
      <c r="D17" s="94" t="s">
        <v>11</v>
      </c>
      <c r="E17" s="92" t="s">
        <v>45</v>
      </c>
      <c r="F17" s="123">
        <v>400</v>
      </c>
      <c r="G17" s="123">
        <v>2400</v>
      </c>
      <c r="H17" s="123">
        <v>600</v>
      </c>
      <c r="I17" s="124">
        <v>600</v>
      </c>
      <c r="J17" s="124">
        <v>600</v>
      </c>
      <c r="K17" s="124">
        <v>600</v>
      </c>
      <c r="L17" s="108" t="s">
        <v>153</v>
      </c>
      <c r="M17" s="108" t="s">
        <v>148</v>
      </c>
      <c r="N17" s="108" t="s">
        <v>148</v>
      </c>
      <c r="O17" s="97"/>
      <c r="P17" s="106" t="s">
        <v>154</v>
      </c>
      <c r="Q17" s="102" t="s">
        <v>155</v>
      </c>
      <c r="R17" s="102" t="s">
        <v>156</v>
      </c>
      <c r="S17" s="107" t="s">
        <v>232</v>
      </c>
    </row>
    <row r="18" spans="1:19" s="100" customFormat="1" ht="32.25" thickBot="1">
      <c r="A18" s="400"/>
      <c r="B18" s="403"/>
      <c r="C18" s="125" t="s">
        <v>67</v>
      </c>
      <c r="D18" s="126" t="s">
        <v>11</v>
      </c>
      <c r="E18" s="127" t="s">
        <v>45</v>
      </c>
      <c r="F18" s="128">
        <v>66</v>
      </c>
      <c r="G18" s="128">
        <v>227</v>
      </c>
      <c r="H18" s="128">
        <v>54</v>
      </c>
      <c r="I18" s="128">
        <v>54</v>
      </c>
      <c r="J18" s="128">
        <v>54</v>
      </c>
      <c r="K18" s="128">
        <v>65</v>
      </c>
      <c r="L18" s="126" t="s">
        <v>147</v>
      </c>
      <c r="M18" s="126"/>
      <c r="N18" s="126" t="s">
        <v>150</v>
      </c>
      <c r="O18" s="126"/>
      <c r="P18" s="129" t="s">
        <v>154</v>
      </c>
      <c r="Q18" s="130" t="s">
        <v>155</v>
      </c>
      <c r="R18" s="126" t="s">
        <v>156</v>
      </c>
      <c r="S18" s="131" t="s">
        <v>232</v>
      </c>
    </row>
    <row r="19" spans="1:19" s="100" customFormat="1" ht="25.5" customHeight="1">
      <c r="A19" s="132" t="s">
        <v>125</v>
      </c>
      <c r="B19" s="133" t="s">
        <v>233</v>
      </c>
      <c r="C19" s="134" t="s">
        <v>68</v>
      </c>
      <c r="D19" s="134" t="s">
        <v>69</v>
      </c>
      <c r="E19" s="134" t="s">
        <v>12</v>
      </c>
      <c r="F19" s="135">
        <v>94.1</v>
      </c>
      <c r="G19" s="135">
        <v>95</v>
      </c>
      <c r="H19" s="135">
        <v>94</v>
      </c>
      <c r="I19" s="135">
        <v>94</v>
      </c>
      <c r="J19" s="135">
        <v>95</v>
      </c>
      <c r="K19" s="135">
        <v>95</v>
      </c>
      <c r="L19" s="134" t="s">
        <v>165</v>
      </c>
      <c r="M19" s="136"/>
      <c r="N19" s="136"/>
      <c r="O19" s="136"/>
      <c r="P19" s="133" t="s">
        <v>154</v>
      </c>
      <c r="Q19" s="134" t="s">
        <v>166</v>
      </c>
      <c r="R19" s="134" t="s">
        <v>234</v>
      </c>
      <c r="S19" s="137" t="s">
        <v>235</v>
      </c>
    </row>
  </sheetData>
  <mergeCells count="4">
    <mergeCell ref="C2:K2"/>
    <mergeCell ref="A3:S3"/>
    <mergeCell ref="A6:A18"/>
    <mergeCell ref="B6:B18"/>
  </mergeCells>
  <dataValidations count="1">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G7 F6:G6" xr:uid="{5BE107FF-D5FC-4576-A53D-86911E356D50}"/>
  </dataValidations>
  <hyperlinks>
    <hyperlink ref="S6" r:id="rId1" xr:uid="{96064B82-324F-419D-A16A-F24A81FCF7FC}"/>
    <hyperlink ref="S7" r:id="rId2" xr:uid="{88B0CE71-F104-4767-ADE6-1D06F5B744C4}"/>
    <hyperlink ref="S8" r:id="rId3" xr:uid="{EE6EE5D4-C4EA-40C1-91A0-12AD91D8B7B0}"/>
    <hyperlink ref="S9" r:id="rId4" xr:uid="{D990D07A-6796-4F0B-B9FC-A39AA7123D1E}"/>
    <hyperlink ref="S10" r:id="rId5" xr:uid="{57BC4B03-61E5-47C9-8048-162CD34AEED2}"/>
    <hyperlink ref="S11" r:id="rId6" xr:uid="{FF28B736-B6B2-474E-8830-18C6C42B4F0D}"/>
    <hyperlink ref="S12" r:id="rId7" xr:uid="{C31C8FA4-9FEC-4D40-AFAF-2E1FD517A4A2}"/>
    <hyperlink ref="S13" r:id="rId8" xr:uid="{2F08B94E-8185-49FE-954C-936F242D5A85}"/>
    <hyperlink ref="S14" r:id="rId9" xr:uid="{39002113-FAEE-489A-A527-990ECEB61116}"/>
    <hyperlink ref="S15" r:id="rId10" xr:uid="{176668B9-0819-4CC3-BA1F-0A17EAE6B99C}"/>
    <hyperlink ref="S16" r:id="rId11" xr:uid="{BF23514C-CB81-4718-80DB-3EA62D4C40AD}"/>
    <hyperlink ref="S18" r:id="rId12" xr:uid="{7C905B25-B37A-499B-94D8-53FC570A47CF}"/>
    <hyperlink ref="S19" r:id="rId13" xr:uid="{502720C0-5393-4126-8591-583066FFE63E}"/>
    <hyperlink ref="S17" r:id="rId14" xr:uid="{9786E5C2-4E0E-423F-B8DD-FD4E7DD7B326}"/>
  </hyperlinks>
  <pageMargins left="0.70866141732283472" right="0.70866141732283472" top="0.74803149606299213" bottom="0.74803149606299213" header="0.31496062992125984" footer="0.31496062992125984"/>
  <pageSetup paperSize="14" scale="29" fitToHeight="0" orientation="landscape" horizontalDpi="4294967294" verticalDpi="4294967294"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F0452-53AB-43BF-AA34-0FDAD2DBA8D1}">
  <dimension ref="A2:EK35"/>
  <sheetViews>
    <sheetView showGridLines="0" topLeftCell="C1" zoomScale="70" zoomScaleNormal="70" workbookViewId="0">
      <selection activeCell="U7" sqref="U7"/>
    </sheetView>
  </sheetViews>
  <sheetFormatPr baseColWidth="10" defaultRowHeight="15"/>
  <cols>
    <col min="1" max="1" width="34.28515625" style="48" hidden="1" customWidth="1"/>
    <col min="2" max="2" width="38.28515625" style="48" hidden="1" customWidth="1"/>
    <col min="3" max="3" width="52.5703125" style="48" customWidth="1"/>
    <col min="4" max="5" width="15.7109375" style="51" customWidth="1"/>
    <col min="6" max="6" width="15.7109375" style="52" customWidth="1"/>
    <col min="7" max="18" width="14.85546875" style="52" hidden="1" customWidth="1"/>
    <col min="19" max="19" width="17.28515625" style="51" customWidth="1"/>
    <col min="20" max="20" width="15.7109375" style="51" customWidth="1"/>
    <col min="21" max="21" width="15.7109375" style="78" customWidth="1"/>
    <col min="22" max="22" width="99.85546875" style="52" hidden="1" customWidth="1"/>
    <col min="23" max="23" width="89.5703125" style="52" hidden="1" customWidth="1"/>
    <col min="24" max="24" width="80.85546875" style="52" hidden="1" customWidth="1"/>
    <col min="25" max="25" width="70.42578125" style="52" customWidth="1"/>
    <col min="26" max="26" width="22.85546875" style="48" customWidth="1"/>
    <col min="27" max="27" width="20.140625" style="48" customWidth="1"/>
    <col min="28" max="28" width="26.7109375" style="48" customWidth="1"/>
    <col min="29" max="29" width="28.7109375" style="48" customWidth="1"/>
    <col min="30" max="30" width="38" style="48" customWidth="1"/>
    <col min="31" max="31" width="40.7109375" style="48" customWidth="1"/>
    <col min="32" max="32" width="32.85546875" style="48" customWidth="1"/>
    <col min="33" max="33" width="35.7109375" style="48" customWidth="1"/>
    <col min="34" max="141" width="11.42578125" style="557"/>
    <col min="142" max="16384" width="11.42578125" style="48"/>
  </cols>
  <sheetData>
    <row r="2" spans="1:141" ht="60">
      <c r="A2" s="406" t="s">
        <v>204</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row>
    <row r="3" spans="1:141" s="49" customFormat="1" ht="60">
      <c r="A3" s="406" t="s">
        <v>133</v>
      </c>
      <c r="B3" s="407"/>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8"/>
      <c r="BX3" s="558"/>
      <c r="BY3" s="558"/>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8"/>
      <c r="DY3" s="558"/>
      <c r="DZ3" s="558"/>
      <c r="EA3" s="558"/>
      <c r="EB3" s="558"/>
      <c r="EC3" s="558"/>
      <c r="ED3" s="558"/>
      <c r="EE3" s="558"/>
      <c r="EF3" s="558"/>
      <c r="EG3" s="558"/>
      <c r="EH3" s="558"/>
      <c r="EI3" s="558"/>
      <c r="EJ3" s="558"/>
      <c r="EK3" s="558"/>
    </row>
    <row r="4" spans="1:141" ht="15.75" thickBot="1">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row>
    <row r="5" spans="1:141" ht="15.75" thickBot="1">
      <c r="B5" s="50"/>
    </row>
    <row r="6" spans="1:141" s="53" customFormat="1" ht="47.25">
      <c r="A6" s="393" t="s">
        <v>134</v>
      </c>
      <c r="B6" s="394" t="s">
        <v>135</v>
      </c>
      <c r="C6" s="581" t="s">
        <v>52</v>
      </c>
      <c r="D6" s="567" t="s">
        <v>53</v>
      </c>
      <c r="E6" s="567" t="s">
        <v>54</v>
      </c>
      <c r="F6" s="567" t="s">
        <v>55</v>
      </c>
      <c r="G6" s="566" t="s">
        <v>136</v>
      </c>
      <c r="H6" s="566"/>
      <c r="I6" s="566"/>
      <c r="J6" s="566" t="s">
        <v>133</v>
      </c>
      <c r="K6" s="566"/>
      <c r="L6" s="566"/>
      <c r="M6" s="566" t="s">
        <v>205</v>
      </c>
      <c r="N6" s="566"/>
      <c r="O6" s="566"/>
      <c r="P6" s="566" t="s">
        <v>206</v>
      </c>
      <c r="Q6" s="566"/>
      <c r="R6" s="566"/>
      <c r="S6" s="567" t="s">
        <v>191</v>
      </c>
      <c r="T6" s="567" t="s">
        <v>132</v>
      </c>
      <c r="U6" s="582" t="s">
        <v>193</v>
      </c>
      <c r="V6" s="568" t="s">
        <v>136</v>
      </c>
      <c r="W6" s="567" t="s">
        <v>137</v>
      </c>
      <c r="X6" s="567" t="s">
        <v>205</v>
      </c>
      <c r="Y6" s="567" t="s">
        <v>206</v>
      </c>
      <c r="Z6" s="567" t="s">
        <v>138</v>
      </c>
      <c r="AA6" s="567" t="s">
        <v>139</v>
      </c>
      <c r="AB6" s="567" t="s">
        <v>140</v>
      </c>
      <c r="AC6" s="567" t="s">
        <v>141</v>
      </c>
      <c r="AD6" s="567" t="s">
        <v>142</v>
      </c>
      <c r="AE6" s="567" t="s">
        <v>143</v>
      </c>
      <c r="AF6" s="567" t="s">
        <v>144</v>
      </c>
      <c r="AG6" s="567" t="s">
        <v>145</v>
      </c>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row>
    <row r="7" spans="1:141" s="63" customFormat="1" ht="186" customHeight="1">
      <c r="A7" s="559"/>
      <c r="B7" s="560"/>
      <c r="C7" s="546" t="s">
        <v>56</v>
      </c>
      <c r="D7" s="54" t="s">
        <v>11</v>
      </c>
      <c r="E7" s="54" t="s">
        <v>45</v>
      </c>
      <c r="F7" s="27">
        <f>G7+J7+M7+P7</f>
        <v>41</v>
      </c>
      <c r="G7" s="547"/>
      <c r="H7" s="64" t="s">
        <v>146</v>
      </c>
      <c r="I7" s="548">
        <v>0</v>
      </c>
      <c r="J7" s="27">
        <v>21</v>
      </c>
      <c r="K7" s="27">
        <v>0</v>
      </c>
      <c r="L7" s="548">
        <f>$K$7/F7</f>
        <v>0</v>
      </c>
      <c r="M7" s="547"/>
      <c r="N7" s="27">
        <v>0</v>
      </c>
      <c r="O7" s="548">
        <f ca="1">$K$7/O7</f>
        <v>0</v>
      </c>
      <c r="P7" s="27">
        <v>20</v>
      </c>
      <c r="Q7" s="27">
        <v>74</v>
      </c>
      <c r="R7" s="548">
        <f t="shared" ref="R7:R13" si="0">+F7/Q7</f>
        <v>0.55405405405405406</v>
      </c>
      <c r="S7" s="240">
        <f>+Q7</f>
        <v>74</v>
      </c>
      <c r="T7" s="27">
        <f>G7+J7+M7+P7</f>
        <v>41</v>
      </c>
      <c r="U7" s="548">
        <f>T7/F7</f>
        <v>1</v>
      </c>
      <c r="V7" s="575" t="s">
        <v>85</v>
      </c>
      <c r="W7" s="575" t="s">
        <v>178</v>
      </c>
      <c r="X7" s="575" t="s">
        <v>207</v>
      </c>
      <c r="Y7" s="575" t="s">
        <v>317</v>
      </c>
      <c r="Z7" s="55" t="s">
        <v>147</v>
      </c>
      <c r="AA7" s="55"/>
      <c r="AB7" s="55" t="s">
        <v>141</v>
      </c>
      <c r="AC7" s="55" t="s">
        <v>152</v>
      </c>
      <c r="AD7" s="56" t="s">
        <v>154</v>
      </c>
      <c r="AE7" s="549" t="s">
        <v>155</v>
      </c>
      <c r="AF7" s="549" t="s">
        <v>156</v>
      </c>
      <c r="AG7" s="585" t="s">
        <v>157</v>
      </c>
    </row>
    <row r="8" spans="1:141" s="63" customFormat="1" ht="218.25" customHeight="1">
      <c r="A8" s="559"/>
      <c r="B8" s="560"/>
      <c r="C8" s="550" t="s">
        <v>57</v>
      </c>
      <c r="D8" s="54" t="s">
        <v>11</v>
      </c>
      <c r="E8" s="54" t="s">
        <v>45</v>
      </c>
      <c r="F8" s="27">
        <f t="shared" ref="F8:F20" si="1">G8+J8+M8+P8</f>
        <v>43</v>
      </c>
      <c r="G8" s="551"/>
      <c r="H8" s="552" t="s">
        <v>146</v>
      </c>
      <c r="I8" s="548">
        <v>0</v>
      </c>
      <c r="J8" s="569"/>
      <c r="K8" s="551">
        <v>20</v>
      </c>
      <c r="L8" s="548">
        <f>K8/F8</f>
        <v>0.46511627906976744</v>
      </c>
      <c r="M8" s="552"/>
      <c r="N8" s="551">
        <v>37</v>
      </c>
      <c r="O8" s="548">
        <v>1</v>
      </c>
      <c r="P8" s="552">
        <v>43</v>
      </c>
      <c r="Q8" s="551">
        <v>43</v>
      </c>
      <c r="R8" s="553">
        <f t="shared" si="0"/>
        <v>1</v>
      </c>
      <c r="S8" s="570">
        <v>262</v>
      </c>
      <c r="T8" s="27">
        <f t="shared" ref="T8:T20" si="2">G8+J8+M8+P8</f>
        <v>43</v>
      </c>
      <c r="U8" s="548">
        <f t="shared" ref="U8:U19" si="3">T8/F8</f>
        <v>1</v>
      </c>
      <c r="V8" s="574" t="s">
        <v>86</v>
      </c>
      <c r="W8" s="574" t="s">
        <v>179</v>
      </c>
      <c r="X8" s="575" t="s">
        <v>248</v>
      </c>
      <c r="Y8" s="575" t="s">
        <v>381</v>
      </c>
      <c r="Z8" s="55" t="s">
        <v>147</v>
      </c>
      <c r="AA8" s="55"/>
      <c r="AB8" s="55" t="s">
        <v>150</v>
      </c>
      <c r="AC8" s="55"/>
      <c r="AD8" s="56" t="s">
        <v>154</v>
      </c>
      <c r="AE8" s="55" t="s">
        <v>155</v>
      </c>
      <c r="AF8" s="55" t="s">
        <v>156</v>
      </c>
      <c r="AG8" s="586" t="s">
        <v>157</v>
      </c>
    </row>
    <row r="9" spans="1:141" s="63" customFormat="1" ht="409.5" customHeight="1">
      <c r="A9" s="559"/>
      <c r="B9" s="560"/>
      <c r="C9" s="57" t="s">
        <v>58</v>
      </c>
      <c r="D9" s="54" t="s">
        <v>11</v>
      </c>
      <c r="E9" s="54" t="s">
        <v>45</v>
      </c>
      <c r="F9" s="27">
        <f t="shared" si="1"/>
        <v>3</v>
      </c>
      <c r="G9" s="65"/>
      <c r="H9" s="65" t="s">
        <v>146</v>
      </c>
      <c r="I9" s="548">
        <v>0</v>
      </c>
      <c r="J9" s="58"/>
      <c r="K9" s="58">
        <v>0</v>
      </c>
      <c r="L9" s="548">
        <f>K9/F9</f>
        <v>0</v>
      </c>
      <c r="M9" s="65"/>
      <c r="N9" s="58">
        <v>3</v>
      </c>
      <c r="O9" s="548">
        <v>1</v>
      </c>
      <c r="P9" s="58">
        <v>3</v>
      </c>
      <c r="Q9" s="58">
        <v>8</v>
      </c>
      <c r="R9" s="553">
        <f t="shared" si="0"/>
        <v>0.375</v>
      </c>
      <c r="S9" s="240">
        <v>11</v>
      </c>
      <c r="T9" s="27">
        <f t="shared" si="2"/>
        <v>3</v>
      </c>
      <c r="U9" s="548">
        <f t="shared" si="3"/>
        <v>1</v>
      </c>
      <c r="V9" s="576" t="s">
        <v>87</v>
      </c>
      <c r="W9" s="577" t="s">
        <v>158</v>
      </c>
      <c r="X9" s="577" t="s">
        <v>208</v>
      </c>
      <c r="Y9" s="577" t="s">
        <v>321</v>
      </c>
      <c r="Z9" s="57" t="s">
        <v>147</v>
      </c>
      <c r="AA9" s="57" t="s">
        <v>153</v>
      </c>
      <c r="AB9" s="57" t="s">
        <v>148</v>
      </c>
      <c r="AC9" s="55"/>
      <c r="AD9" s="56" t="s">
        <v>154</v>
      </c>
      <c r="AE9" s="57" t="s">
        <v>155</v>
      </c>
      <c r="AF9" s="56" t="s">
        <v>156</v>
      </c>
      <c r="AG9" s="586" t="s">
        <v>157</v>
      </c>
    </row>
    <row r="10" spans="1:141" s="63" customFormat="1" ht="348" customHeight="1">
      <c r="A10" s="559"/>
      <c r="B10" s="560"/>
      <c r="C10" s="57" t="s">
        <v>59</v>
      </c>
      <c r="D10" s="54" t="s">
        <v>11</v>
      </c>
      <c r="E10" s="54" t="s">
        <v>45</v>
      </c>
      <c r="F10" s="27">
        <v>26</v>
      </c>
      <c r="G10" s="583"/>
      <c r="H10" s="551"/>
      <c r="I10" s="548">
        <v>0</v>
      </c>
      <c r="J10" s="583"/>
      <c r="K10" s="551">
        <v>11</v>
      </c>
      <c r="L10" s="548">
        <f>K10/F10</f>
        <v>0.42307692307692307</v>
      </c>
      <c r="M10" s="583">
        <v>13</v>
      </c>
      <c r="N10" s="551">
        <v>14</v>
      </c>
      <c r="O10" s="548">
        <v>1</v>
      </c>
      <c r="P10" s="584">
        <v>13</v>
      </c>
      <c r="Q10" s="551">
        <v>45</v>
      </c>
      <c r="R10" s="553">
        <f t="shared" si="0"/>
        <v>0.57777777777777772</v>
      </c>
      <c r="S10" s="570">
        <v>57</v>
      </c>
      <c r="T10" s="27">
        <f>G10+J10+M10+P10</f>
        <v>26</v>
      </c>
      <c r="U10" s="548">
        <f t="shared" si="3"/>
        <v>1</v>
      </c>
      <c r="V10" s="574" t="s">
        <v>88</v>
      </c>
      <c r="W10" s="574" t="s">
        <v>180</v>
      </c>
      <c r="X10" s="574" t="s">
        <v>313</v>
      </c>
      <c r="Y10" s="574" t="s">
        <v>377</v>
      </c>
      <c r="Z10" s="57" t="s">
        <v>147</v>
      </c>
      <c r="AA10" s="57"/>
      <c r="AB10" s="55" t="s">
        <v>150</v>
      </c>
      <c r="AC10" s="55"/>
      <c r="AD10" s="56" t="s">
        <v>154</v>
      </c>
      <c r="AE10" s="57" t="s">
        <v>155</v>
      </c>
      <c r="AF10" s="56" t="s">
        <v>156</v>
      </c>
      <c r="AG10" s="586" t="s">
        <v>157</v>
      </c>
    </row>
    <row r="11" spans="1:141" s="63" customFormat="1" ht="306.75" customHeight="1">
      <c r="A11" s="559"/>
      <c r="B11" s="560"/>
      <c r="C11" s="550" t="s">
        <v>60</v>
      </c>
      <c r="D11" s="54" t="s">
        <v>11</v>
      </c>
      <c r="E11" s="54" t="s">
        <v>45</v>
      </c>
      <c r="F11" s="27">
        <v>181</v>
      </c>
      <c r="G11" s="552"/>
      <c r="H11" s="551"/>
      <c r="I11" s="548">
        <v>0</v>
      </c>
      <c r="J11" s="569"/>
      <c r="K11" s="551">
        <v>32</v>
      </c>
      <c r="L11" s="548">
        <f>K11/F11</f>
        <v>0.17679558011049723</v>
      </c>
      <c r="M11" s="54">
        <v>90</v>
      </c>
      <c r="N11" s="551">
        <v>73</v>
      </c>
      <c r="O11" s="553">
        <v>1</v>
      </c>
      <c r="P11" s="569">
        <v>91</v>
      </c>
      <c r="Q11" s="551">
        <v>178</v>
      </c>
      <c r="R11" s="553">
        <f t="shared" si="0"/>
        <v>1.0168539325842696</v>
      </c>
      <c r="S11" s="570">
        <v>543</v>
      </c>
      <c r="T11" s="27">
        <f t="shared" si="2"/>
        <v>181</v>
      </c>
      <c r="U11" s="548">
        <f t="shared" si="3"/>
        <v>1</v>
      </c>
      <c r="V11" s="574" t="s">
        <v>89</v>
      </c>
      <c r="W11" s="574" t="s">
        <v>181</v>
      </c>
      <c r="X11" s="574" t="s">
        <v>212</v>
      </c>
      <c r="Y11" s="574" t="s">
        <v>380</v>
      </c>
      <c r="Z11" s="57" t="s">
        <v>147</v>
      </c>
      <c r="AA11" s="55"/>
      <c r="AB11" s="55" t="s">
        <v>150</v>
      </c>
      <c r="AC11" s="55"/>
      <c r="AD11" s="56" t="s">
        <v>154</v>
      </c>
      <c r="AE11" s="55" t="s">
        <v>155</v>
      </c>
      <c r="AF11" s="55" t="s">
        <v>156</v>
      </c>
      <c r="AG11" s="586" t="s">
        <v>157</v>
      </c>
    </row>
    <row r="12" spans="1:141" s="63" customFormat="1" ht="409.5">
      <c r="A12" s="559"/>
      <c r="B12" s="560"/>
      <c r="C12" s="57" t="s">
        <v>61</v>
      </c>
      <c r="D12" s="54" t="s">
        <v>11</v>
      </c>
      <c r="E12" s="54" t="s">
        <v>45</v>
      </c>
      <c r="F12" s="27">
        <v>54</v>
      </c>
      <c r="G12" s="552"/>
      <c r="H12" s="551"/>
      <c r="I12" s="548">
        <v>0</v>
      </c>
      <c r="J12" s="569"/>
      <c r="K12" s="551">
        <v>17</v>
      </c>
      <c r="L12" s="548">
        <f>K12/F12</f>
        <v>0.31481481481481483</v>
      </c>
      <c r="M12" s="552"/>
      <c r="N12" s="551">
        <v>42</v>
      </c>
      <c r="O12" s="548">
        <v>1</v>
      </c>
      <c r="P12" s="552"/>
      <c r="Q12" s="551">
        <v>186</v>
      </c>
      <c r="R12" s="553">
        <f t="shared" si="0"/>
        <v>0.29032258064516131</v>
      </c>
      <c r="S12" s="570">
        <v>214</v>
      </c>
      <c r="T12" s="27">
        <v>54</v>
      </c>
      <c r="U12" s="548">
        <f>T12/F12</f>
        <v>1</v>
      </c>
      <c r="V12" s="574" t="s">
        <v>90</v>
      </c>
      <c r="W12" s="574" t="s">
        <v>182</v>
      </c>
      <c r="X12" s="574" t="s">
        <v>209</v>
      </c>
      <c r="Y12" s="574" t="s">
        <v>376</v>
      </c>
      <c r="Z12" s="57" t="s">
        <v>147</v>
      </c>
      <c r="AA12" s="57"/>
      <c r="AB12" s="55" t="s">
        <v>150</v>
      </c>
      <c r="AC12" s="55"/>
      <c r="AD12" s="56" t="s">
        <v>154</v>
      </c>
      <c r="AE12" s="57" t="s">
        <v>155</v>
      </c>
      <c r="AF12" s="56" t="s">
        <v>156</v>
      </c>
      <c r="AG12" s="586" t="s">
        <v>157</v>
      </c>
    </row>
    <row r="13" spans="1:141" s="63" customFormat="1" ht="169.5" customHeight="1">
      <c r="A13" s="559"/>
      <c r="B13" s="560"/>
      <c r="C13" s="57" t="s">
        <v>62</v>
      </c>
      <c r="D13" s="54" t="s">
        <v>11</v>
      </c>
      <c r="E13" s="54" t="s">
        <v>45</v>
      </c>
      <c r="F13" s="548">
        <v>0.14000000000000001</v>
      </c>
      <c r="G13" s="554"/>
      <c r="H13" s="554" t="s">
        <v>146</v>
      </c>
      <c r="I13" s="548">
        <v>0</v>
      </c>
      <c r="J13" s="555">
        <v>7.0000000000000007E-2</v>
      </c>
      <c r="K13" s="555">
        <v>0.06</v>
      </c>
      <c r="L13" s="548">
        <v>1</v>
      </c>
      <c r="M13" s="555"/>
      <c r="N13" s="555">
        <v>0.15</v>
      </c>
      <c r="O13" s="548">
        <v>1</v>
      </c>
      <c r="P13" s="555">
        <v>7.0000000000000007E-2</v>
      </c>
      <c r="Q13" s="556">
        <v>0.36</v>
      </c>
      <c r="R13" s="555">
        <f t="shared" si="0"/>
        <v>0.38888888888888895</v>
      </c>
      <c r="S13" s="571">
        <v>0.28849999999999998</v>
      </c>
      <c r="T13" s="548">
        <f>G13+J13+M13+P13</f>
        <v>0.14000000000000001</v>
      </c>
      <c r="U13" s="548">
        <f t="shared" si="3"/>
        <v>1</v>
      </c>
      <c r="V13" s="578" t="s">
        <v>91</v>
      </c>
      <c r="W13" s="578" t="s">
        <v>183</v>
      </c>
      <c r="X13" s="578" t="s">
        <v>211</v>
      </c>
      <c r="Y13" s="578" t="s">
        <v>730</v>
      </c>
      <c r="Z13" s="57" t="s">
        <v>147</v>
      </c>
      <c r="AA13" s="57"/>
      <c r="AB13" s="55" t="s">
        <v>150</v>
      </c>
      <c r="AC13" s="55"/>
      <c r="AD13" s="56" t="s">
        <v>154</v>
      </c>
      <c r="AE13" s="55" t="s">
        <v>155</v>
      </c>
      <c r="AF13" s="56" t="s">
        <v>156</v>
      </c>
      <c r="AG13" s="586" t="s">
        <v>157</v>
      </c>
    </row>
    <row r="14" spans="1:141" s="63" customFormat="1" ht="260.25" customHeight="1">
      <c r="A14" s="559"/>
      <c r="B14" s="560"/>
      <c r="C14" s="57" t="s">
        <v>63</v>
      </c>
      <c r="D14" s="54" t="s">
        <v>11</v>
      </c>
      <c r="E14" s="54" t="s">
        <v>45</v>
      </c>
      <c r="F14" s="548">
        <f>G14+J14+M14+P14</f>
        <v>0.28000000000000003</v>
      </c>
      <c r="G14" s="554"/>
      <c r="H14" s="554" t="s">
        <v>382</v>
      </c>
      <c r="I14" s="548">
        <v>0</v>
      </c>
      <c r="J14" s="555">
        <v>0.14000000000000001</v>
      </c>
      <c r="K14" s="555">
        <v>0.32</v>
      </c>
      <c r="L14" s="548">
        <f t="shared" ref="L14:L20" si="4">K14/F14</f>
        <v>1.1428571428571428</v>
      </c>
      <c r="M14" s="554"/>
      <c r="N14" s="555">
        <v>0.73</v>
      </c>
      <c r="O14" s="548">
        <v>1</v>
      </c>
      <c r="P14" s="555">
        <v>0.14000000000000001</v>
      </c>
      <c r="Q14" s="556">
        <v>4.3899999999999997</v>
      </c>
      <c r="R14" s="555">
        <v>1</v>
      </c>
      <c r="S14" s="572">
        <v>0.24490000000000001</v>
      </c>
      <c r="T14" s="548">
        <f t="shared" si="2"/>
        <v>0.28000000000000003</v>
      </c>
      <c r="U14" s="548">
        <f t="shared" si="3"/>
        <v>1</v>
      </c>
      <c r="V14" s="578" t="s">
        <v>92</v>
      </c>
      <c r="W14" s="578" t="s">
        <v>184</v>
      </c>
      <c r="X14" s="578" t="s">
        <v>210</v>
      </c>
      <c r="Y14" s="578" t="s">
        <v>731</v>
      </c>
      <c r="Z14" s="57" t="s">
        <v>147</v>
      </c>
      <c r="AA14" s="57"/>
      <c r="AB14" s="55" t="s">
        <v>150</v>
      </c>
      <c r="AC14" s="55"/>
      <c r="AD14" s="56" t="s">
        <v>154</v>
      </c>
      <c r="AE14" s="57" t="s">
        <v>155</v>
      </c>
      <c r="AF14" s="56" t="s">
        <v>156</v>
      </c>
      <c r="AG14" s="586" t="s">
        <v>157</v>
      </c>
    </row>
    <row r="15" spans="1:141" s="63" customFormat="1" ht="197.25" customHeight="1">
      <c r="A15" s="559"/>
      <c r="B15" s="561"/>
      <c r="C15" s="550" t="s">
        <v>64</v>
      </c>
      <c r="D15" s="54" t="s">
        <v>11</v>
      </c>
      <c r="E15" s="54" t="s">
        <v>45</v>
      </c>
      <c r="F15" s="27">
        <v>25</v>
      </c>
      <c r="G15" s="552"/>
      <c r="H15" s="551"/>
      <c r="I15" s="548">
        <v>0</v>
      </c>
      <c r="J15" s="569"/>
      <c r="K15" s="551">
        <v>7</v>
      </c>
      <c r="L15" s="548">
        <f t="shared" si="4"/>
        <v>0.28000000000000003</v>
      </c>
      <c r="M15" s="552"/>
      <c r="N15" s="551">
        <v>5</v>
      </c>
      <c r="O15" s="548">
        <f t="shared" ref="O15:O19" si="5">S15/T15</f>
        <v>1</v>
      </c>
      <c r="P15" s="552"/>
      <c r="Q15" s="551">
        <v>8</v>
      </c>
      <c r="R15" s="553">
        <v>1</v>
      </c>
      <c r="S15" s="570">
        <v>25</v>
      </c>
      <c r="T15" s="27">
        <v>25</v>
      </c>
      <c r="U15" s="548">
        <f t="shared" si="3"/>
        <v>1</v>
      </c>
      <c r="V15" s="574" t="s">
        <v>93</v>
      </c>
      <c r="W15" s="574" t="s">
        <v>185</v>
      </c>
      <c r="X15" s="574" t="s">
        <v>213</v>
      </c>
      <c r="Y15" s="574" t="s">
        <v>379</v>
      </c>
      <c r="Z15" s="55" t="s">
        <v>147</v>
      </c>
      <c r="AA15" s="55"/>
      <c r="AB15" s="55" t="s">
        <v>150</v>
      </c>
      <c r="AC15" s="55"/>
      <c r="AD15" s="56" t="s">
        <v>154</v>
      </c>
      <c r="AE15" s="55" t="s">
        <v>155</v>
      </c>
      <c r="AF15" s="55" t="s">
        <v>156</v>
      </c>
      <c r="AG15" s="586" t="s">
        <v>157</v>
      </c>
    </row>
    <row r="16" spans="1:141" s="63" customFormat="1" ht="175.5" customHeight="1">
      <c r="A16" s="559"/>
      <c r="B16" s="561"/>
      <c r="C16" s="550" t="s">
        <v>65</v>
      </c>
      <c r="D16" s="54" t="s">
        <v>11</v>
      </c>
      <c r="E16" s="54" t="s">
        <v>45</v>
      </c>
      <c r="F16" s="548">
        <v>0.5</v>
      </c>
      <c r="G16" s="60"/>
      <c r="H16" s="60" t="s">
        <v>146</v>
      </c>
      <c r="I16" s="548">
        <v>0</v>
      </c>
      <c r="J16" s="61">
        <v>0.25</v>
      </c>
      <c r="K16" s="61">
        <v>0</v>
      </c>
      <c r="L16" s="548">
        <f t="shared" si="4"/>
        <v>0</v>
      </c>
      <c r="M16" s="60"/>
      <c r="N16" s="61">
        <v>0.5</v>
      </c>
      <c r="O16" s="548">
        <v>1</v>
      </c>
      <c r="P16" s="61">
        <v>0.25</v>
      </c>
      <c r="Q16" s="60"/>
      <c r="R16" s="60"/>
      <c r="S16" s="573">
        <v>0.25</v>
      </c>
      <c r="T16" s="27">
        <f t="shared" si="2"/>
        <v>0.5</v>
      </c>
      <c r="U16" s="548">
        <f t="shared" si="3"/>
        <v>1</v>
      </c>
      <c r="V16" s="579" t="s">
        <v>94</v>
      </c>
      <c r="W16" s="579" t="s">
        <v>186</v>
      </c>
      <c r="X16" s="579" t="s">
        <v>214</v>
      </c>
      <c r="Y16" s="579" t="s">
        <v>318</v>
      </c>
      <c r="Z16" s="55" t="s">
        <v>147</v>
      </c>
      <c r="AA16" s="55"/>
      <c r="AB16" s="55" t="s">
        <v>150</v>
      </c>
      <c r="AC16" s="55"/>
      <c r="AD16" s="56" t="s">
        <v>154</v>
      </c>
      <c r="AE16" s="57" t="s">
        <v>155</v>
      </c>
      <c r="AF16" s="55" t="s">
        <v>156</v>
      </c>
      <c r="AG16" s="586" t="s">
        <v>157</v>
      </c>
    </row>
    <row r="17" spans="1:33" s="63" customFormat="1" ht="213" customHeight="1">
      <c r="A17" s="559"/>
      <c r="B17" s="561"/>
      <c r="C17" s="57" t="s">
        <v>66</v>
      </c>
      <c r="D17" s="54" t="s">
        <v>11</v>
      </c>
      <c r="E17" s="54" t="s">
        <v>45</v>
      </c>
      <c r="F17" s="548">
        <f t="shared" si="1"/>
        <v>0.5</v>
      </c>
      <c r="G17" s="59"/>
      <c r="H17" s="59" t="s">
        <v>146</v>
      </c>
      <c r="I17" s="548">
        <v>0</v>
      </c>
      <c r="J17" s="62">
        <v>0.25</v>
      </c>
      <c r="K17" s="62">
        <v>0</v>
      </c>
      <c r="L17" s="548">
        <f t="shared" si="4"/>
        <v>0</v>
      </c>
      <c r="M17" s="59"/>
      <c r="N17" s="62">
        <v>0.5</v>
      </c>
      <c r="O17" s="548">
        <v>1</v>
      </c>
      <c r="P17" s="62">
        <v>0.25</v>
      </c>
      <c r="Q17" s="59"/>
      <c r="R17" s="59"/>
      <c r="S17" s="573">
        <v>0.25</v>
      </c>
      <c r="T17" s="27">
        <f t="shared" si="2"/>
        <v>0.5</v>
      </c>
      <c r="U17" s="548">
        <f t="shared" si="3"/>
        <v>1</v>
      </c>
      <c r="V17" s="580" t="s">
        <v>95</v>
      </c>
      <c r="W17" s="579" t="s">
        <v>187</v>
      </c>
      <c r="X17" s="579" t="s">
        <v>214</v>
      </c>
      <c r="Y17" s="579" t="s">
        <v>319</v>
      </c>
      <c r="Z17" s="57" t="s">
        <v>147</v>
      </c>
      <c r="AA17" s="57"/>
      <c r="AB17" s="55" t="s">
        <v>150</v>
      </c>
      <c r="AC17" s="55"/>
      <c r="AD17" s="56" t="s">
        <v>154</v>
      </c>
      <c r="AE17" s="55" t="s">
        <v>155</v>
      </c>
      <c r="AF17" s="56" t="s">
        <v>156</v>
      </c>
      <c r="AG17" s="586" t="s">
        <v>157</v>
      </c>
    </row>
    <row r="18" spans="1:33" s="63" customFormat="1" ht="205.5" customHeight="1">
      <c r="A18" s="562"/>
      <c r="B18" s="561"/>
      <c r="C18" s="550" t="s">
        <v>161</v>
      </c>
      <c r="D18" s="54" t="s">
        <v>149</v>
      </c>
      <c r="E18" s="54" t="s">
        <v>151</v>
      </c>
      <c r="F18" s="27">
        <f t="shared" si="1"/>
        <v>600</v>
      </c>
      <c r="G18" s="587"/>
      <c r="H18" s="587" t="s">
        <v>146</v>
      </c>
      <c r="I18" s="548">
        <v>0</v>
      </c>
      <c r="J18" s="588">
        <v>300</v>
      </c>
      <c r="K18" s="588">
        <v>74</v>
      </c>
      <c r="L18" s="548">
        <f t="shared" si="4"/>
        <v>0.12333333333333334</v>
      </c>
      <c r="M18" s="587"/>
      <c r="N18" s="588">
        <v>94</v>
      </c>
      <c r="O18" s="548">
        <v>1</v>
      </c>
      <c r="P18" s="588">
        <v>300</v>
      </c>
      <c r="Q18" s="588">
        <v>727</v>
      </c>
      <c r="R18" s="589">
        <f>+F18/Q18</f>
        <v>0.82530949105914719</v>
      </c>
      <c r="S18" s="240">
        <v>838</v>
      </c>
      <c r="T18" s="27">
        <f t="shared" si="2"/>
        <v>600</v>
      </c>
      <c r="U18" s="548">
        <f t="shared" si="3"/>
        <v>1</v>
      </c>
      <c r="V18" s="590"/>
      <c r="W18" s="590" t="s">
        <v>188</v>
      </c>
      <c r="X18" s="590" t="s">
        <v>215</v>
      </c>
      <c r="Y18" s="590" t="s">
        <v>320</v>
      </c>
      <c r="Z18" s="55" t="s">
        <v>147</v>
      </c>
      <c r="AA18" s="55"/>
      <c r="AB18" s="55" t="s">
        <v>148</v>
      </c>
      <c r="AC18" s="55"/>
      <c r="AD18" s="56" t="s">
        <v>154</v>
      </c>
      <c r="AE18" s="57" t="s">
        <v>155</v>
      </c>
      <c r="AF18" s="55" t="s">
        <v>156</v>
      </c>
      <c r="AG18" s="586" t="s">
        <v>157</v>
      </c>
    </row>
    <row r="19" spans="1:33" s="63" customFormat="1" ht="213" customHeight="1" thickBot="1">
      <c r="A19" s="563"/>
      <c r="B19" s="564"/>
      <c r="C19" s="550" t="s">
        <v>67</v>
      </c>
      <c r="D19" s="54" t="s">
        <v>11</v>
      </c>
      <c r="E19" s="54" t="s">
        <v>45</v>
      </c>
      <c r="F19" s="27">
        <v>52</v>
      </c>
      <c r="G19" s="552"/>
      <c r="H19" s="551"/>
      <c r="I19" s="548">
        <v>0</v>
      </c>
      <c r="J19" s="569">
        <v>8</v>
      </c>
      <c r="K19" s="551">
        <v>8</v>
      </c>
      <c r="L19" s="548">
        <f t="shared" si="4"/>
        <v>0.15384615384615385</v>
      </c>
      <c r="M19" s="552"/>
      <c r="N19" s="551">
        <v>7</v>
      </c>
      <c r="O19" s="548">
        <f t="shared" si="5"/>
        <v>6.5</v>
      </c>
      <c r="P19" s="552"/>
      <c r="Q19" s="551">
        <v>25</v>
      </c>
      <c r="R19" s="553">
        <v>1</v>
      </c>
      <c r="S19" s="570">
        <v>52</v>
      </c>
      <c r="T19" s="27">
        <f t="shared" si="2"/>
        <v>8</v>
      </c>
      <c r="U19" s="548">
        <f t="shared" si="3"/>
        <v>0.15384615384615385</v>
      </c>
      <c r="V19" s="574" t="s">
        <v>96</v>
      </c>
      <c r="W19" s="574" t="s">
        <v>189</v>
      </c>
      <c r="X19" s="574" t="s">
        <v>216</v>
      </c>
      <c r="Y19" s="574" t="s">
        <v>378</v>
      </c>
      <c r="Z19" s="55" t="s">
        <v>147</v>
      </c>
      <c r="AA19" s="55"/>
      <c r="AB19" s="55" t="s">
        <v>150</v>
      </c>
      <c r="AC19" s="55"/>
      <c r="AD19" s="56" t="s">
        <v>154</v>
      </c>
      <c r="AE19" s="57" t="s">
        <v>155</v>
      </c>
      <c r="AF19" s="55" t="s">
        <v>156</v>
      </c>
      <c r="AG19" s="586" t="s">
        <v>157</v>
      </c>
    </row>
    <row r="20" spans="1:33" s="63" customFormat="1" ht="59.25" customHeight="1">
      <c r="A20" s="405" t="s">
        <v>125</v>
      </c>
      <c r="B20" s="565" t="s">
        <v>163</v>
      </c>
      <c r="C20" s="55" t="s">
        <v>68</v>
      </c>
      <c r="D20" s="54" t="s">
        <v>69</v>
      </c>
      <c r="E20" s="54" t="s">
        <v>12</v>
      </c>
      <c r="F20" s="27">
        <f t="shared" si="1"/>
        <v>94</v>
      </c>
      <c r="G20" s="591"/>
      <c r="H20" s="591"/>
      <c r="I20" s="548">
        <v>0</v>
      </c>
      <c r="J20" s="592"/>
      <c r="K20" s="592"/>
      <c r="L20" s="548">
        <f t="shared" si="4"/>
        <v>0</v>
      </c>
      <c r="M20" s="591"/>
      <c r="N20" s="592"/>
      <c r="O20" s="548">
        <v>0</v>
      </c>
      <c r="P20" s="592">
        <v>94</v>
      </c>
      <c r="Q20" s="591"/>
      <c r="R20" s="591"/>
      <c r="S20" s="240">
        <f t="shared" ref="S16:S20" si="6">N20</f>
        <v>0</v>
      </c>
      <c r="T20" s="27">
        <f t="shared" si="2"/>
        <v>94</v>
      </c>
      <c r="U20" s="548">
        <f t="shared" ref="U9:U20" si="7">T20/F20</f>
        <v>1</v>
      </c>
      <c r="V20" s="593" t="s">
        <v>97</v>
      </c>
      <c r="W20" s="593" t="s">
        <v>164</v>
      </c>
      <c r="X20" s="593" t="s">
        <v>217</v>
      </c>
      <c r="Y20" s="593"/>
      <c r="Z20" s="55" t="s">
        <v>165</v>
      </c>
      <c r="AA20" s="594"/>
      <c r="AB20" s="594"/>
      <c r="AC20" s="594"/>
      <c r="AD20" s="56" t="s">
        <v>154</v>
      </c>
      <c r="AE20" s="55" t="s">
        <v>166</v>
      </c>
      <c r="AF20" s="56" t="s">
        <v>159</v>
      </c>
      <c r="AG20" s="585" t="s">
        <v>160</v>
      </c>
    </row>
    <row r="21" spans="1:33">
      <c r="J21" s="71"/>
      <c r="L21" s="79"/>
      <c r="M21" s="79"/>
      <c r="N21" s="79"/>
      <c r="O21" s="79"/>
      <c r="P21" s="79"/>
      <c r="Q21" s="79"/>
      <c r="R21" s="79"/>
      <c r="S21" s="79"/>
      <c r="T21" s="79"/>
      <c r="U21" s="79"/>
    </row>
    <row r="24" spans="1:33">
      <c r="B24" s="404"/>
    </row>
    <row r="25" spans="1:33">
      <c r="B25" s="404"/>
    </row>
    <row r="26" spans="1:33">
      <c r="A26" s="404"/>
      <c r="B26" s="404"/>
    </row>
    <row r="27" spans="1:33">
      <c r="A27" s="404"/>
      <c r="B27" s="404"/>
    </row>
    <row r="28" spans="1:33">
      <c r="A28" s="404"/>
      <c r="B28" s="404"/>
    </row>
    <row r="29" spans="1:33">
      <c r="A29" s="404"/>
      <c r="B29" s="404"/>
    </row>
    <row r="30" spans="1:33">
      <c r="A30" s="404"/>
      <c r="B30" s="404"/>
    </row>
    <row r="31" spans="1:33">
      <c r="A31" s="404"/>
      <c r="B31" s="404"/>
    </row>
    <row r="32" spans="1:33">
      <c r="A32" s="404"/>
      <c r="B32" s="404"/>
    </row>
    <row r="33" spans="1:2">
      <c r="A33" s="404"/>
      <c r="B33" s="404"/>
    </row>
    <row r="34" spans="1:2">
      <c r="A34" s="404"/>
      <c r="B34" s="404"/>
    </row>
    <row r="35" spans="1:2">
      <c r="A35" s="404"/>
    </row>
  </sheetData>
  <mergeCells count="15">
    <mergeCell ref="A2:AG2"/>
    <mergeCell ref="A3:AG3"/>
    <mergeCell ref="A4:AG4"/>
    <mergeCell ref="J6:L6"/>
    <mergeCell ref="M6:O6"/>
    <mergeCell ref="P6:R6"/>
    <mergeCell ref="G6:I6"/>
    <mergeCell ref="B24:B25"/>
    <mergeCell ref="A26:A35"/>
    <mergeCell ref="B26:B31"/>
    <mergeCell ref="B32:B34"/>
    <mergeCell ref="A20"/>
    <mergeCell ref="B20"/>
    <mergeCell ref="A7:A19"/>
    <mergeCell ref="B7:B14"/>
  </mergeCells>
  <hyperlinks>
    <hyperlink ref="AG7" r:id="rId1" xr:uid="{54221AB2-24AD-4D95-803D-3F7CA377A047}"/>
  </hyperlinks>
  <pageMargins left="0.70866141732283472" right="0.70866141732283472" top="0.74803149606299213" bottom="0.74803149606299213" header="0.31496062992125984" footer="0.31496062992125984"/>
  <pageSetup scale="23" fitToHeight="0" orientation="landscape" horizontalDpi="4294967294" verticalDpi="4294967294" r:id="rId2"/>
  <ignoredErrors>
    <ignoredError sqref="T13" unlockedFormula="1"/>
  </ignoredError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F62E8-A834-40BD-8E2A-3900E26013FD}">
  <dimension ref="A1:CN30"/>
  <sheetViews>
    <sheetView topLeftCell="E25" zoomScale="80" zoomScaleNormal="80" zoomScaleSheetLayoutView="70" workbookViewId="0">
      <selection activeCell="AA30" sqref="AA30"/>
    </sheetView>
  </sheetViews>
  <sheetFormatPr baseColWidth="10" defaultColWidth="12.85546875" defaultRowHeight="16.5"/>
  <cols>
    <col min="1" max="1" width="28.5703125" style="1" hidden="1" customWidth="1"/>
    <col min="2" max="2" width="19.42578125" style="1" hidden="1" customWidth="1"/>
    <col min="3" max="3" width="23" style="1" hidden="1" customWidth="1"/>
    <col min="4" max="4" width="19.5703125" style="1" hidden="1" customWidth="1"/>
    <col min="5" max="5" width="46.85546875" style="1" customWidth="1"/>
    <col min="6" max="6" width="28.28515625" style="26" customWidth="1"/>
    <col min="7" max="7" width="17.5703125" style="1" hidden="1" customWidth="1"/>
    <col min="8" max="8" width="12.85546875" style="1" hidden="1" customWidth="1"/>
    <col min="9" max="9" width="15.28515625" style="1" hidden="1" customWidth="1"/>
    <col min="10" max="14" width="12.85546875" style="1" customWidth="1"/>
    <col min="15" max="15" width="23" style="44" customWidth="1"/>
    <col min="16" max="17" width="10.85546875" style="28" customWidth="1"/>
    <col min="18" max="18" width="14.28515625" style="28" customWidth="1"/>
    <col min="19" max="19" width="13.85546875" style="28" customWidth="1"/>
    <col min="20" max="23" width="10.85546875" style="28" customWidth="1"/>
    <col min="24" max="24" width="12.85546875" style="28" customWidth="1"/>
    <col min="25" max="25" width="18.85546875" style="28" customWidth="1"/>
    <col min="26" max="26" width="18.7109375" style="28" customWidth="1"/>
    <col min="27" max="27" width="19.7109375" style="75" customWidth="1"/>
    <col min="28" max="28" width="100.5703125" style="28" customWidth="1"/>
    <col min="29" max="29" width="60.5703125" style="1" customWidth="1"/>
    <col min="30" max="30" width="123.85546875" style="1" customWidth="1"/>
    <col min="31" max="31" width="32.28515625" style="1" customWidth="1"/>
    <col min="32" max="16384" width="12.85546875" style="1"/>
  </cols>
  <sheetData>
    <row r="1" spans="1:92" ht="25.5" customHeight="1">
      <c r="A1" s="476"/>
      <c r="B1" s="476"/>
      <c r="C1" s="476"/>
      <c r="D1" s="476"/>
      <c r="E1" s="477" t="s">
        <v>98</v>
      </c>
      <c r="F1" s="478"/>
      <c r="G1" s="478"/>
      <c r="H1" s="478"/>
      <c r="I1" s="478"/>
      <c r="J1" s="478"/>
      <c r="K1" s="478"/>
      <c r="L1" s="478"/>
      <c r="M1" s="478"/>
      <c r="N1" s="478"/>
      <c r="O1" s="478"/>
    </row>
    <row r="2" spans="1:92">
      <c r="A2" s="476"/>
      <c r="B2" s="476"/>
      <c r="C2" s="476"/>
      <c r="D2" s="476"/>
      <c r="E2" s="479"/>
      <c r="F2" s="478"/>
      <c r="G2" s="478"/>
      <c r="H2" s="478"/>
      <c r="I2" s="478"/>
      <c r="J2" s="478"/>
      <c r="K2" s="478"/>
      <c r="L2" s="478"/>
      <c r="M2" s="478"/>
      <c r="N2" s="478"/>
      <c r="O2" s="478"/>
    </row>
    <row r="3" spans="1:92" ht="54" customHeight="1">
      <c r="A3" s="476"/>
      <c r="B3" s="476"/>
      <c r="C3" s="476"/>
      <c r="D3" s="476"/>
      <c r="E3" s="479"/>
      <c r="F3" s="478"/>
      <c r="G3" s="478"/>
      <c r="H3" s="478"/>
      <c r="I3" s="478"/>
      <c r="J3" s="478"/>
      <c r="K3" s="478"/>
      <c r="L3" s="478"/>
      <c r="M3" s="478"/>
      <c r="N3" s="478"/>
      <c r="O3" s="478"/>
      <c r="X3" s="33"/>
      <c r="Y3" s="33"/>
      <c r="Z3" s="33"/>
      <c r="AA3" s="76"/>
    </row>
    <row r="4" spans="1:92" ht="19.5" customHeight="1">
      <c r="A4" s="72"/>
      <c r="B4" s="73"/>
      <c r="C4" s="74"/>
      <c r="D4" s="66"/>
      <c r="E4" s="68"/>
      <c r="F4" s="67"/>
      <c r="G4" s="67"/>
      <c r="H4" s="67"/>
      <c r="I4" s="67"/>
      <c r="J4" s="67"/>
      <c r="K4" s="67"/>
      <c r="L4" s="67"/>
      <c r="M4" s="67"/>
      <c r="N4" s="67"/>
      <c r="O4" s="67"/>
      <c r="P4" s="470" t="s">
        <v>107</v>
      </c>
      <c r="Q4" s="471"/>
      <c r="R4" s="471"/>
      <c r="S4" s="471"/>
      <c r="T4" s="471"/>
      <c r="U4" s="471"/>
      <c r="V4" s="471"/>
      <c r="W4" s="472"/>
      <c r="X4" s="33"/>
      <c r="Y4" s="33"/>
      <c r="Z4" s="33"/>
      <c r="AA4" s="76"/>
    </row>
    <row r="5" spans="1:92" s="33" customFormat="1" ht="25.5" customHeight="1">
      <c r="A5" s="480" t="s">
        <v>99</v>
      </c>
      <c r="B5" s="481"/>
      <c r="C5" s="482"/>
      <c r="D5" s="32"/>
      <c r="E5" s="34" t="s">
        <v>100</v>
      </c>
      <c r="F5" s="481"/>
      <c r="G5" s="481"/>
      <c r="H5" s="481"/>
      <c r="I5" s="481"/>
      <c r="J5" s="481"/>
      <c r="K5" s="481"/>
      <c r="L5" s="481"/>
      <c r="M5" s="481"/>
      <c r="N5" s="481"/>
      <c r="O5" s="481"/>
      <c r="P5" s="468" t="s">
        <v>70</v>
      </c>
      <c r="Q5" s="469"/>
      <c r="R5" s="468" t="s">
        <v>71</v>
      </c>
      <c r="S5" s="469"/>
      <c r="T5" s="468" t="s">
        <v>72</v>
      </c>
      <c r="U5" s="469"/>
      <c r="V5" s="468" t="s">
        <v>73</v>
      </c>
      <c r="W5" s="469"/>
      <c r="AA5" s="76"/>
    </row>
    <row r="6" spans="1:92" s="5" customFormat="1" ht="21.75" customHeight="1">
      <c r="A6" s="3" t="s">
        <v>108</v>
      </c>
      <c r="B6" s="3" t="s">
        <v>109</v>
      </c>
      <c r="C6" s="3" t="s">
        <v>0</v>
      </c>
      <c r="D6" s="3" t="s">
        <v>1</v>
      </c>
      <c r="E6" s="3" t="s">
        <v>2</v>
      </c>
      <c r="F6" s="3" t="s">
        <v>3</v>
      </c>
      <c r="G6" s="3" t="s">
        <v>4</v>
      </c>
      <c r="H6" s="3" t="s">
        <v>5</v>
      </c>
      <c r="I6" s="4" t="s">
        <v>6</v>
      </c>
      <c r="J6" s="4" t="s">
        <v>7</v>
      </c>
      <c r="K6" s="3">
        <v>2023</v>
      </c>
      <c r="L6" s="3">
        <v>2024</v>
      </c>
      <c r="M6" s="3">
        <v>2025</v>
      </c>
      <c r="N6" s="3">
        <v>2026</v>
      </c>
      <c r="O6" s="4" t="s">
        <v>8</v>
      </c>
      <c r="P6" s="43" t="s">
        <v>129</v>
      </c>
      <c r="Q6" s="43" t="s">
        <v>130</v>
      </c>
      <c r="R6" s="43" t="s">
        <v>129</v>
      </c>
      <c r="S6" s="43" t="s">
        <v>130</v>
      </c>
      <c r="T6" s="43" t="s">
        <v>129</v>
      </c>
      <c r="U6" s="43" t="s">
        <v>130</v>
      </c>
      <c r="V6" s="43" t="s">
        <v>129</v>
      </c>
      <c r="W6" s="43" t="s">
        <v>130</v>
      </c>
      <c r="X6" s="39" t="s">
        <v>74</v>
      </c>
      <c r="Y6" s="29" t="s">
        <v>238</v>
      </c>
      <c r="Z6" s="29" t="s">
        <v>237</v>
      </c>
      <c r="AA6" s="77" t="s">
        <v>239</v>
      </c>
      <c r="AB6" s="29" t="s">
        <v>75</v>
      </c>
      <c r="AC6" s="29" t="s">
        <v>219</v>
      </c>
      <c r="AD6" s="29" t="s">
        <v>75</v>
      </c>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2" ht="183" customHeight="1">
      <c r="A7" s="464" t="s">
        <v>128</v>
      </c>
      <c r="B7" s="467" t="s">
        <v>110</v>
      </c>
      <c r="C7" s="460" t="s">
        <v>9</v>
      </c>
      <c r="D7" s="460" t="s">
        <v>111</v>
      </c>
      <c r="E7" s="6" t="s">
        <v>112</v>
      </c>
      <c r="F7" s="7" t="s">
        <v>10</v>
      </c>
      <c r="G7" s="8" t="s">
        <v>11</v>
      </c>
      <c r="H7" s="8" t="s">
        <v>12</v>
      </c>
      <c r="I7" s="8">
        <v>8</v>
      </c>
      <c r="J7" s="8">
        <v>16</v>
      </c>
      <c r="K7" s="8">
        <v>4</v>
      </c>
      <c r="L7" s="8">
        <v>4</v>
      </c>
      <c r="M7" s="8">
        <v>4</v>
      </c>
      <c r="N7" s="8">
        <v>4</v>
      </c>
      <c r="O7" s="9" t="s">
        <v>13</v>
      </c>
      <c r="P7" s="2">
        <v>0</v>
      </c>
      <c r="Q7" s="2"/>
      <c r="R7" s="2">
        <v>1</v>
      </c>
      <c r="S7" s="40">
        <v>4</v>
      </c>
      <c r="T7" s="2"/>
      <c r="U7" s="2"/>
      <c r="V7" s="2"/>
      <c r="W7" s="2"/>
      <c r="X7" s="2">
        <f>P7+R7+T7+V7</f>
        <v>1</v>
      </c>
      <c r="Y7" s="30">
        <f>(P7+R7+T7+V7)/K7</f>
        <v>0.25</v>
      </c>
      <c r="Z7" s="69">
        <f>Q7+S7+U7</f>
        <v>4</v>
      </c>
      <c r="AA7" s="30">
        <f>Z7/K7</f>
        <v>1</v>
      </c>
      <c r="AB7" s="11" t="s">
        <v>101</v>
      </c>
      <c r="AC7" s="11" t="s">
        <v>167</v>
      </c>
      <c r="AD7" s="11" t="s">
        <v>236</v>
      </c>
    </row>
    <row r="8" spans="1:92" ht="409.5" customHeight="1">
      <c r="A8" s="465"/>
      <c r="B8" s="460"/>
      <c r="C8" s="460"/>
      <c r="D8" s="460"/>
      <c r="E8" s="10" t="s">
        <v>113</v>
      </c>
      <c r="F8" s="7" t="s">
        <v>14</v>
      </c>
      <c r="G8" s="8" t="s">
        <v>11</v>
      </c>
      <c r="H8" s="8" t="s">
        <v>12</v>
      </c>
      <c r="I8" s="8">
        <v>50</v>
      </c>
      <c r="J8" s="8">
        <v>400</v>
      </c>
      <c r="K8" s="8">
        <v>50</v>
      </c>
      <c r="L8" s="8">
        <v>125</v>
      </c>
      <c r="M8" s="8">
        <v>125</v>
      </c>
      <c r="N8" s="8">
        <v>100</v>
      </c>
      <c r="O8" s="9" t="s">
        <v>15</v>
      </c>
      <c r="P8" s="2">
        <v>0</v>
      </c>
      <c r="Q8" s="2"/>
      <c r="R8" s="2">
        <v>0</v>
      </c>
      <c r="S8" s="40">
        <v>25</v>
      </c>
      <c r="T8" s="2">
        <v>35</v>
      </c>
      <c r="U8" s="2">
        <v>25</v>
      </c>
      <c r="V8" s="2"/>
      <c r="W8" s="2"/>
      <c r="X8" s="2">
        <f t="shared" ref="X8:X29" si="0">P8+R8+T8+V8</f>
        <v>35</v>
      </c>
      <c r="Y8" s="30">
        <f t="shared" ref="Y8:Y29" si="1">(P8+R8+T8+V8)/K8</f>
        <v>0.7</v>
      </c>
      <c r="Z8" s="69">
        <f t="shared" ref="Z8:Z29" si="2">Q8+S8+U8</f>
        <v>50</v>
      </c>
      <c r="AA8" s="30">
        <f t="shared" ref="AA8:AA29" si="3">Z8/K8</f>
        <v>1</v>
      </c>
      <c r="AB8" s="11" t="s">
        <v>102</v>
      </c>
      <c r="AC8" s="11" t="s">
        <v>168</v>
      </c>
      <c r="AD8" s="11" t="s">
        <v>240</v>
      </c>
    </row>
    <row r="9" spans="1:92" ht="158.25" customHeight="1">
      <c r="A9" s="465"/>
      <c r="B9" s="460"/>
      <c r="C9" s="460"/>
      <c r="D9" s="460"/>
      <c r="E9" s="12" t="s">
        <v>114</v>
      </c>
      <c r="F9" s="12" t="s">
        <v>16</v>
      </c>
      <c r="G9" s="15" t="s">
        <v>11</v>
      </c>
      <c r="H9" s="15" t="s">
        <v>12</v>
      </c>
      <c r="I9" s="8">
        <v>1</v>
      </c>
      <c r="J9" s="8">
        <v>52</v>
      </c>
      <c r="K9" s="8">
        <v>13</v>
      </c>
      <c r="L9" s="8">
        <v>13</v>
      </c>
      <c r="M9" s="8">
        <v>13</v>
      </c>
      <c r="N9" s="8">
        <v>13</v>
      </c>
      <c r="O9" s="9" t="s">
        <v>13</v>
      </c>
      <c r="P9" s="2">
        <v>0</v>
      </c>
      <c r="Q9" s="2"/>
      <c r="R9" s="2">
        <v>0</v>
      </c>
      <c r="S9" s="2"/>
      <c r="T9" s="2">
        <v>0</v>
      </c>
      <c r="U9" s="2"/>
      <c r="V9" s="2"/>
      <c r="W9" s="2">
        <v>13</v>
      </c>
      <c r="X9" s="2">
        <f>P9+R9+T9+V9</f>
        <v>0</v>
      </c>
      <c r="Y9" s="30">
        <f t="shared" si="1"/>
        <v>0</v>
      </c>
      <c r="Z9" s="69">
        <f t="shared" si="2"/>
        <v>0</v>
      </c>
      <c r="AA9" s="30">
        <f t="shared" si="3"/>
        <v>0</v>
      </c>
      <c r="AB9" s="35" t="s">
        <v>103</v>
      </c>
      <c r="AC9" s="35" t="s">
        <v>169</v>
      </c>
      <c r="AD9" s="35" t="s">
        <v>245</v>
      </c>
      <c r="AE9" s="140"/>
    </row>
    <row r="10" spans="1:92" ht="75.75" customHeight="1">
      <c r="A10" s="465"/>
      <c r="B10" s="460"/>
      <c r="C10" s="460"/>
      <c r="D10" s="460"/>
      <c r="E10" s="12" t="s">
        <v>115</v>
      </c>
      <c r="F10" s="16" t="s">
        <v>192</v>
      </c>
      <c r="G10" s="8" t="s">
        <v>17</v>
      </c>
      <c r="H10" s="8" t="s">
        <v>12</v>
      </c>
      <c r="I10" s="8">
        <v>1</v>
      </c>
      <c r="J10" s="14">
        <v>1</v>
      </c>
      <c r="K10" s="14">
        <v>0.25</v>
      </c>
      <c r="L10" s="14">
        <v>0.25</v>
      </c>
      <c r="M10" s="14">
        <v>0.25</v>
      </c>
      <c r="N10" s="14">
        <v>0.25</v>
      </c>
      <c r="O10" s="9" t="s">
        <v>18</v>
      </c>
      <c r="P10" s="2">
        <v>0</v>
      </c>
      <c r="Q10" s="2"/>
      <c r="R10" s="2"/>
      <c r="S10" s="2"/>
      <c r="T10" s="2"/>
      <c r="U10" s="2"/>
      <c r="V10" s="2"/>
      <c r="W10" s="47">
        <v>0.25</v>
      </c>
      <c r="X10" s="2">
        <f t="shared" si="0"/>
        <v>0</v>
      </c>
      <c r="Y10" s="30">
        <f t="shared" si="1"/>
        <v>0</v>
      </c>
      <c r="Z10" s="69">
        <f t="shared" si="2"/>
        <v>0</v>
      </c>
      <c r="AA10" s="30">
        <f t="shared" si="3"/>
        <v>0</v>
      </c>
      <c r="AB10" s="11" t="s">
        <v>104</v>
      </c>
      <c r="AC10" s="11" t="s">
        <v>198</v>
      </c>
      <c r="AD10" s="11" t="s">
        <v>246</v>
      </c>
      <c r="AE10" s="140"/>
    </row>
    <row r="11" spans="1:92" ht="146.25" customHeight="1">
      <c r="A11" s="465"/>
      <c r="B11" s="460"/>
      <c r="C11" s="8" t="s">
        <v>116</v>
      </c>
      <c r="D11" s="8" t="s">
        <v>117</v>
      </c>
      <c r="E11" s="38" t="s">
        <v>118</v>
      </c>
      <c r="F11" s="13" t="s">
        <v>19</v>
      </c>
      <c r="G11" s="8" t="s">
        <v>17</v>
      </c>
      <c r="H11" s="8" t="s">
        <v>12</v>
      </c>
      <c r="I11" s="8">
        <v>4</v>
      </c>
      <c r="J11" s="8">
        <v>4</v>
      </c>
      <c r="K11" s="8">
        <v>1</v>
      </c>
      <c r="L11" s="8">
        <v>1</v>
      </c>
      <c r="M11" s="8">
        <v>1</v>
      </c>
      <c r="N11" s="8">
        <v>1</v>
      </c>
      <c r="O11" s="9" t="s">
        <v>20</v>
      </c>
      <c r="P11" s="47">
        <v>0.25</v>
      </c>
      <c r="Q11" s="41">
        <v>0.25</v>
      </c>
      <c r="R11" s="47">
        <v>0.25</v>
      </c>
      <c r="S11" s="41">
        <v>0.25</v>
      </c>
      <c r="T11" s="47">
        <v>0.25</v>
      </c>
      <c r="U11" s="47">
        <v>0.25</v>
      </c>
      <c r="V11" s="2"/>
      <c r="W11" s="47">
        <v>0.25</v>
      </c>
      <c r="X11" s="30">
        <f t="shared" si="0"/>
        <v>0.75</v>
      </c>
      <c r="Y11" s="30">
        <f t="shared" si="1"/>
        <v>0.75</v>
      </c>
      <c r="Z11" s="30">
        <f t="shared" si="2"/>
        <v>0.75</v>
      </c>
      <c r="AA11" s="30">
        <f t="shared" si="3"/>
        <v>0.75</v>
      </c>
      <c r="AB11" s="11" t="s">
        <v>131</v>
      </c>
      <c r="AC11" s="11" t="s">
        <v>190</v>
      </c>
      <c r="AD11" s="11" t="s">
        <v>241</v>
      </c>
    </row>
    <row r="12" spans="1:92" ht="409.5">
      <c r="A12" s="465"/>
      <c r="B12" s="460"/>
      <c r="C12" s="460" t="s">
        <v>21</v>
      </c>
      <c r="D12" s="461" t="s">
        <v>22</v>
      </c>
      <c r="E12" s="15" t="s">
        <v>119</v>
      </c>
      <c r="F12" s="16" t="s">
        <v>23</v>
      </c>
      <c r="G12" s="17" t="s">
        <v>11</v>
      </c>
      <c r="H12" s="17" t="s">
        <v>24</v>
      </c>
      <c r="I12" s="18">
        <v>24000</v>
      </c>
      <c r="J12" s="19">
        <v>30000</v>
      </c>
      <c r="K12" s="19">
        <f>J12/4</f>
        <v>7500</v>
      </c>
      <c r="L12" s="19">
        <v>7500</v>
      </c>
      <c r="M12" s="19">
        <v>7500</v>
      </c>
      <c r="N12" s="19">
        <v>7500</v>
      </c>
      <c r="O12" s="9" t="s">
        <v>25</v>
      </c>
      <c r="P12" s="2">
        <v>0</v>
      </c>
      <c r="Q12" s="2"/>
      <c r="R12" s="2">
        <v>5016</v>
      </c>
      <c r="S12" s="40">
        <v>5000</v>
      </c>
      <c r="T12" s="2">
        <f>5793-R12</f>
        <v>777</v>
      </c>
      <c r="U12" s="2"/>
      <c r="V12" s="2">
        <v>2500</v>
      </c>
      <c r="X12" s="2" t="e">
        <f>P12+R12+T12+#REF!</f>
        <v>#REF!</v>
      </c>
      <c r="Y12" s="30" t="e">
        <f>(P12+R12+T12+#REF!)/K12</f>
        <v>#REF!</v>
      </c>
      <c r="Z12" s="138">
        <f t="shared" si="2"/>
        <v>5000</v>
      </c>
      <c r="AA12" s="30">
        <f t="shared" si="3"/>
        <v>0.66666666666666663</v>
      </c>
      <c r="AB12" s="11" t="s">
        <v>105</v>
      </c>
      <c r="AC12" s="11" t="s">
        <v>170</v>
      </c>
      <c r="AD12" s="11" t="s">
        <v>243</v>
      </c>
      <c r="AE12" s="140"/>
    </row>
    <row r="13" spans="1:92" ht="145.5" customHeight="1">
      <c r="A13" s="465"/>
      <c r="B13" s="460"/>
      <c r="C13" s="460"/>
      <c r="D13" s="462"/>
      <c r="E13" s="473" t="s">
        <v>120</v>
      </c>
      <c r="F13" s="13" t="s">
        <v>242</v>
      </c>
      <c r="G13" s="17" t="s">
        <v>11</v>
      </c>
      <c r="H13" s="17" t="s">
        <v>24</v>
      </c>
      <c r="I13" s="2">
        <v>304</v>
      </c>
      <c r="J13" s="17">
        <f>183*4</f>
        <v>732</v>
      </c>
      <c r="K13" s="17">
        <v>183</v>
      </c>
      <c r="L13" s="17">
        <v>183</v>
      </c>
      <c r="M13" s="17">
        <v>183</v>
      </c>
      <c r="N13" s="17">
        <v>183</v>
      </c>
      <c r="O13" s="9" t="s">
        <v>26</v>
      </c>
      <c r="P13" s="2">
        <v>0</v>
      </c>
      <c r="Q13" s="2"/>
      <c r="R13" s="2">
        <v>12</v>
      </c>
      <c r="S13" s="70"/>
      <c r="T13" s="2">
        <v>2</v>
      </c>
      <c r="U13" s="2"/>
      <c r="V13" s="2"/>
      <c r="W13" s="2">
        <v>183</v>
      </c>
      <c r="X13" s="2">
        <f t="shared" si="0"/>
        <v>14</v>
      </c>
      <c r="Y13" s="30">
        <f t="shared" si="1"/>
        <v>7.650273224043716E-2</v>
      </c>
      <c r="Z13" s="69">
        <f t="shared" si="2"/>
        <v>0</v>
      </c>
      <c r="AA13" s="30">
        <f t="shared" si="3"/>
        <v>0</v>
      </c>
      <c r="AB13" s="36" t="s">
        <v>91</v>
      </c>
      <c r="AC13" s="36" t="s">
        <v>171</v>
      </c>
      <c r="AD13" s="36" t="s">
        <v>220</v>
      </c>
    </row>
    <row r="14" spans="1:92" ht="244.5" customHeight="1">
      <c r="A14" s="465"/>
      <c r="B14" s="460"/>
      <c r="C14" s="460"/>
      <c r="D14" s="462"/>
      <c r="E14" s="474"/>
      <c r="F14" s="12" t="s">
        <v>27</v>
      </c>
      <c r="G14" s="17" t="s">
        <v>11</v>
      </c>
      <c r="H14" s="17" t="s">
        <v>24</v>
      </c>
      <c r="I14" s="17">
        <v>28</v>
      </c>
      <c r="J14" s="17">
        <v>40</v>
      </c>
      <c r="K14" s="17">
        <v>10</v>
      </c>
      <c r="L14" s="17">
        <v>10</v>
      </c>
      <c r="M14" s="17">
        <v>10</v>
      </c>
      <c r="N14" s="17">
        <v>10</v>
      </c>
      <c r="O14" s="9" t="s">
        <v>26</v>
      </c>
      <c r="P14" s="2">
        <v>0</v>
      </c>
      <c r="Q14" s="2"/>
      <c r="R14" s="2">
        <v>1</v>
      </c>
      <c r="S14" s="70"/>
      <c r="T14" s="2"/>
      <c r="U14" s="2"/>
      <c r="V14" s="2"/>
      <c r="W14" s="2">
        <v>10</v>
      </c>
      <c r="X14" s="2">
        <f t="shared" si="0"/>
        <v>1</v>
      </c>
      <c r="Y14" s="30">
        <f t="shared" si="1"/>
        <v>0.1</v>
      </c>
      <c r="Z14" s="69">
        <f t="shared" si="2"/>
        <v>0</v>
      </c>
      <c r="AA14" s="30">
        <f t="shared" si="3"/>
        <v>0</v>
      </c>
      <c r="AB14" s="11" t="s">
        <v>76</v>
      </c>
      <c r="AC14" s="11" t="s">
        <v>172</v>
      </c>
      <c r="AD14" s="11" t="s">
        <v>221</v>
      </c>
    </row>
    <row r="15" spans="1:92" ht="147.75" customHeight="1">
      <c r="A15" s="465"/>
      <c r="B15" s="460"/>
      <c r="C15" s="460"/>
      <c r="D15" s="462"/>
      <c r="E15" s="474"/>
      <c r="F15" s="12" t="s">
        <v>28</v>
      </c>
      <c r="G15" s="17" t="s">
        <v>11</v>
      </c>
      <c r="H15" s="17" t="s">
        <v>24</v>
      </c>
      <c r="I15" s="17">
        <v>249</v>
      </c>
      <c r="J15" s="17">
        <f>K15+L15+M15+N15</f>
        <v>400</v>
      </c>
      <c r="K15" s="17">
        <v>100</v>
      </c>
      <c r="L15" s="17">
        <v>100</v>
      </c>
      <c r="M15" s="17">
        <v>100</v>
      </c>
      <c r="N15" s="17">
        <v>100</v>
      </c>
      <c r="O15" s="9" t="s">
        <v>26</v>
      </c>
      <c r="P15" s="2">
        <v>0</v>
      </c>
      <c r="Q15" s="2"/>
      <c r="R15" s="2">
        <v>15</v>
      </c>
      <c r="S15" s="70"/>
      <c r="T15" s="2"/>
      <c r="U15" s="2"/>
      <c r="V15" s="2"/>
      <c r="W15" s="2">
        <v>100</v>
      </c>
      <c r="X15" s="2">
        <f t="shared" si="0"/>
        <v>15</v>
      </c>
      <c r="Y15" s="30">
        <f t="shared" si="1"/>
        <v>0.15</v>
      </c>
      <c r="Z15" s="69">
        <f t="shared" si="2"/>
        <v>0</v>
      </c>
      <c r="AA15" s="30">
        <f t="shared" si="3"/>
        <v>0</v>
      </c>
      <c r="AB15" s="11" t="s">
        <v>76</v>
      </c>
      <c r="AC15" s="11" t="s">
        <v>173</v>
      </c>
      <c r="AD15" s="11" t="s">
        <v>173</v>
      </c>
    </row>
    <row r="16" spans="1:92" ht="258" customHeight="1">
      <c r="A16" s="465"/>
      <c r="B16" s="460"/>
      <c r="C16" s="460"/>
      <c r="D16" s="462"/>
      <c r="E16" s="474"/>
      <c r="F16" s="12" t="s">
        <v>29</v>
      </c>
      <c r="G16" s="17" t="s">
        <v>11</v>
      </c>
      <c r="H16" s="17" t="s">
        <v>24</v>
      </c>
      <c r="I16" s="17" t="s">
        <v>30</v>
      </c>
      <c r="J16" s="17">
        <f>K16+L16+M16+N16</f>
        <v>100</v>
      </c>
      <c r="K16" s="17">
        <v>25</v>
      </c>
      <c r="L16" s="17">
        <v>25</v>
      </c>
      <c r="M16" s="17">
        <v>25</v>
      </c>
      <c r="N16" s="17">
        <v>25</v>
      </c>
      <c r="O16" s="9" t="s">
        <v>26</v>
      </c>
      <c r="P16" s="2">
        <v>0</v>
      </c>
      <c r="Q16" s="2"/>
      <c r="R16" s="2">
        <v>3</v>
      </c>
      <c r="S16" s="70"/>
      <c r="T16" s="2"/>
      <c r="U16" s="2"/>
      <c r="V16" s="2"/>
      <c r="W16" s="2">
        <v>25</v>
      </c>
      <c r="X16" s="2">
        <f t="shared" si="0"/>
        <v>3</v>
      </c>
      <c r="Y16" s="30">
        <f t="shared" si="1"/>
        <v>0.12</v>
      </c>
      <c r="Z16" s="69">
        <f t="shared" si="2"/>
        <v>0</v>
      </c>
      <c r="AA16" s="30">
        <f t="shared" si="3"/>
        <v>0</v>
      </c>
      <c r="AB16" s="11" t="s">
        <v>76</v>
      </c>
      <c r="AC16" s="13" t="s">
        <v>174</v>
      </c>
      <c r="AD16" s="13" t="s">
        <v>222</v>
      </c>
    </row>
    <row r="17" spans="1:31" ht="409.5">
      <c r="A17" s="465"/>
      <c r="B17" s="460"/>
      <c r="C17" s="460"/>
      <c r="D17" s="462"/>
      <c r="E17" s="474"/>
      <c r="F17" s="12" t="s">
        <v>31</v>
      </c>
      <c r="G17" s="17" t="s">
        <v>11</v>
      </c>
      <c r="H17" s="17" t="s">
        <v>24</v>
      </c>
      <c r="I17" s="17">
        <v>159</v>
      </c>
      <c r="J17" s="20">
        <f>K17+L17+M17+N17</f>
        <v>164</v>
      </c>
      <c r="K17" s="20">
        <v>41</v>
      </c>
      <c r="L17" s="20">
        <v>41</v>
      </c>
      <c r="M17" s="20">
        <v>41</v>
      </c>
      <c r="N17" s="20">
        <v>41</v>
      </c>
      <c r="O17" s="9" t="s">
        <v>26</v>
      </c>
      <c r="P17" s="2">
        <v>0</v>
      </c>
      <c r="Q17" s="2"/>
      <c r="R17" s="2">
        <v>0</v>
      </c>
      <c r="S17" s="40">
        <v>21</v>
      </c>
      <c r="T17" s="2"/>
      <c r="U17" s="2"/>
      <c r="V17" s="2"/>
      <c r="W17" s="2">
        <v>20</v>
      </c>
      <c r="X17" s="2">
        <f t="shared" si="0"/>
        <v>0</v>
      </c>
      <c r="Y17" s="30">
        <f t="shared" si="1"/>
        <v>0</v>
      </c>
      <c r="Z17" s="69">
        <f t="shared" si="2"/>
        <v>21</v>
      </c>
      <c r="AA17" s="30">
        <f t="shared" si="3"/>
        <v>0.51219512195121952</v>
      </c>
      <c r="AB17" s="37" t="s">
        <v>85</v>
      </c>
      <c r="AC17" s="37" t="s">
        <v>201</v>
      </c>
      <c r="AD17" s="37" t="str">
        <f>'Seguimiento Plan Sectorial '!X7</f>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
    </row>
    <row r="18" spans="1:31" ht="347.25" customHeight="1">
      <c r="A18" s="465"/>
      <c r="B18" s="460"/>
      <c r="C18" s="460"/>
      <c r="D18" s="462"/>
      <c r="E18" s="474"/>
      <c r="F18" s="12" t="s">
        <v>32</v>
      </c>
      <c r="G18" s="17" t="s">
        <v>11</v>
      </c>
      <c r="H18" s="17" t="s">
        <v>24</v>
      </c>
      <c r="I18" s="17">
        <v>7</v>
      </c>
      <c r="J18" s="17">
        <v>250</v>
      </c>
      <c r="K18" s="17">
        <v>50</v>
      </c>
      <c r="L18" s="17">
        <v>50</v>
      </c>
      <c r="M18" s="17">
        <v>50</v>
      </c>
      <c r="N18" s="17">
        <v>50</v>
      </c>
      <c r="O18" s="9" t="s">
        <v>26</v>
      </c>
      <c r="P18" s="2">
        <v>0</v>
      </c>
      <c r="Q18" s="2"/>
      <c r="R18" s="2">
        <v>4</v>
      </c>
      <c r="S18" s="70"/>
      <c r="T18" s="2"/>
      <c r="U18" s="2"/>
      <c r="V18" s="2"/>
      <c r="W18" s="2">
        <v>50</v>
      </c>
      <c r="X18" s="2">
        <f t="shared" si="0"/>
        <v>4</v>
      </c>
      <c r="Y18" s="30">
        <f t="shared" si="1"/>
        <v>0.08</v>
      </c>
      <c r="Z18" s="69">
        <f t="shared" si="2"/>
        <v>0</v>
      </c>
      <c r="AA18" s="30">
        <f t="shared" si="3"/>
        <v>0</v>
      </c>
      <c r="AB18" s="11" t="s">
        <v>77</v>
      </c>
      <c r="AC18" s="7" t="s">
        <v>203</v>
      </c>
      <c r="AD18" s="7" t="s">
        <v>203</v>
      </c>
    </row>
    <row r="19" spans="1:31" ht="273" customHeight="1">
      <c r="A19" s="465"/>
      <c r="B19" s="460"/>
      <c r="C19" s="460"/>
      <c r="D19" s="462"/>
      <c r="E19" s="474"/>
      <c r="F19" s="12" t="s">
        <v>33</v>
      </c>
      <c r="G19" s="17" t="s">
        <v>11</v>
      </c>
      <c r="H19" s="17" t="s">
        <v>24</v>
      </c>
      <c r="I19" s="17">
        <v>10</v>
      </c>
      <c r="J19" s="17">
        <f>K19+L19+M19+N19</f>
        <v>74</v>
      </c>
      <c r="K19" s="22">
        <v>26</v>
      </c>
      <c r="L19" s="22">
        <v>16</v>
      </c>
      <c r="M19" s="22">
        <v>16</v>
      </c>
      <c r="N19" s="22">
        <v>16</v>
      </c>
      <c r="O19" s="9" t="s">
        <v>26</v>
      </c>
      <c r="P19" s="2">
        <v>0</v>
      </c>
      <c r="Q19" s="2"/>
      <c r="R19" s="2">
        <v>7</v>
      </c>
      <c r="S19" s="40">
        <v>18</v>
      </c>
      <c r="T19" s="2">
        <v>4</v>
      </c>
      <c r="U19" s="2"/>
      <c r="V19" s="2"/>
      <c r="W19" s="2">
        <v>8</v>
      </c>
      <c r="X19" s="2">
        <f t="shared" si="0"/>
        <v>11</v>
      </c>
      <c r="Y19" s="30">
        <f t="shared" si="1"/>
        <v>0.42307692307692307</v>
      </c>
      <c r="Z19" s="69">
        <f t="shared" si="2"/>
        <v>18</v>
      </c>
      <c r="AA19" s="30">
        <f t="shared" si="3"/>
        <v>0.69230769230769229</v>
      </c>
      <c r="AB19" s="11" t="s">
        <v>78</v>
      </c>
      <c r="AC19" s="11" t="s">
        <v>197</v>
      </c>
      <c r="AD19" s="81" t="str">
        <f>'Seguimiento Plan Sectorial '!X15</f>
        <v>A corte de 30 de septiembre, la Unidad Solidaria cuenta con 79 gestores territoriales en los 32 departamentos, quienes adelantan  el fomento de las organizaciones de la economía solidaria, popular, comunitaria y social, en los municipios priorizados PDET,  reportando 7  organizaciones creadas.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4  organizaciones creadas  en el Departamento de Putumayo.
Para un total de 11 organizaciones creadas en municipios rurales y PDET</v>
      </c>
    </row>
    <row r="20" spans="1:31" ht="196.5" customHeight="1">
      <c r="A20" s="465"/>
      <c r="B20" s="460"/>
      <c r="C20" s="460"/>
      <c r="D20" s="462"/>
      <c r="E20" s="474"/>
      <c r="F20" s="12" t="s">
        <v>34</v>
      </c>
      <c r="G20" s="17" t="s">
        <v>11</v>
      </c>
      <c r="H20" s="17" t="s">
        <v>24</v>
      </c>
      <c r="I20" s="17">
        <v>166</v>
      </c>
      <c r="J20" s="17">
        <f>K20+L20+M20+N20</f>
        <v>296</v>
      </c>
      <c r="K20" s="22">
        <v>104</v>
      </c>
      <c r="L20" s="22">
        <v>64</v>
      </c>
      <c r="M20" s="22">
        <v>64</v>
      </c>
      <c r="N20" s="22">
        <v>64</v>
      </c>
      <c r="O20" s="9" t="s">
        <v>26</v>
      </c>
      <c r="P20" s="2">
        <v>0</v>
      </c>
      <c r="Q20" s="2"/>
      <c r="R20" s="2">
        <v>20</v>
      </c>
      <c r="S20" s="40">
        <v>40</v>
      </c>
      <c r="T20" s="2">
        <v>16</v>
      </c>
      <c r="U20" s="2"/>
      <c r="V20" s="2"/>
      <c r="W20" s="2">
        <v>64</v>
      </c>
      <c r="X20" s="2">
        <f t="shared" si="0"/>
        <v>36</v>
      </c>
      <c r="Y20" s="30">
        <f t="shared" si="1"/>
        <v>0.34615384615384615</v>
      </c>
      <c r="Z20" s="69">
        <f t="shared" si="2"/>
        <v>40</v>
      </c>
      <c r="AA20" s="30">
        <f t="shared" si="3"/>
        <v>0.38461538461538464</v>
      </c>
      <c r="AB20" s="11" t="s">
        <v>86</v>
      </c>
      <c r="AC20" s="11" t="s">
        <v>194</v>
      </c>
      <c r="AD20" s="81" t="str">
        <f>'Seguimiento Plan Sectorial '!X8</f>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
      <c r="AE20" s="140"/>
    </row>
    <row r="21" spans="1:31" ht="224.25" customHeight="1">
      <c r="A21" s="465"/>
      <c r="B21" s="460"/>
      <c r="C21" s="460"/>
      <c r="D21" s="463"/>
      <c r="E21" s="475"/>
      <c r="F21" s="12" t="s">
        <v>161</v>
      </c>
      <c r="G21" s="17" t="s">
        <v>11</v>
      </c>
      <c r="H21" s="17" t="s">
        <v>24</v>
      </c>
      <c r="I21" s="17">
        <v>1600</v>
      </c>
      <c r="J21" s="17">
        <v>2400</v>
      </c>
      <c r="K21" s="17">
        <v>600</v>
      </c>
      <c r="L21" s="22"/>
      <c r="M21" s="22"/>
      <c r="N21" s="22"/>
      <c r="O21" s="9" t="s">
        <v>26</v>
      </c>
      <c r="P21" s="2"/>
      <c r="Q21" s="2"/>
      <c r="R21" s="2">
        <v>74</v>
      </c>
      <c r="S21" s="40">
        <v>300</v>
      </c>
      <c r="T21" s="2">
        <v>20</v>
      </c>
      <c r="U21" s="2"/>
      <c r="V21" s="2"/>
      <c r="W21" s="2">
        <v>300</v>
      </c>
      <c r="X21" s="2">
        <f>P21+R21+T21+V21</f>
        <v>94</v>
      </c>
      <c r="Y21" s="30">
        <f t="shared" ref="Y21" si="4">(P21+R21+T21+V21)/K21</f>
        <v>0.15666666666666668</v>
      </c>
      <c r="Z21" s="69">
        <f t="shared" si="2"/>
        <v>300</v>
      </c>
      <c r="AA21" s="30">
        <f t="shared" si="3"/>
        <v>0.5</v>
      </c>
      <c r="AB21" s="11"/>
      <c r="AC21" s="11" t="s">
        <v>162</v>
      </c>
      <c r="AD21" s="11" t="str">
        <f>'Seguimiento Plan Sectorial '!X18</f>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
    </row>
    <row r="22" spans="1:31" ht="132">
      <c r="A22" s="465"/>
      <c r="B22" s="460"/>
      <c r="C22" s="460"/>
      <c r="D22" s="460" t="s">
        <v>35</v>
      </c>
      <c r="E22" s="15" t="s">
        <v>121</v>
      </c>
      <c r="F22" s="12" t="s">
        <v>36</v>
      </c>
      <c r="G22" s="17" t="s">
        <v>11</v>
      </c>
      <c r="H22" s="17" t="s">
        <v>24</v>
      </c>
      <c r="I22" s="17" t="s">
        <v>30</v>
      </c>
      <c r="J22" s="23">
        <v>20</v>
      </c>
      <c r="K22" s="23">
        <v>3</v>
      </c>
      <c r="L22" s="23">
        <v>5</v>
      </c>
      <c r="M22" s="23">
        <v>5</v>
      </c>
      <c r="N22" s="23">
        <v>7</v>
      </c>
      <c r="O22" s="9" t="s">
        <v>26</v>
      </c>
      <c r="P22" s="2">
        <v>0</v>
      </c>
      <c r="Q22" s="141"/>
      <c r="R22" s="141"/>
      <c r="S22" s="141"/>
      <c r="T22" s="2">
        <v>3</v>
      </c>
      <c r="U22" s="2"/>
      <c r="V22" s="2"/>
      <c r="W22" s="2">
        <v>3</v>
      </c>
      <c r="X22" s="2">
        <f>P22+R22+T22+V22</f>
        <v>3</v>
      </c>
      <c r="Y22" s="30">
        <f t="shared" si="1"/>
        <v>1</v>
      </c>
      <c r="Z22" s="69">
        <f t="shared" si="2"/>
        <v>0</v>
      </c>
      <c r="AA22" s="30">
        <f t="shared" si="3"/>
        <v>0</v>
      </c>
      <c r="AB22" s="11" t="s">
        <v>79</v>
      </c>
      <c r="AC22" s="11" t="s">
        <v>175</v>
      </c>
      <c r="AD22" s="37" t="str">
        <f>'Seguimiento Plan Sectorial '!X9</f>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
    </row>
    <row r="23" spans="1:31" ht="134.25" customHeight="1">
      <c r="A23" s="465"/>
      <c r="B23" s="460"/>
      <c r="C23" s="460"/>
      <c r="D23" s="460"/>
      <c r="E23" s="459" t="s">
        <v>122</v>
      </c>
      <c r="F23" s="15" t="s">
        <v>37</v>
      </c>
      <c r="G23" s="8" t="s">
        <v>38</v>
      </c>
      <c r="H23" s="17" t="s">
        <v>24</v>
      </c>
      <c r="I23" s="8" t="s">
        <v>30</v>
      </c>
      <c r="J23" s="23">
        <f>K23+L23+M23+N23</f>
        <v>48</v>
      </c>
      <c r="K23" s="23">
        <v>12</v>
      </c>
      <c r="L23" s="23">
        <v>12</v>
      </c>
      <c r="M23" s="23">
        <v>12</v>
      </c>
      <c r="N23" s="23">
        <v>12</v>
      </c>
      <c r="O23" s="9" t="s">
        <v>39</v>
      </c>
      <c r="P23" s="2">
        <v>5</v>
      </c>
      <c r="Q23" s="2"/>
      <c r="R23" s="2">
        <v>18</v>
      </c>
      <c r="S23" s="40">
        <v>12</v>
      </c>
      <c r="T23" s="2">
        <v>1</v>
      </c>
      <c r="U23" s="2"/>
      <c r="V23" s="2"/>
      <c r="W23" s="2"/>
      <c r="X23" s="2">
        <f>P23+R23+T23+V23</f>
        <v>24</v>
      </c>
      <c r="Y23" s="30">
        <v>1</v>
      </c>
      <c r="Z23" s="69">
        <f t="shared" si="2"/>
        <v>12</v>
      </c>
      <c r="AA23" s="30">
        <f t="shared" si="3"/>
        <v>1</v>
      </c>
      <c r="AB23" s="11" t="s">
        <v>80</v>
      </c>
      <c r="AC23" s="11" t="s">
        <v>202</v>
      </c>
      <c r="AD23" s="11" t="s">
        <v>223</v>
      </c>
      <c r="AE23" s="139"/>
    </row>
    <row r="24" spans="1:31" ht="148.5" customHeight="1">
      <c r="A24" s="465"/>
      <c r="B24" s="460"/>
      <c r="C24" s="460"/>
      <c r="D24" s="460"/>
      <c r="E24" s="459"/>
      <c r="F24" s="6" t="s">
        <v>40</v>
      </c>
      <c r="G24" s="24" t="s">
        <v>11</v>
      </c>
      <c r="H24" s="17" t="s">
        <v>24</v>
      </c>
      <c r="I24" s="8" t="s">
        <v>30</v>
      </c>
      <c r="J24" s="23">
        <v>48</v>
      </c>
      <c r="K24" s="23">
        <v>12</v>
      </c>
      <c r="L24" s="23">
        <v>12</v>
      </c>
      <c r="M24" s="23">
        <v>12</v>
      </c>
      <c r="N24" s="23">
        <v>12</v>
      </c>
      <c r="O24" s="9" t="s">
        <v>39</v>
      </c>
      <c r="P24" s="2">
        <v>0</v>
      </c>
      <c r="Q24" s="2"/>
      <c r="R24" s="2"/>
      <c r="S24" s="40">
        <v>12</v>
      </c>
      <c r="T24" s="2"/>
      <c r="U24" s="2"/>
      <c r="V24" s="2"/>
      <c r="W24" s="2"/>
      <c r="X24" s="2">
        <f t="shared" si="0"/>
        <v>0</v>
      </c>
      <c r="Y24" s="30">
        <v>1</v>
      </c>
      <c r="Z24" s="69">
        <f t="shared" si="2"/>
        <v>12</v>
      </c>
      <c r="AA24" s="30">
        <f t="shared" si="3"/>
        <v>1</v>
      </c>
      <c r="AB24" s="11" t="s">
        <v>81</v>
      </c>
      <c r="AC24" s="11" t="s">
        <v>176</v>
      </c>
      <c r="AD24" s="11" t="s">
        <v>176</v>
      </c>
      <c r="AE24" s="139"/>
    </row>
    <row r="25" spans="1:31" ht="105" customHeight="1">
      <c r="A25" s="465"/>
      <c r="B25" s="460"/>
      <c r="C25" s="460"/>
      <c r="D25" s="460"/>
      <c r="E25" s="459" t="s">
        <v>123</v>
      </c>
      <c r="F25" s="6" t="s">
        <v>41</v>
      </c>
      <c r="G25" s="17" t="s">
        <v>11</v>
      </c>
      <c r="H25" s="17" t="s">
        <v>24</v>
      </c>
      <c r="I25" s="8">
        <v>167</v>
      </c>
      <c r="J25" s="8">
        <v>200</v>
      </c>
      <c r="K25" s="8">
        <v>50</v>
      </c>
      <c r="L25" s="8">
        <v>50</v>
      </c>
      <c r="M25" s="8">
        <v>50</v>
      </c>
      <c r="N25" s="8">
        <v>50</v>
      </c>
      <c r="O25" s="9" t="s">
        <v>39</v>
      </c>
      <c r="P25" s="2">
        <v>0</v>
      </c>
      <c r="Q25" s="2"/>
      <c r="R25" s="2">
        <v>17</v>
      </c>
      <c r="S25" s="40">
        <v>25</v>
      </c>
      <c r="T25" s="2"/>
      <c r="U25" s="2"/>
      <c r="V25" s="2"/>
      <c r="W25" s="2">
        <v>25</v>
      </c>
      <c r="X25" s="2">
        <f t="shared" si="0"/>
        <v>17</v>
      </c>
      <c r="Y25" s="30">
        <f t="shared" si="1"/>
        <v>0.34</v>
      </c>
      <c r="Z25" s="69">
        <f t="shared" si="2"/>
        <v>25</v>
      </c>
      <c r="AA25" s="30">
        <f t="shared" si="3"/>
        <v>0.5</v>
      </c>
      <c r="AB25" s="11" t="s">
        <v>82</v>
      </c>
      <c r="AC25" s="11" t="s">
        <v>195</v>
      </c>
      <c r="AD25" s="11" t="s">
        <v>195</v>
      </c>
      <c r="AE25" s="139"/>
    </row>
    <row r="26" spans="1:31" ht="149.25" customHeight="1">
      <c r="A26" s="465"/>
      <c r="B26" s="460"/>
      <c r="C26" s="460"/>
      <c r="D26" s="460"/>
      <c r="E26" s="459"/>
      <c r="F26" s="6" t="s">
        <v>42</v>
      </c>
      <c r="G26" s="17" t="s">
        <v>11</v>
      </c>
      <c r="H26" s="17" t="s">
        <v>24</v>
      </c>
      <c r="I26" s="2">
        <v>1029</v>
      </c>
      <c r="J26" s="2">
        <f>K26+L26+M26+N26</f>
        <v>2000</v>
      </c>
      <c r="K26" s="2">
        <v>500</v>
      </c>
      <c r="L26" s="2">
        <v>500</v>
      </c>
      <c r="M26" s="2">
        <v>500</v>
      </c>
      <c r="N26" s="2">
        <v>500</v>
      </c>
      <c r="O26" s="9" t="s">
        <v>39</v>
      </c>
      <c r="P26" s="2">
        <v>0</v>
      </c>
      <c r="Q26" s="2"/>
      <c r="R26" s="2"/>
      <c r="S26" s="40">
        <v>250</v>
      </c>
      <c r="T26" s="2"/>
      <c r="U26" s="2"/>
      <c r="V26" s="2"/>
      <c r="W26" s="2">
        <v>250</v>
      </c>
      <c r="X26" s="2">
        <f t="shared" si="0"/>
        <v>0</v>
      </c>
      <c r="Y26" s="30">
        <f t="shared" si="1"/>
        <v>0</v>
      </c>
      <c r="Z26" s="69">
        <f t="shared" si="2"/>
        <v>250</v>
      </c>
      <c r="AA26" s="30">
        <f t="shared" si="3"/>
        <v>0.5</v>
      </c>
      <c r="AB26" s="11" t="s">
        <v>82</v>
      </c>
      <c r="AC26" s="11" t="s">
        <v>196</v>
      </c>
      <c r="AD26" s="11" t="s">
        <v>218</v>
      </c>
      <c r="AE26" s="139"/>
    </row>
    <row r="27" spans="1:31" ht="140.25" customHeight="1">
      <c r="A27" s="465"/>
      <c r="B27" s="460"/>
      <c r="C27" s="460"/>
      <c r="D27" s="8" t="s">
        <v>43</v>
      </c>
      <c r="E27" s="15" t="s">
        <v>124</v>
      </c>
      <c r="F27" s="160" t="s">
        <v>44</v>
      </c>
      <c r="G27" s="8" t="s">
        <v>17</v>
      </c>
      <c r="H27" s="8" t="s">
        <v>45</v>
      </c>
      <c r="I27" s="8" t="s">
        <v>30</v>
      </c>
      <c r="J27" s="23">
        <v>1</v>
      </c>
      <c r="K27" s="23">
        <v>1</v>
      </c>
      <c r="L27" s="23">
        <v>1</v>
      </c>
      <c r="M27" s="23">
        <v>1</v>
      </c>
      <c r="N27" s="23">
        <v>1</v>
      </c>
      <c r="O27" s="9" t="s">
        <v>39</v>
      </c>
      <c r="P27" s="2">
        <v>0</v>
      </c>
      <c r="Q27" s="2"/>
      <c r="R27" s="2"/>
      <c r="S27" s="2"/>
      <c r="T27" s="2"/>
      <c r="U27" s="2"/>
      <c r="V27" s="2"/>
      <c r="W27" s="2">
        <v>1</v>
      </c>
      <c r="X27" s="2">
        <f t="shared" si="0"/>
        <v>0</v>
      </c>
      <c r="Y27" s="30">
        <f t="shared" si="1"/>
        <v>0</v>
      </c>
      <c r="Z27" s="69">
        <f t="shared" si="2"/>
        <v>0</v>
      </c>
      <c r="AA27" s="30">
        <f t="shared" si="3"/>
        <v>0</v>
      </c>
      <c r="AB27" s="11" t="s">
        <v>106</v>
      </c>
      <c r="AC27" s="11" t="s">
        <v>200</v>
      </c>
      <c r="AD27" s="11" t="s">
        <v>247</v>
      </c>
      <c r="AE27" s="140"/>
    </row>
    <row r="28" spans="1:31" ht="62.25" customHeight="1">
      <c r="A28" s="465"/>
      <c r="B28" s="460" t="s">
        <v>125</v>
      </c>
      <c r="C28" s="460" t="s">
        <v>46</v>
      </c>
      <c r="D28" s="460" t="s">
        <v>47</v>
      </c>
      <c r="E28" s="21" t="s">
        <v>126</v>
      </c>
      <c r="F28" s="15" t="s">
        <v>48</v>
      </c>
      <c r="G28" s="17" t="s">
        <v>17</v>
      </c>
      <c r="H28" s="17" t="s">
        <v>24</v>
      </c>
      <c r="I28" s="14">
        <v>1</v>
      </c>
      <c r="J28" s="14">
        <v>1</v>
      </c>
      <c r="K28" s="14">
        <v>0.25</v>
      </c>
      <c r="L28" s="14">
        <v>0.25</v>
      </c>
      <c r="M28" s="14">
        <v>0.25</v>
      </c>
      <c r="N28" s="14">
        <v>0.25</v>
      </c>
      <c r="O28" s="9" t="s">
        <v>49</v>
      </c>
      <c r="P28" s="45">
        <f>25%/4</f>
        <v>6.25E-2</v>
      </c>
      <c r="Q28" s="45"/>
      <c r="R28" s="45">
        <v>6.25E-2</v>
      </c>
      <c r="S28" s="42">
        <v>0.125</v>
      </c>
      <c r="T28" s="45">
        <v>6.25E-2</v>
      </c>
      <c r="U28" s="45"/>
      <c r="V28" s="45"/>
      <c r="W28" s="45">
        <v>0.125</v>
      </c>
      <c r="X28" s="46">
        <f t="shared" si="0"/>
        <v>0.1875</v>
      </c>
      <c r="Y28" s="30">
        <f t="shared" si="1"/>
        <v>0.75</v>
      </c>
      <c r="Z28" s="30">
        <f t="shared" si="2"/>
        <v>0.125</v>
      </c>
      <c r="AA28" s="30">
        <f t="shared" si="3"/>
        <v>0.5</v>
      </c>
      <c r="AB28" s="31" t="s">
        <v>83</v>
      </c>
      <c r="AC28" s="31" t="s">
        <v>177</v>
      </c>
      <c r="AD28" s="31" t="s">
        <v>224</v>
      </c>
    </row>
    <row r="29" spans="1:31" ht="129" customHeight="1">
      <c r="A29" s="466"/>
      <c r="B29" s="460"/>
      <c r="C29" s="460"/>
      <c r="D29" s="460"/>
      <c r="E29" s="21" t="s">
        <v>127</v>
      </c>
      <c r="F29" s="12" t="s">
        <v>50</v>
      </c>
      <c r="G29" s="17" t="s">
        <v>11</v>
      </c>
      <c r="H29" s="17" t="s">
        <v>45</v>
      </c>
      <c r="I29" s="14">
        <v>1</v>
      </c>
      <c r="J29" s="14">
        <v>1</v>
      </c>
      <c r="K29" s="14">
        <v>0.25</v>
      </c>
      <c r="L29" s="14">
        <v>0.25</v>
      </c>
      <c r="M29" s="14">
        <v>0.25</v>
      </c>
      <c r="N29" s="14">
        <v>0.25</v>
      </c>
      <c r="O29" s="9" t="s">
        <v>51</v>
      </c>
      <c r="P29" s="45">
        <f>25%/4</f>
        <v>6.25E-2</v>
      </c>
      <c r="Q29" s="45"/>
      <c r="R29" s="45">
        <v>6.25E-2</v>
      </c>
      <c r="S29" s="42">
        <v>0.125</v>
      </c>
      <c r="T29" s="45">
        <v>6.25E-2</v>
      </c>
      <c r="U29" s="45"/>
      <c r="V29" s="45"/>
      <c r="W29" s="45">
        <v>0.125</v>
      </c>
      <c r="X29" s="46">
        <f t="shared" si="0"/>
        <v>0.1875</v>
      </c>
      <c r="Y29" s="30">
        <f t="shared" si="1"/>
        <v>0.75</v>
      </c>
      <c r="Z29" s="30">
        <f t="shared" si="2"/>
        <v>0.125</v>
      </c>
      <c r="AA29" s="30">
        <f t="shared" si="3"/>
        <v>0.5</v>
      </c>
      <c r="AB29" s="11" t="s">
        <v>84</v>
      </c>
      <c r="AC29" s="11" t="s">
        <v>199</v>
      </c>
      <c r="AD29" s="11" t="s">
        <v>244</v>
      </c>
    </row>
    <row r="30" spans="1:31" ht="71.25" customHeight="1">
      <c r="F30" s="80"/>
      <c r="Y30" s="47" t="e">
        <f>AVERAGE(Y7:Y29)</f>
        <v>#REF!</v>
      </c>
      <c r="Z30" s="47"/>
      <c r="AA30" s="30">
        <f>AVERAGE(AA7:AA29)</f>
        <v>0.41329499415395493</v>
      </c>
    </row>
  </sheetData>
  <mergeCells count="22">
    <mergeCell ref="A1:D3"/>
    <mergeCell ref="E1:O3"/>
    <mergeCell ref="A5:C5"/>
    <mergeCell ref="F5:O5"/>
    <mergeCell ref="P5:Q5"/>
    <mergeCell ref="R5:S5"/>
    <mergeCell ref="T5:U5"/>
    <mergeCell ref="V5:W5"/>
    <mergeCell ref="P4:W4"/>
    <mergeCell ref="E13:E21"/>
    <mergeCell ref="D12:D21"/>
    <mergeCell ref="A7:A29"/>
    <mergeCell ref="B7:B27"/>
    <mergeCell ref="C7:C10"/>
    <mergeCell ref="D7:D10"/>
    <mergeCell ref="C12:C27"/>
    <mergeCell ref="D22:D26"/>
    <mergeCell ref="E23:E24"/>
    <mergeCell ref="E25:E26"/>
    <mergeCell ref="B28:B29"/>
    <mergeCell ref="C28:C29"/>
    <mergeCell ref="D28:D29"/>
  </mergeCells>
  <phoneticPr fontId="37" type="noConversion"/>
  <printOptions horizontalCentered="1"/>
  <pageMargins left="0.51181102362204722" right="0.31496062992125984" top="0.74803149606299213" bottom="0.55118110236220474" header="0.31496062992125984" footer="0.31496062992125984"/>
  <pageSetup paperSize="123"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36CB5-9633-4E64-BC42-0D0D9D592EC8}">
  <dimension ref="A1:CL33"/>
  <sheetViews>
    <sheetView tabSelected="1" topLeftCell="AF1" zoomScale="90" zoomScaleNormal="90" zoomScaleSheetLayoutView="70" workbookViewId="0">
      <selection activeCell="AI30" sqref="AI30"/>
    </sheetView>
  </sheetViews>
  <sheetFormatPr baseColWidth="10" defaultRowHeight="15"/>
  <cols>
    <col min="1" max="1" width="24.42578125" style="142" hidden="1" customWidth="1"/>
    <col min="2" max="2" width="39.28515625" style="142" hidden="1" customWidth="1"/>
    <col min="3" max="3" width="25.85546875" style="142" hidden="1" customWidth="1"/>
    <col min="4" max="4" width="30.42578125" style="142" hidden="1" customWidth="1"/>
    <col min="5" max="6" width="39.140625" style="142" hidden="1" customWidth="1"/>
    <col min="7" max="7" width="52.85546875" style="142" hidden="1" customWidth="1"/>
    <col min="8" max="8" width="31.85546875" style="159" hidden="1" customWidth="1"/>
    <col min="9" max="9" width="50.85546875" style="142" customWidth="1"/>
    <col min="10" max="10" width="38" style="142" customWidth="1"/>
    <col min="11" max="13" width="27.5703125" style="142" hidden="1" customWidth="1"/>
    <col min="14" max="14" width="13.42578125" style="142" customWidth="1"/>
    <col min="15" max="15" width="16.5703125" style="142" customWidth="1"/>
    <col min="16" max="16" width="13.42578125" style="142" hidden="1" customWidth="1"/>
    <col min="17" max="18" width="11.42578125" style="142" hidden="1" customWidth="1"/>
    <col min="19" max="19" width="40" style="142" customWidth="1"/>
    <col min="20" max="20" width="13.28515625" style="142" customWidth="1"/>
    <col min="21" max="26" width="11.42578125" style="142" customWidth="1"/>
    <col min="27" max="27" width="11.42578125" style="162" customWidth="1"/>
    <col min="28" max="28" width="14.140625" style="142" customWidth="1"/>
    <col min="29" max="29" width="26.140625" style="142" customWidth="1"/>
    <col min="30" max="30" width="18.85546875" style="142" customWidth="1"/>
    <col min="31" max="31" width="26.140625" style="142" customWidth="1"/>
    <col min="32" max="32" width="69.140625" style="142" customWidth="1"/>
    <col min="33" max="33" width="57.42578125" style="142" customWidth="1"/>
    <col min="34" max="34" width="95.140625" style="142" customWidth="1"/>
    <col min="35" max="35" width="107.5703125" style="142" customWidth="1"/>
    <col min="36" max="16384" width="11.42578125" style="142"/>
  </cols>
  <sheetData>
    <row r="1" spans="1:90" ht="29.25" customHeight="1">
      <c r="A1" s="483"/>
      <c r="B1" s="484" t="s">
        <v>249</v>
      </c>
      <c r="C1" s="485"/>
      <c r="D1" s="485"/>
      <c r="E1" s="485"/>
      <c r="F1" s="485"/>
      <c r="G1" s="485"/>
      <c r="H1" s="485"/>
      <c r="I1" s="485"/>
      <c r="J1" s="485"/>
      <c r="K1" s="485"/>
      <c r="L1" s="485"/>
      <c r="M1" s="485"/>
      <c r="N1" s="485"/>
      <c r="O1" s="485"/>
      <c r="P1" s="485"/>
      <c r="Q1" s="485"/>
      <c r="R1" s="485"/>
      <c r="S1" s="485"/>
    </row>
    <row r="2" spans="1:90" ht="27" customHeight="1">
      <c r="A2" s="483"/>
      <c r="B2" s="484"/>
      <c r="C2" s="485"/>
      <c r="D2" s="485"/>
      <c r="E2" s="485"/>
      <c r="F2" s="485"/>
      <c r="G2" s="485"/>
      <c r="H2" s="485"/>
      <c r="I2" s="485"/>
      <c r="J2" s="485"/>
      <c r="K2" s="485"/>
      <c r="L2" s="485"/>
      <c r="M2" s="485"/>
      <c r="N2" s="485"/>
      <c r="O2" s="485"/>
      <c r="P2" s="485"/>
      <c r="Q2" s="485"/>
      <c r="R2" s="485"/>
      <c r="S2" s="485"/>
    </row>
    <row r="3" spans="1:90" ht="30" customHeight="1">
      <c r="A3" s="483"/>
      <c r="B3" s="484"/>
      <c r="C3" s="485"/>
      <c r="D3" s="485"/>
      <c r="E3" s="485"/>
      <c r="F3" s="485"/>
      <c r="G3" s="485"/>
      <c r="H3" s="485"/>
      <c r="I3" s="485"/>
      <c r="J3" s="485"/>
      <c r="K3" s="485"/>
      <c r="L3" s="485"/>
      <c r="M3" s="485"/>
      <c r="N3" s="485"/>
      <c r="O3" s="485"/>
      <c r="P3" s="485"/>
      <c r="Q3" s="485"/>
      <c r="R3" s="485"/>
      <c r="S3" s="485"/>
    </row>
    <row r="4" spans="1:90" ht="13.5" customHeight="1">
      <c r="A4" s="143" t="s">
        <v>99</v>
      </c>
      <c r="B4" s="486" t="s">
        <v>100</v>
      </c>
      <c r="C4" s="486"/>
      <c r="D4" s="487"/>
      <c r="E4" s="488"/>
      <c r="F4" s="488"/>
      <c r="G4" s="488"/>
      <c r="H4" s="488"/>
      <c r="I4" s="488"/>
      <c r="J4" s="488"/>
      <c r="K4" s="488"/>
      <c r="L4" s="488"/>
      <c r="M4" s="488"/>
      <c r="N4" s="488"/>
      <c r="O4" s="488"/>
      <c r="P4" s="488"/>
      <c r="Q4" s="488"/>
      <c r="R4" s="488"/>
      <c r="S4" s="488"/>
      <c r="T4" s="471"/>
      <c r="U4" s="471"/>
      <c r="V4" s="471"/>
      <c r="W4" s="471"/>
      <c r="X4" s="471"/>
      <c r="Y4" s="471"/>
      <c r="Z4" s="471"/>
      <c r="AA4" s="472"/>
    </row>
    <row r="5" spans="1:90" ht="13.5" customHeight="1">
      <c r="A5" s="143"/>
      <c r="B5" s="143"/>
      <c r="C5" s="143"/>
      <c r="D5" s="144"/>
      <c r="E5" s="143" t="s">
        <v>99</v>
      </c>
      <c r="F5" s="143"/>
      <c r="G5" s="486" t="s">
        <v>100</v>
      </c>
      <c r="H5" s="486"/>
      <c r="I5" s="486" t="s">
        <v>250</v>
      </c>
      <c r="J5" s="486"/>
      <c r="K5" s="486"/>
      <c r="L5" s="486"/>
      <c r="M5" s="486"/>
      <c r="N5" s="486"/>
      <c r="O5" s="486"/>
      <c r="P5" s="486"/>
      <c r="Q5" s="486"/>
      <c r="R5" s="486"/>
      <c r="S5" s="486"/>
      <c r="T5" s="489" t="s">
        <v>312</v>
      </c>
      <c r="U5" s="469"/>
      <c r="V5" s="468" t="s">
        <v>71</v>
      </c>
      <c r="W5" s="469"/>
      <c r="X5" s="468" t="s">
        <v>72</v>
      </c>
      <c r="Y5" s="469"/>
      <c r="Z5" s="468" t="s">
        <v>73</v>
      </c>
      <c r="AA5" s="469"/>
    </row>
    <row r="6" spans="1:90" s="148" customFormat="1" ht="36" customHeight="1">
      <c r="A6" s="145" t="s">
        <v>251</v>
      </c>
      <c r="B6" s="145" t="s">
        <v>252</v>
      </c>
      <c r="C6" s="145" t="s">
        <v>253</v>
      </c>
      <c r="D6" s="145" t="s">
        <v>254</v>
      </c>
      <c r="E6" s="145" t="s">
        <v>255</v>
      </c>
      <c r="F6" s="145" t="s">
        <v>256</v>
      </c>
      <c r="G6" s="145" t="s">
        <v>0</v>
      </c>
      <c r="H6" s="145" t="s">
        <v>1</v>
      </c>
      <c r="I6" s="145" t="s">
        <v>2</v>
      </c>
      <c r="J6" s="145" t="s">
        <v>3</v>
      </c>
      <c r="K6" s="145" t="s">
        <v>4</v>
      </c>
      <c r="L6" s="145" t="s">
        <v>5</v>
      </c>
      <c r="M6" s="146" t="s">
        <v>6</v>
      </c>
      <c r="N6" s="146" t="s">
        <v>7</v>
      </c>
      <c r="O6" s="145">
        <v>2023</v>
      </c>
      <c r="P6" s="145">
        <v>2024</v>
      </c>
      <c r="Q6" s="145">
        <v>2025</v>
      </c>
      <c r="R6" s="145">
        <v>2026</v>
      </c>
      <c r="S6" s="145" t="s">
        <v>8</v>
      </c>
      <c r="T6" s="43" t="s">
        <v>129</v>
      </c>
      <c r="U6" s="43" t="s">
        <v>130</v>
      </c>
      <c r="V6" s="43" t="s">
        <v>129</v>
      </c>
      <c r="W6" s="43" t="s">
        <v>130</v>
      </c>
      <c r="X6" s="43" t="s">
        <v>129</v>
      </c>
      <c r="Y6" s="43" t="s">
        <v>130</v>
      </c>
      <c r="Z6" s="43" t="s">
        <v>129</v>
      </c>
      <c r="AA6" s="43" t="s">
        <v>130</v>
      </c>
      <c r="AB6" s="39" t="s">
        <v>74</v>
      </c>
      <c r="AC6" s="29" t="s">
        <v>238</v>
      </c>
      <c r="AD6" s="29" t="s">
        <v>237</v>
      </c>
      <c r="AE6" s="77" t="s">
        <v>239</v>
      </c>
      <c r="AF6" s="29" t="s">
        <v>75</v>
      </c>
      <c r="AG6" s="29" t="s">
        <v>219</v>
      </c>
      <c r="AH6" s="29" t="s">
        <v>315</v>
      </c>
      <c r="AI6" s="29" t="s">
        <v>316</v>
      </c>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row>
    <row r="7" spans="1:90" s="147" customFormat="1" ht="124.5" customHeight="1">
      <c r="A7" s="603" t="s">
        <v>257</v>
      </c>
      <c r="B7" s="603" t="s">
        <v>258</v>
      </c>
      <c r="C7" s="603" t="s">
        <v>259</v>
      </c>
      <c r="D7" s="603" t="s">
        <v>260</v>
      </c>
      <c r="E7" s="389" t="s">
        <v>261</v>
      </c>
      <c r="F7" s="389" t="s">
        <v>262</v>
      </c>
      <c r="G7" s="390" t="s">
        <v>263</v>
      </c>
      <c r="H7" s="388" t="s">
        <v>264</v>
      </c>
      <c r="I7" s="391" t="s">
        <v>265</v>
      </c>
      <c r="J7" s="149" t="s">
        <v>266</v>
      </c>
      <c r="K7" s="153" t="s">
        <v>11</v>
      </c>
      <c r="L7" s="153" t="s">
        <v>24</v>
      </c>
      <c r="M7" s="150">
        <v>304</v>
      </c>
      <c r="N7" s="153">
        <f>183*4</f>
        <v>732</v>
      </c>
      <c r="O7" s="153">
        <v>183</v>
      </c>
      <c r="P7" s="153">
        <v>183</v>
      </c>
      <c r="Q7" s="153">
        <v>183</v>
      </c>
      <c r="R7" s="153">
        <v>183</v>
      </c>
      <c r="S7" s="151" t="s">
        <v>26</v>
      </c>
      <c r="T7" s="2">
        <v>0</v>
      </c>
      <c r="U7" s="2"/>
      <c r="V7" s="2">
        <v>12</v>
      </c>
      <c r="W7" s="2"/>
      <c r="X7" s="2">
        <v>2</v>
      </c>
      <c r="Y7" s="2">
        <v>109</v>
      </c>
      <c r="Z7" s="2">
        <v>109</v>
      </c>
      <c r="AA7" s="2">
        <v>183</v>
      </c>
      <c r="AB7" s="2">
        <f>T7+V7+X7+Z7</f>
        <v>123</v>
      </c>
      <c r="AC7" s="30">
        <f t="shared" ref="AC7:AC32" si="0">(T7+V7+X7+Z7)/P7</f>
        <v>0.67213114754098358</v>
      </c>
      <c r="AD7" s="30">
        <f>U7+W7+Y7</f>
        <v>109</v>
      </c>
      <c r="AE7" s="30">
        <f t="shared" ref="AE7:AE32" si="1">AD7/P7</f>
        <v>0.59562841530054644</v>
      </c>
      <c r="AF7" s="36" t="s">
        <v>91</v>
      </c>
      <c r="AG7" s="36" t="s">
        <v>171</v>
      </c>
      <c r="AH7" s="36" t="s">
        <v>220</v>
      </c>
      <c r="AI7" s="36" t="s">
        <v>511</v>
      </c>
    </row>
    <row r="8" spans="1:90" s="147" customFormat="1" ht="93" customHeight="1">
      <c r="A8" s="603" t="s">
        <v>257</v>
      </c>
      <c r="B8" s="603" t="s">
        <v>258</v>
      </c>
      <c r="C8" s="603" t="s">
        <v>259</v>
      </c>
      <c r="D8" s="603" t="s">
        <v>260</v>
      </c>
      <c r="E8" s="389"/>
      <c r="F8" s="389"/>
      <c r="G8" s="390"/>
      <c r="H8" s="388"/>
      <c r="I8" s="391"/>
      <c r="J8" s="149" t="s">
        <v>267</v>
      </c>
      <c r="K8" s="153" t="s">
        <v>11</v>
      </c>
      <c r="L8" s="153" t="s">
        <v>24</v>
      </c>
      <c r="M8" s="153">
        <v>28</v>
      </c>
      <c r="N8" s="153">
        <v>40</v>
      </c>
      <c r="O8" s="153">
        <v>10</v>
      </c>
      <c r="P8" s="153">
        <v>10</v>
      </c>
      <c r="Q8" s="153">
        <v>10</v>
      </c>
      <c r="R8" s="153">
        <v>10</v>
      </c>
      <c r="S8" s="151" t="s">
        <v>26</v>
      </c>
      <c r="T8" s="2">
        <v>0</v>
      </c>
      <c r="U8" s="2"/>
      <c r="V8" s="2">
        <v>1</v>
      </c>
      <c r="W8" s="2"/>
      <c r="X8" s="2"/>
      <c r="Y8" s="2"/>
      <c r="Z8" s="2">
        <v>76</v>
      </c>
      <c r="AA8" s="2">
        <v>10</v>
      </c>
      <c r="AB8" s="2">
        <f t="shared" ref="AB8:AB32" si="2">T8+V8+X8+Z8</f>
        <v>77</v>
      </c>
      <c r="AC8" s="30">
        <f t="shared" si="0"/>
        <v>7.7</v>
      </c>
      <c r="AD8" s="30">
        <f t="shared" ref="AD8:AD32" si="3">U8+W8+Y8</f>
        <v>0</v>
      </c>
      <c r="AE8" s="30">
        <f t="shared" si="1"/>
        <v>0</v>
      </c>
      <c r="AF8" s="11" t="s">
        <v>76</v>
      </c>
      <c r="AG8" s="11" t="s">
        <v>172</v>
      </c>
      <c r="AH8" s="11" t="s">
        <v>221</v>
      </c>
      <c r="AI8" s="11" t="s">
        <v>717</v>
      </c>
    </row>
    <row r="9" spans="1:90" s="147" customFormat="1" ht="93" customHeight="1">
      <c r="A9" s="603" t="s">
        <v>257</v>
      </c>
      <c r="B9" s="603" t="s">
        <v>258</v>
      </c>
      <c r="C9" s="603" t="s">
        <v>259</v>
      </c>
      <c r="D9" s="603" t="s">
        <v>260</v>
      </c>
      <c r="E9" s="389"/>
      <c r="F9" s="389"/>
      <c r="G9" s="390"/>
      <c r="H9" s="388"/>
      <c r="I9" s="391"/>
      <c r="J9" s="149" t="s">
        <v>268</v>
      </c>
      <c r="K9" s="153" t="s">
        <v>11</v>
      </c>
      <c r="L9" s="153" t="s">
        <v>24</v>
      </c>
      <c r="M9" s="153">
        <v>249</v>
      </c>
      <c r="N9" s="153">
        <f>O9+P9+Q9+R9</f>
        <v>400</v>
      </c>
      <c r="O9" s="153">
        <v>100</v>
      </c>
      <c r="P9" s="153">
        <v>100</v>
      </c>
      <c r="Q9" s="153">
        <v>100</v>
      </c>
      <c r="R9" s="153">
        <v>100</v>
      </c>
      <c r="S9" s="151" t="s">
        <v>26</v>
      </c>
      <c r="T9" s="2">
        <v>0</v>
      </c>
      <c r="U9" s="2"/>
      <c r="V9" s="2">
        <v>15</v>
      </c>
      <c r="W9" s="2"/>
      <c r="X9" s="2"/>
      <c r="Y9" s="2"/>
      <c r="Z9" s="2">
        <v>196</v>
      </c>
      <c r="AA9" s="2">
        <v>100</v>
      </c>
      <c r="AB9" s="2">
        <f t="shared" si="2"/>
        <v>211</v>
      </c>
      <c r="AC9" s="30">
        <f t="shared" si="0"/>
        <v>2.11</v>
      </c>
      <c r="AD9" s="30">
        <f t="shared" si="3"/>
        <v>0</v>
      </c>
      <c r="AE9" s="30">
        <f t="shared" si="1"/>
        <v>0</v>
      </c>
      <c r="AF9" s="11" t="s">
        <v>76</v>
      </c>
      <c r="AG9" s="11" t="s">
        <v>173</v>
      </c>
      <c r="AH9" s="11" t="s">
        <v>173</v>
      </c>
      <c r="AI9" s="11" t="s">
        <v>718</v>
      </c>
    </row>
    <row r="10" spans="1:90" s="147" customFormat="1" ht="93" customHeight="1">
      <c r="A10" s="603" t="s">
        <v>257</v>
      </c>
      <c r="B10" s="603" t="s">
        <v>258</v>
      </c>
      <c r="C10" s="603" t="s">
        <v>259</v>
      </c>
      <c r="D10" s="603" t="s">
        <v>260</v>
      </c>
      <c r="E10" s="389"/>
      <c r="F10" s="389"/>
      <c r="G10" s="390"/>
      <c r="H10" s="388"/>
      <c r="I10" s="391"/>
      <c r="J10" s="149" t="s">
        <v>269</v>
      </c>
      <c r="K10" s="153" t="s">
        <v>11</v>
      </c>
      <c r="L10" s="153" t="s">
        <v>24</v>
      </c>
      <c r="M10" s="153" t="s">
        <v>30</v>
      </c>
      <c r="N10" s="153">
        <f>O10+P10+Q10+R10</f>
        <v>100</v>
      </c>
      <c r="O10" s="153">
        <v>25</v>
      </c>
      <c r="P10" s="153">
        <v>25</v>
      </c>
      <c r="Q10" s="153">
        <v>25</v>
      </c>
      <c r="R10" s="153">
        <v>25</v>
      </c>
      <c r="S10" s="151" t="s">
        <v>26</v>
      </c>
      <c r="T10" s="2">
        <v>0</v>
      </c>
      <c r="U10" s="2"/>
      <c r="V10" s="2">
        <v>3</v>
      </c>
      <c r="W10" s="2"/>
      <c r="X10" s="2"/>
      <c r="Y10" s="2"/>
      <c r="Z10" s="2">
        <v>65</v>
      </c>
      <c r="AA10" s="2">
        <v>25</v>
      </c>
      <c r="AB10" s="2">
        <f t="shared" si="2"/>
        <v>68</v>
      </c>
      <c r="AC10" s="30">
        <f t="shared" si="0"/>
        <v>2.72</v>
      </c>
      <c r="AD10" s="30">
        <f t="shared" si="3"/>
        <v>0</v>
      </c>
      <c r="AE10" s="30">
        <f t="shared" si="1"/>
        <v>0</v>
      </c>
      <c r="AF10" s="11" t="s">
        <v>76</v>
      </c>
      <c r="AG10" s="13" t="s">
        <v>174</v>
      </c>
      <c r="AH10" s="13" t="s">
        <v>222</v>
      </c>
      <c r="AI10" s="13" t="s">
        <v>719</v>
      </c>
    </row>
    <row r="11" spans="1:90" s="147" customFormat="1" ht="93" customHeight="1">
      <c r="A11" s="603" t="s">
        <v>257</v>
      </c>
      <c r="B11" s="603" t="s">
        <v>258</v>
      </c>
      <c r="C11" s="603" t="s">
        <v>259</v>
      </c>
      <c r="D11" s="603" t="s">
        <v>260</v>
      </c>
      <c r="E11" s="389"/>
      <c r="F11" s="389"/>
      <c r="G11" s="390"/>
      <c r="H11" s="388"/>
      <c r="I11" s="391"/>
      <c r="J11" s="149" t="s">
        <v>270</v>
      </c>
      <c r="K11" s="153" t="s">
        <v>11</v>
      </c>
      <c r="L11" s="153" t="s">
        <v>24</v>
      </c>
      <c r="M11" s="153">
        <v>159</v>
      </c>
      <c r="N11" s="595">
        <f>O11+P11+Q11+R11</f>
        <v>164</v>
      </c>
      <c r="O11" s="595">
        <v>41</v>
      </c>
      <c r="P11" s="595">
        <v>41</v>
      </c>
      <c r="Q11" s="595">
        <v>41</v>
      </c>
      <c r="R11" s="595">
        <v>41</v>
      </c>
      <c r="S11" s="151" t="s">
        <v>26</v>
      </c>
      <c r="T11" s="2">
        <v>0</v>
      </c>
      <c r="U11" s="2"/>
      <c r="V11" s="2">
        <v>0</v>
      </c>
      <c r="W11" s="2">
        <v>21</v>
      </c>
      <c r="X11" s="2"/>
      <c r="Y11" s="2"/>
      <c r="Z11" s="2">
        <v>74</v>
      </c>
      <c r="AA11" s="2">
        <v>41</v>
      </c>
      <c r="AB11" s="2">
        <f t="shared" si="2"/>
        <v>74</v>
      </c>
      <c r="AC11" s="30">
        <f t="shared" si="0"/>
        <v>1.8048780487804879</v>
      </c>
      <c r="AD11" s="138">
        <f t="shared" si="3"/>
        <v>21</v>
      </c>
      <c r="AE11" s="30">
        <f t="shared" si="1"/>
        <v>0.51219512195121952</v>
      </c>
      <c r="AF11" s="37" t="s">
        <v>85</v>
      </c>
      <c r="AG11" s="37" t="s">
        <v>201</v>
      </c>
      <c r="AH11" s="37" t="str">
        <f>'Seguimiento Plan Sectorial '!X7</f>
        <v xml:space="preserve">
A corte de 30 de septiembre de 2023, La Unidad Solidaria ha suscrito 5 convenios con el objetivo de fomentar organizaciones de la economía solidaria, popular, comunitaria y social, con un enfoque poblacional que  busca entre otras responder al cumplimiento de esta actividad con un número de organizaciones lideradas por población víctima.   
1. Convenio de asociación 002 con la Asociación de Cooperativas y Empresas Solidarias del Huila (Huila, Tolima, Caquetá y Putumayo):10 organizaciones de Victimas
2. Convenio interadministrativo 001 con la Universidad Distrital Francisco José de Caldas (Meta, Cundinamarca y Bogotá) : 20 organizaciones víctimas
3. Convenio interadministrativo 002 con la Universidad Nacional Abierta y a Distancia - UNAD (Regiones Amazonia, Pacifico, Oriente y Sur Occidente): 15 organizaciones víctimas
REGION 1: Amazonas, Guainía, Guaviare, Vichada, Vaupés  
REGION 2: Urabá, Choco, Tumaco, Guapi, Buenaventura 
REGION 3: Arauca, Boyacá, Casanare 
REGION 4: Cauca, Nariño, Valle del Cauca                                                                                                      
4. CV_Interadministrativo No. 003 Universidad Cooperativa de Colombia, atiende:  REGIÓN CARIBE 8 ( Atlántico, Bolívar, Córdoba, Sucre) 
REGIÓN CARIBE 9 (San Andrés, La Guajira, Cesar y Magdalena)
5.004 Universidad Cooperativa de Colombia (Santander):  9 de organizaciones lideradas víctimas. 
La matriz F10 se encuentran en proceso de revisión, una vez sean validados los beneficiarios se reportaran las organizaciones de victimas . </v>
      </c>
      <c r="AI11" s="37" t="s">
        <v>720</v>
      </c>
    </row>
    <row r="12" spans="1:90" s="147" customFormat="1" ht="93" customHeight="1">
      <c r="A12" s="603" t="s">
        <v>257</v>
      </c>
      <c r="B12" s="603" t="s">
        <v>258</v>
      </c>
      <c r="C12" s="603" t="s">
        <v>259</v>
      </c>
      <c r="D12" s="603" t="s">
        <v>260</v>
      </c>
      <c r="E12" s="389"/>
      <c r="F12" s="389"/>
      <c r="G12" s="390"/>
      <c r="H12" s="388"/>
      <c r="I12" s="391"/>
      <c r="J12" s="149" t="s">
        <v>271</v>
      </c>
      <c r="K12" s="153" t="s">
        <v>11</v>
      </c>
      <c r="L12" s="153" t="s">
        <v>24</v>
      </c>
      <c r="M12" s="153">
        <v>7</v>
      </c>
      <c r="N12" s="153">
        <v>250</v>
      </c>
      <c r="O12" s="153">
        <v>50</v>
      </c>
      <c r="P12" s="153">
        <v>50</v>
      </c>
      <c r="Q12" s="153">
        <v>50</v>
      </c>
      <c r="R12" s="153">
        <v>50</v>
      </c>
      <c r="S12" s="151" t="s">
        <v>26</v>
      </c>
      <c r="T12" s="2">
        <v>0</v>
      </c>
      <c r="U12" s="2"/>
      <c r="V12" s="2">
        <v>4</v>
      </c>
      <c r="W12" s="2"/>
      <c r="X12" s="2"/>
      <c r="Y12" s="2"/>
      <c r="Z12" s="2">
        <v>55</v>
      </c>
      <c r="AA12" s="2">
        <v>50</v>
      </c>
      <c r="AB12" s="2">
        <f t="shared" si="2"/>
        <v>59</v>
      </c>
      <c r="AC12" s="30">
        <f t="shared" si="0"/>
        <v>1.18</v>
      </c>
      <c r="AD12" s="30">
        <f t="shared" si="3"/>
        <v>0</v>
      </c>
      <c r="AE12" s="30">
        <f t="shared" si="1"/>
        <v>0</v>
      </c>
      <c r="AF12" s="11" t="s">
        <v>77</v>
      </c>
      <c r="AG12" s="7" t="s">
        <v>203</v>
      </c>
      <c r="AH12" s="7" t="s">
        <v>203</v>
      </c>
      <c r="AI12" s="7" t="s">
        <v>721</v>
      </c>
    </row>
    <row r="13" spans="1:90" s="147" customFormat="1" ht="93" customHeight="1">
      <c r="A13" s="603" t="s">
        <v>257</v>
      </c>
      <c r="B13" s="603" t="s">
        <v>258</v>
      </c>
      <c r="C13" s="603" t="s">
        <v>259</v>
      </c>
      <c r="D13" s="603" t="s">
        <v>260</v>
      </c>
      <c r="E13" s="389"/>
      <c r="F13" s="389"/>
      <c r="G13" s="390"/>
      <c r="H13" s="388"/>
      <c r="I13" s="391"/>
      <c r="J13" s="149" t="s">
        <v>272</v>
      </c>
      <c r="K13" s="153" t="s">
        <v>11</v>
      </c>
      <c r="L13" s="153" t="s">
        <v>24</v>
      </c>
      <c r="M13" s="153">
        <v>10</v>
      </c>
      <c r="N13" s="153">
        <f>O13+P13+Q13+R13</f>
        <v>74</v>
      </c>
      <c r="O13" s="596">
        <v>26</v>
      </c>
      <c r="P13" s="596">
        <v>16</v>
      </c>
      <c r="Q13" s="596">
        <v>16</v>
      </c>
      <c r="R13" s="596">
        <v>16</v>
      </c>
      <c r="S13" s="151" t="s">
        <v>26</v>
      </c>
      <c r="T13" s="2">
        <v>0</v>
      </c>
      <c r="U13" s="2"/>
      <c r="V13" s="2">
        <v>7</v>
      </c>
      <c r="W13" s="2">
        <v>18</v>
      </c>
      <c r="X13" s="2">
        <v>4</v>
      </c>
      <c r="Y13" s="2"/>
      <c r="Z13" s="2">
        <v>25</v>
      </c>
      <c r="AA13" s="2">
        <v>26</v>
      </c>
      <c r="AB13" s="2">
        <f t="shared" si="2"/>
        <v>36</v>
      </c>
      <c r="AC13" s="30">
        <f t="shared" si="0"/>
        <v>2.25</v>
      </c>
      <c r="AD13" s="138">
        <f t="shared" si="3"/>
        <v>18</v>
      </c>
      <c r="AE13" s="30">
        <v>1</v>
      </c>
      <c r="AF13" s="11" t="s">
        <v>78</v>
      </c>
      <c r="AG13" s="11" t="s">
        <v>197</v>
      </c>
      <c r="AH13" s="81" t="str">
        <f>'Seguimiento Plan Sectorial '!AD9</f>
        <v>Unidad Administrativa Especial de Organizaciones Solidarias</v>
      </c>
      <c r="AI13" s="81" t="s">
        <v>722</v>
      </c>
    </row>
    <row r="14" spans="1:90" s="147" customFormat="1" ht="93" customHeight="1">
      <c r="A14" s="603" t="s">
        <v>257</v>
      </c>
      <c r="B14" s="603" t="s">
        <v>258</v>
      </c>
      <c r="C14" s="603" t="s">
        <v>259</v>
      </c>
      <c r="D14" s="603" t="s">
        <v>260</v>
      </c>
      <c r="E14" s="389"/>
      <c r="F14" s="389"/>
      <c r="G14" s="390"/>
      <c r="H14" s="388"/>
      <c r="I14" s="391"/>
      <c r="J14" s="149" t="s">
        <v>273</v>
      </c>
      <c r="K14" s="153" t="s">
        <v>11</v>
      </c>
      <c r="L14" s="153" t="s">
        <v>24</v>
      </c>
      <c r="M14" s="153">
        <v>166</v>
      </c>
      <c r="N14" s="153">
        <f>O14+P14+Q14+R14</f>
        <v>296</v>
      </c>
      <c r="O14" s="596">
        <v>104</v>
      </c>
      <c r="P14" s="596">
        <v>64</v>
      </c>
      <c r="Q14" s="596">
        <v>64</v>
      </c>
      <c r="R14" s="596">
        <v>64</v>
      </c>
      <c r="S14" s="151" t="s">
        <v>26</v>
      </c>
      <c r="T14" s="2">
        <v>0</v>
      </c>
      <c r="U14" s="2"/>
      <c r="V14" s="2">
        <v>20</v>
      </c>
      <c r="W14" s="2">
        <v>40</v>
      </c>
      <c r="X14" s="2">
        <v>16</v>
      </c>
      <c r="Y14" s="2"/>
      <c r="Z14" s="2">
        <v>262</v>
      </c>
      <c r="AA14" s="2">
        <v>104</v>
      </c>
      <c r="AB14" s="2">
        <f t="shared" si="2"/>
        <v>298</v>
      </c>
      <c r="AC14" s="30">
        <f t="shared" si="0"/>
        <v>4.65625</v>
      </c>
      <c r="AD14" s="138">
        <f t="shared" si="3"/>
        <v>40</v>
      </c>
      <c r="AE14" s="30">
        <f t="shared" si="1"/>
        <v>0.625</v>
      </c>
      <c r="AF14" s="11" t="s">
        <v>86</v>
      </c>
      <c r="AG14" s="11" t="s">
        <v>194</v>
      </c>
      <c r="AH14" s="81" t="str">
        <f>'Seguimiento Plan Sectorial '!X8</f>
        <v xml:space="preserve">A corte de 30 de septiembre de 2023, la Unidad Solidaria cuenta con 79 gestores territoriales en los 32 departamentos, quienes adelantan la gestión en el fomento de las organizaciones de la economía solidaria, popular, comunitaria y social. En este sentido se han fortalecido 20 organizaciones en municipios PDET por parte de los gestores y16 revisadas y validas por convenios en el departamento de Putumayo para un total de 36 organizaciones fortalecidas en municipios PDET.
 La Unidad Solidaria ha suscrito 5 convenios con el objetivo de fomentar organizaciones de la economía solidaria, popular, comunitaria y social, con un enfoque poblacional. 
La matriz F10 se encuentran en proceso de revisión, una vez sean aprobadas por planeación se presentará el debido reporte. </v>
      </c>
      <c r="AI14" s="81" t="s">
        <v>571</v>
      </c>
    </row>
    <row r="15" spans="1:90" s="147" customFormat="1" ht="93" customHeight="1">
      <c r="A15" s="603"/>
      <c r="B15" s="603"/>
      <c r="C15" s="603"/>
      <c r="D15" s="603"/>
      <c r="E15" s="389"/>
      <c r="F15" s="389"/>
      <c r="G15" s="390"/>
      <c r="H15" s="388"/>
      <c r="I15" s="391"/>
      <c r="J15" s="149" t="s">
        <v>311</v>
      </c>
      <c r="K15" s="153" t="s">
        <v>11</v>
      </c>
      <c r="L15" s="153" t="s">
        <v>45</v>
      </c>
      <c r="M15" s="153">
        <v>400</v>
      </c>
      <c r="N15" s="153">
        <v>2400</v>
      </c>
      <c r="O15" s="596">
        <v>600</v>
      </c>
      <c r="P15" s="596">
        <v>600</v>
      </c>
      <c r="Q15" s="596">
        <v>600</v>
      </c>
      <c r="R15" s="596">
        <v>600</v>
      </c>
      <c r="S15" s="151" t="s">
        <v>26</v>
      </c>
      <c r="T15" s="2">
        <v>0</v>
      </c>
      <c r="U15" s="2"/>
      <c r="V15" s="2">
        <v>74</v>
      </c>
      <c r="W15" s="2">
        <v>300</v>
      </c>
      <c r="X15" s="2">
        <v>20</v>
      </c>
      <c r="Y15" s="2"/>
      <c r="Z15" s="2">
        <v>838</v>
      </c>
      <c r="AA15" s="2">
        <v>600</v>
      </c>
      <c r="AB15" s="2">
        <f t="shared" si="2"/>
        <v>932</v>
      </c>
      <c r="AC15" s="30">
        <f t="shared" si="0"/>
        <v>1.5533333333333332</v>
      </c>
      <c r="AD15" s="138">
        <f t="shared" si="3"/>
        <v>300</v>
      </c>
      <c r="AE15" s="30">
        <f t="shared" si="1"/>
        <v>0.5</v>
      </c>
      <c r="AF15" s="11"/>
      <c r="AG15" s="11" t="s">
        <v>162</v>
      </c>
      <c r="AH15" s="81" t="str">
        <f>'Seguimiento Plan Sectorial '!X18</f>
        <v xml:space="preserve">A corte de 30 de septiembre de 2023, la Unidad Solidaria cuenta con 79 gestores territoriales en los 32 departamentos, quienes adelanta el fomento de las organizaciones de la economía solidaria, popular, comunitaria y social, por lo que a la fecha ha fomentado (74) organizaciones en el marco de la implementación de la Agenda de Asociatividad Solidaria para la Paz
La Unidad Solidaria ha suscrito 5 convenios con el objetivo de fomentar organizaciones de la economía solidaria, popular, comunitaria y social, con un enfoque poblacional. 
En el Convenio de asociación 002 con la Asociación de Cooperativas y Empresas Solidarias del Huila se Reportan 20 organizaciones fomentadas en el Departamento de Putumayo.
Para un total de 94 organizaciones fomentadas </v>
      </c>
      <c r="AI15" s="81" t="s">
        <v>320</v>
      </c>
    </row>
    <row r="16" spans="1:90" s="147" customFormat="1" ht="93" customHeight="1">
      <c r="A16" s="603" t="s">
        <v>257</v>
      </c>
      <c r="B16" s="603" t="s">
        <v>258</v>
      </c>
      <c r="C16" s="603" t="s">
        <v>259</v>
      </c>
      <c r="D16" s="603" t="s">
        <v>260</v>
      </c>
      <c r="E16" s="389"/>
      <c r="F16" s="389"/>
      <c r="G16" s="390"/>
      <c r="H16" s="388" t="s">
        <v>274</v>
      </c>
      <c r="I16" s="391" t="s">
        <v>275</v>
      </c>
      <c r="J16" s="149" t="s">
        <v>36</v>
      </c>
      <c r="K16" s="153" t="s">
        <v>11</v>
      </c>
      <c r="L16" s="153" t="s">
        <v>24</v>
      </c>
      <c r="M16" s="153" t="s">
        <v>30</v>
      </c>
      <c r="N16" s="152">
        <v>20</v>
      </c>
      <c r="O16" s="152">
        <v>3</v>
      </c>
      <c r="P16" s="152">
        <v>5</v>
      </c>
      <c r="Q16" s="152">
        <v>5</v>
      </c>
      <c r="R16" s="152">
        <v>7</v>
      </c>
      <c r="S16" s="151" t="s">
        <v>26</v>
      </c>
      <c r="T16" s="2">
        <v>0</v>
      </c>
      <c r="U16" s="2"/>
      <c r="V16" s="2"/>
      <c r="W16" s="2"/>
      <c r="X16" s="2">
        <v>3</v>
      </c>
      <c r="Y16" s="2"/>
      <c r="Z16" s="2">
        <v>11</v>
      </c>
      <c r="AA16" s="2">
        <v>3</v>
      </c>
      <c r="AB16" s="2">
        <f t="shared" si="2"/>
        <v>14</v>
      </c>
      <c r="AC16" s="30">
        <f t="shared" si="0"/>
        <v>2.8</v>
      </c>
      <c r="AD16" s="30">
        <f t="shared" si="3"/>
        <v>0</v>
      </c>
      <c r="AE16" s="30">
        <f t="shared" si="1"/>
        <v>0</v>
      </c>
      <c r="AF16" s="11" t="s">
        <v>79</v>
      </c>
      <c r="AG16" s="11" t="s">
        <v>175</v>
      </c>
      <c r="AH16" s="37" t="str">
        <f>'Seguimiento Plan Sectorial '!X9</f>
        <v xml:space="preserve">En el tercer trimestre, con los territorios solidarios priorizados:Tumaco (Nariño), Buenaventura (Valle del Cauca), Quibdo (Choco), se ha avanzado en lo siguiente: Se suscribio convenio interadministrativo No.02 con la Universidad Nacional Abierta y a Distancia - UNAD, identificando las organizaciones que harán parte de los territorios solidarios generando asi el árbol de problemas y las estrategias que se generen.  </v>
      </c>
      <c r="AI16" s="37" t="s">
        <v>583</v>
      </c>
    </row>
    <row r="17" spans="1:35" s="147" customFormat="1" ht="93" customHeight="1">
      <c r="A17" s="603" t="s">
        <v>257</v>
      </c>
      <c r="B17" s="603" t="s">
        <v>258</v>
      </c>
      <c r="C17" s="603" t="s">
        <v>259</v>
      </c>
      <c r="D17" s="603" t="s">
        <v>260</v>
      </c>
      <c r="E17" s="389"/>
      <c r="F17" s="389"/>
      <c r="G17" s="390"/>
      <c r="H17" s="388"/>
      <c r="I17" s="391" t="s">
        <v>276</v>
      </c>
      <c r="J17" s="597" t="s">
        <v>277</v>
      </c>
      <c r="K17" s="153" t="s">
        <v>38</v>
      </c>
      <c r="L17" s="153" t="s">
        <v>24</v>
      </c>
      <c r="M17" s="153" t="s">
        <v>30</v>
      </c>
      <c r="N17" s="152">
        <f>O17+P17+Q17+R17</f>
        <v>48</v>
      </c>
      <c r="O17" s="152">
        <v>12</v>
      </c>
      <c r="P17" s="152">
        <v>12</v>
      </c>
      <c r="Q17" s="152">
        <v>12</v>
      </c>
      <c r="R17" s="152">
        <v>12</v>
      </c>
      <c r="S17" s="150" t="s">
        <v>39</v>
      </c>
      <c r="T17" s="2">
        <v>5</v>
      </c>
      <c r="U17" s="2"/>
      <c r="V17" s="2">
        <v>18</v>
      </c>
      <c r="W17" s="2">
        <v>12</v>
      </c>
      <c r="X17" s="2">
        <v>1</v>
      </c>
      <c r="Y17" s="2"/>
      <c r="Z17" s="2">
        <v>1</v>
      </c>
      <c r="AA17" s="2"/>
      <c r="AB17" s="2">
        <f t="shared" si="2"/>
        <v>25</v>
      </c>
      <c r="AC17" s="30">
        <v>1</v>
      </c>
      <c r="AD17" s="138">
        <f t="shared" si="3"/>
        <v>12</v>
      </c>
      <c r="AE17" s="30">
        <f t="shared" si="1"/>
        <v>1</v>
      </c>
      <c r="AF17" s="11" t="s">
        <v>80</v>
      </c>
      <c r="AG17" s="11" t="s">
        <v>202</v>
      </c>
      <c r="AH17" s="11" t="s">
        <v>223</v>
      </c>
      <c r="AI17" s="11" t="s">
        <v>723</v>
      </c>
    </row>
    <row r="18" spans="1:35" s="147" customFormat="1" ht="93" customHeight="1">
      <c r="A18" s="603" t="s">
        <v>257</v>
      </c>
      <c r="B18" s="603" t="s">
        <v>258</v>
      </c>
      <c r="C18" s="603" t="s">
        <v>259</v>
      </c>
      <c r="D18" s="603" t="s">
        <v>260</v>
      </c>
      <c r="E18" s="389"/>
      <c r="F18" s="389"/>
      <c r="G18" s="390"/>
      <c r="H18" s="388"/>
      <c r="I18" s="391"/>
      <c r="J18" s="597" t="s">
        <v>40</v>
      </c>
      <c r="K18" s="24" t="s">
        <v>11</v>
      </c>
      <c r="L18" s="153" t="s">
        <v>24</v>
      </c>
      <c r="M18" s="153" t="s">
        <v>30</v>
      </c>
      <c r="N18" s="152">
        <v>48</v>
      </c>
      <c r="O18" s="152">
        <v>12</v>
      </c>
      <c r="P18" s="152">
        <v>12</v>
      </c>
      <c r="Q18" s="152">
        <v>12</v>
      </c>
      <c r="R18" s="152">
        <v>12</v>
      </c>
      <c r="S18" s="150" t="s">
        <v>39</v>
      </c>
      <c r="T18" s="2">
        <v>0</v>
      </c>
      <c r="U18" s="2"/>
      <c r="V18" s="2"/>
      <c r="W18" s="2">
        <v>12</v>
      </c>
      <c r="X18" s="2"/>
      <c r="Y18" s="2"/>
      <c r="Z18" s="2">
        <v>23</v>
      </c>
      <c r="AA18" s="2"/>
      <c r="AB18" s="2">
        <f t="shared" si="2"/>
        <v>23</v>
      </c>
      <c r="AC18" s="30">
        <f t="shared" si="0"/>
        <v>1.9166666666666667</v>
      </c>
      <c r="AD18" s="138">
        <f t="shared" si="3"/>
        <v>12</v>
      </c>
      <c r="AE18" s="30">
        <f t="shared" si="1"/>
        <v>1</v>
      </c>
      <c r="AF18" s="11" t="s">
        <v>81</v>
      </c>
      <c r="AG18" s="11" t="s">
        <v>176</v>
      </c>
      <c r="AH18" s="11" t="s">
        <v>176</v>
      </c>
      <c r="AI18" s="11" t="s">
        <v>724</v>
      </c>
    </row>
    <row r="19" spans="1:35" s="147" customFormat="1" ht="93" customHeight="1">
      <c r="A19" s="603" t="s">
        <v>257</v>
      </c>
      <c r="B19" s="603" t="s">
        <v>258</v>
      </c>
      <c r="C19" s="603" t="s">
        <v>259</v>
      </c>
      <c r="D19" s="603" t="s">
        <v>260</v>
      </c>
      <c r="E19" s="389"/>
      <c r="F19" s="389"/>
      <c r="G19" s="390"/>
      <c r="H19" s="388"/>
      <c r="I19" s="391" t="s">
        <v>278</v>
      </c>
      <c r="J19" s="597" t="s">
        <v>41</v>
      </c>
      <c r="K19" s="153" t="s">
        <v>11</v>
      </c>
      <c r="L19" s="153" t="s">
        <v>24</v>
      </c>
      <c r="M19" s="153">
        <v>167</v>
      </c>
      <c r="N19" s="153">
        <v>200</v>
      </c>
      <c r="O19" s="153">
        <v>50</v>
      </c>
      <c r="P19" s="153">
        <v>50</v>
      </c>
      <c r="Q19" s="153">
        <v>50</v>
      </c>
      <c r="R19" s="153">
        <v>50</v>
      </c>
      <c r="S19" s="150" t="s">
        <v>39</v>
      </c>
      <c r="T19" s="2">
        <v>0</v>
      </c>
      <c r="U19" s="2"/>
      <c r="V19" s="2">
        <v>17</v>
      </c>
      <c r="W19" s="2">
        <v>25</v>
      </c>
      <c r="X19" s="2"/>
      <c r="Y19" s="2"/>
      <c r="Z19" s="2">
        <v>41</v>
      </c>
      <c r="AA19" s="2">
        <v>50</v>
      </c>
      <c r="AB19" s="2">
        <f t="shared" si="2"/>
        <v>58</v>
      </c>
      <c r="AC19" s="30">
        <f t="shared" si="0"/>
        <v>1.1599999999999999</v>
      </c>
      <c r="AD19" s="138">
        <f t="shared" si="3"/>
        <v>25</v>
      </c>
      <c r="AE19" s="30">
        <f t="shared" si="1"/>
        <v>0.5</v>
      </c>
      <c r="AF19" s="11" t="s">
        <v>82</v>
      </c>
      <c r="AG19" s="11" t="s">
        <v>195</v>
      </c>
      <c r="AH19" s="11" t="s">
        <v>195</v>
      </c>
      <c r="AI19" s="11" t="s">
        <v>725</v>
      </c>
    </row>
    <row r="20" spans="1:35" s="147" customFormat="1" ht="102.75" customHeight="1">
      <c r="A20" s="603" t="s">
        <v>257</v>
      </c>
      <c r="B20" s="603" t="s">
        <v>258</v>
      </c>
      <c r="C20" s="603" t="s">
        <v>259</v>
      </c>
      <c r="D20" s="603" t="s">
        <v>260</v>
      </c>
      <c r="E20" s="389"/>
      <c r="F20" s="389"/>
      <c r="G20" s="390"/>
      <c r="H20" s="388"/>
      <c r="I20" s="391"/>
      <c r="J20" s="598" t="s">
        <v>279</v>
      </c>
      <c r="K20" s="153" t="s">
        <v>11</v>
      </c>
      <c r="L20" s="153" t="s">
        <v>24</v>
      </c>
      <c r="M20" s="150">
        <v>1029</v>
      </c>
      <c r="N20" s="150">
        <f>O20+P20+Q20+R20</f>
        <v>2000</v>
      </c>
      <c r="O20" s="150">
        <v>500</v>
      </c>
      <c r="P20" s="150">
        <v>500</v>
      </c>
      <c r="Q20" s="150">
        <v>500</v>
      </c>
      <c r="R20" s="150">
        <v>500</v>
      </c>
      <c r="S20" s="150" t="s">
        <v>39</v>
      </c>
      <c r="T20" s="2">
        <v>0</v>
      </c>
      <c r="U20" s="2"/>
      <c r="V20" s="2"/>
      <c r="W20" s="2">
        <v>250</v>
      </c>
      <c r="X20" s="2"/>
      <c r="Y20" s="2"/>
      <c r="Z20" s="2">
        <v>187</v>
      </c>
      <c r="AA20" s="2">
        <v>250</v>
      </c>
      <c r="AB20" s="2">
        <f t="shared" si="2"/>
        <v>187</v>
      </c>
      <c r="AC20" s="30">
        <f t="shared" si="0"/>
        <v>0.374</v>
      </c>
      <c r="AD20" s="138">
        <f t="shared" si="3"/>
        <v>250</v>
      </c>
      <c r="AE20" s="30">
        <f t="shared" si="1"/>
        <v>0.5</v>
      </c>
      <c r="AF20" s="11" t="s">
        <v>82</v>
      </c>
      <c r="AG20" s="11" t="s">
        <v>196</v>
      </c>
      <c r="AH20" s="11" t="s">
        <v>218</v>
      </c>
      <c r="AI20" s="11" t="s">
        <v>726</v>
      </c>
    </row>
    <row r="21" spans="1:35" s="147" customFormat="1" ht="93" customHeight="1">
      <c r="A21" s="603" t="s">
        <v>257</v>
      </c>
      <c r="B21" s="603" t="s">
        <v>258</v>
      </c>
      <c r="C21" s="603" t="s">
        <v>259</v>
      </c>
      <c r="D21" s="603" t="s">
        <v>260</v>
      </c>
      <c r="E21" s="389"/>
      <c r="F21" s="389"/>
      <c r="G21" s="390"/>
      <c r="H21" s="388" t="s">
        <v>280</v>
      </c>
      <c r="I21" s="391" t="s">
        <v>281</v>
      </c>
      <c r="J21" s="598" t="s">
        <v>282</v>
      </c>
      <c r="K21" s="153" t="s">
        <v>11</v>
      </c>
      <c r="L21" s="153" t="s">
        <v>45</v>
      </c>
      <c r="M21" s="150" t="s">
        <v>30</v>
      </c>
      <c r="N21" s="150">
        <v>20</v>
      </c>
      <c r="O21" s="150">
        <v>3</v>
      </c>
      <c r="P21" s="150">
        <v>5</v>
      </c>
      <c r="Q21" s="150">
        <v>5</v>
      </c>
      <c r="R21" s="150">
        <v>7</v>
      </c>
      <c r="S21" s="150" t="s">
        <v>39</v>
      </c>
      <c r="T21" s="2">
        <v>0</v>
      </c>
      <c r="U21" s="2"/>
      <c r="V21" s="2"/>
      <c r="W21" s="2"/>
      <c r="X21" s="2"/>
      <c r="Y21" s="2"/>
      <c r="Z21" s="2">
        <v>11</v>
      </c>
      <c r="AA21" s="2">
        <f>O21</f>
        <v>3</v>
      </c>
      <c r="AB21" s="2">
        <f t="shared" si="2"/>
        <v>11</v>
      </c>
      <c r="AC21" s="30">
        <f t="shared" si="0"/>
        <v>2.2000000000000002</v>
      </c>
      <c r="AD21" s="138">
        <f t="shared" si="3"/>
        <v>0</v>
      </c>
      <c r="AE21" s="30">
        <f t="shared" si="1"/>
        <v>0</v>
      </c>
      <c r="AF21" s="11"/>
      <c r="AG21" s="11"/>
      <c r="AH21" s="11"/>
      <c r="AI21" s="11" t="s">
        <v>583</v>
      </c>
    </row>
    <row r="22" spans="1:35" s="147" customFormat="1" ht="93" customHeight="1">
      <c r="A22" s="603"/>
      <c r="B22" s="603"/>
      <c r="C22" s="603"/>
      <c r="D22" s="603"/>
      <c r="E22" s="389"/>
      <c r="F22" s="389"/>
      <c r="G22" s="390"/>
      <c r="H22" s="388"/>
      <c r="I22" s="391" t="s">
        <v>283</v>
      </c>
      <c r="J22" s="149" t="s">
        <v>284</v>
      </c>
      <c r="K22" s="153" t="s">
        <v>17</v>
      </c>
      <c r="L22" s="153" t="s">
        <v>45</v>
      </c>
      <c r="M22" s="153" t="s">
        <v>30</v>
      </c>
      <c r="N22" s="152">
        <v>1</v>
      </c>
      <c r="O22" s="152">
        <v>1</v>
      </c>
      <c r="P22" s="152">
        <v>1</v>
      </c>
      <c r="Q22" s="152">
        <v>1</v>
      </c>
      <c r="R22" s="152">
        <v>1</v>
      </c>
      <c r="S22" s="150" t="s">
        <v>39</v>
      </c>
      <c r="T22" s="161"/>
      <c r="U22" s="161"/>
      <c r="V22" s="161"/>
      <c r="W22" s="161"/>
      <c r="X22" s="161"/>
      <c r="Y22" s="161"/>
      <c r="Z22" s="2">
        <v>1</v>
      </c>
      <c r="AA22" s="2">
        <v>1</v>
      </c>
      <c r="AB22" s="2">
        <f t="shared" si="2"/>
        <v>1</v>
      </c>
      <c r="AC22" s="30">
        <f t="shared" si="0"/>
        <v>1</v>
      </c>
      <c r="AD22" s="30">
        <f t="shared" si="3"/>
        <v>0</v>
      </c>
      <c r="AE22" s="30">
        <f t="shared" si="1"/>
        <v>0</v>
      </c>
      <c r="AF22" s="11" t="s">
        <v>106</v>
      </c>
      <c r="AG22" s="11" t="s">
        <v>200</v>
      </c>
      <c r="AH22" s="11" t="s">
        <v>247</v>
      </c>
      <c r="AI22" s="11" t="s">
        <v>727</v>
      </c>
    </row>
    <row r="23" spans="1:35" s="147" customFormat="1" ht="93" customHeight="1">
      <c r="A23" s="603" t="s">
        <v>257</v>
      </c>
      <c r="B23" s="603" t="s">
        <v>258</v>
      </c>
      <c r="C23" s="603" t="s">
        <v>259</v>
      </c>
      <c r="D23" s="603" t="s">
        <v>260</v>
      </c>
      <c r="E23" s="389"/>
      <c r="F23" s="389"/>
      <c r="G23" s="390" t="s">
        <v>285</v>
      </c>
      <c r="H23" s="388" t="s">
        <v>286</v>
      </c>
      <c r="I23" s="391" t="s">
        <v>287</v>
      </c>
      <c r="J23" s="149" t="s">
        <v>288</v>
      </c>
      <c r="K23" s="153" t="s">
        <v>11</v>
      </c>
      <c r="L23" s="153" t="s">
        <v>12</v>
      </c>
      <c r="M23" s="153">
        <v>8</v>
      </c>
      <c r="N23" s="153">
        <v>16</v>
      </c>
      <c r="O23" s="153">
        <v>4</v>
      </c>
      <c r="P23" s="153">
        <v>4</v>
      </c>
      <c r="Q23" s="153">
        <v>4</v>
      </c>
      <c r="R23" s="153">
        <v>4</v>
      </c>
      <c r="S23" s="151" t="s">
        <v>13</v>
      </c>
      <c r="T23" s="2">
        <v>0</v>
      </c>
      <c r="U23" s="2"/>
      <c r="V23" s="2">
        <v>1</v>
      </c>
      <c r="W23" s="2">
        <v>4</v>
      </c>
      <c r="X23" s="2"/>
      <c r="Y23" s="2"/>
      <c r="Z23" s="2"/>
      <c r="AA23" s="2"/>
      <c r="AB23" s="2">
        <f t="shared" si="2"/>
        <v>1</v>
      </c>
      <c r="AC23" s="30">
        <f t="shared" si="0"/>
        <v>0.25</v>
      </c>
      <c r="AD23" s="138">
        <f t="shared" si="3"/>
        <v>4</v>
      </c>
      <c r="AE23" s="30">
        <f t="shared" si="1"/>
        <v>1</v>
      </c>
      <c r="AF23" s="11" t="s">
        <v>101</v>
      </c>
      <c r="AG23" s="11" t="s">
        <v>167</v>
      </c>
      <c r="AH23" s="11" t="s">
        <v>236</v>
      </c>
      <c r="AI23" s="11" t="s">
        <v>728</v>
      </c>
    </row>
    <row r="24" spans="1:35" s="147" customFormat="1" ht="93" customHeight="1">
      <c r="A24" s="603" t="s">
        <v>257</v>
      </c>
      <c r="B24" s="603" t="s">
        <v>258</v>
      </c>
      <c r="C24" s="603" t="s">
        <v>259</v>
      </c>
      <c r="D24" s="603" t="s">
        <v>260</v>
      </c>
      <c r="E24" s="389"/>
      <c r="F24" s="389"/>
      <c r="G24" s="390"/>
      <c r="H24" s="388"/>
      <c r="I24" s="391" t="s">
        <v>289</v>
      </c>
      <c r="J24" s="149" t="s">
        <v>290</v>
      </c>
      <c r="K24" s="153" t="s">
        <v>11</v>
      </c>
      <c r="L24" s="153" t="s">
        <v>12</v>
      </c>
      <c r="M24" s="153">
        <v>50</v>
      </c>
      <c r="N24" s="153">
        <v>400</v>
      </c>
      <c r="O24" s="153">
        <v>50</v>
      </c>
      <c r="P24" s="153">
        <v>125</v>
      </c>
      <c r="Q24" s="153">
        <v>125</v>
      </c>
      <c r="R24" s="153">
        <v>100</v>
      </c>
      <c r="S24" s="151" t="s">
        <v>15</v>
      </c>
      <c r="T24" s="2">
        <v>0</v>
      </c>
      <c r="U24" s="2"/>
      <c r="V24" s="2">
        <v>0</v>
      </c>
      <c r="W24" s="2">
        <v>25</v>
      </c>
      <c r="X24" s="2">
        <v>35</v>
      </c>
      <c r="Y24" s="2">
        <v>25</v>
      </c>
      <c r="Z24" s="2">
        <v>24</v>
      </c>
      <c r="AA24" s="2">
        <v>15</v>
      </c>
      <c r="AB24" s="2">
        <f t="shared" si="2"/>
        <v>59</v>
      </c>
      <c r="AC24" s="30">
        <f t="shared" si="0"/>
        <v>0.47199999999999998</v>
      </c>
      <c r="AD24" s="138">
        <f t="shared" si="3"/>
        <v>50</v>
      </c>
      <c r="AE24" s="30">
        <f t="shared" si="1"/>
        <v>0.4</v>
      </c>
      <c r="AF24" s="11" t="s">
        <v>102</v>
      </c>
      <c r="AG24" s="11" t="s">
        <v>168</v>
      </c>
      <c r="AH24" s="11" t="s">
        <v>240</v>
      </c>
      <c r="AI24" s="11" t="s">
        <v>716</v>
      </c>
    </row>
    <row r="25" spans="1:35" s="147" customFormat="1" ht="93" customHeight="1">
      <c r="A25" s="603" t="s">
        <v>257</v>
      </c>
      <c r="B25" s="603" t="s">
        <v>258</v>
      </c>
      <c r="C25" s="603" t="s">
        <v>259</v>
      </c>
      <c r="D25" s="603" t="s">
        <v>260</v>
      </c>
      <c r="E25" s="389"/>
      <c r="F25" s="389"/>
      <c r="G25" s="390"/>
      <c r="H25" s="388"/>
      <c r="I25" s="391" t="s">
        <v>291</v>
      </c>
      <c r="J25" s="149" t="s">
        <v>292</v>
      </c>
      <c r="K25" s="153" t="s">
        <v>11</v>
      </c>
      <c r="L25" s="153" t="s">
        <v>12</v>
      </c>
      <c r="M25" s="153">
        <v>1</v>
      </c>
      <c r="N25" s="153">
        <v>52</v>
      </c>
      <c r="O25" s="153">
        <v>13</v>
      </c>
      <c r="P25" s="153">
        <v>13</v>
      </c>
      <c r="Q25" s="153">
        <v>13</v>
      </c>
      <c r="R25" s="153">
        <v>13</v>
      </c>
      <c r="S25" s="151" t="s">
        <v>13</v>
      </c>
      <c r="T25" s="2">
        <v>0</v>
      </c>
      <c r="U25" s="2"/>
      <c r="V25" s="2">
        <v>0</v>
      </c>
      <c r="W25" s="2"/>
      <c r="X25" s="2">
        <v>0</v>
      </c>
      <c r="Y25" s="2"/>
      <c r="Z25" s="2">
        <v>11</v>
      </c>
      <c r="AA25" s="2">
        <v>13</v>
      </c>
      <c r="AB25" s="2">
        <f t="shared" si="2"/>
        <v>11</v>
      </c>
      <c r="AC25" s="30">
        <f t="shared" si="0"/>
        <v>0.84615384615384615</v>
      </c>
      <c r="AD25" s="30">
        <f t="shared" si="3"/>
        <v>0</v>
      </c>
      <c r="AE25" s="30">
        <f t="shared" si="1"/>
        <v>0</v>
      </c>
      <c r="AF25" s="35" t="s">
        <v>103</v>
      </c>
      <c r="AG25" s="35" t="s">
        <v>169</v>
      </c>
      <c r="AH25" s="35" t="s">
        <v>245</v>
      </c>
      <c r="AI25" s="35" t="s">
        <v>734</v>
      </c>
    </row>
    <row r="26" spans="1:35" s="147" customFormat="1" ht="93" customHeight="1">
      <c r="A26" s="603" t="s">
        <v>257</v>
      </c>
      <c r="B26" s="603" t="s">
        <v>258</v>
      </c>
      <c r="C26" s="603" t="s">
        <v>259</v>
      </c>
      <c r="D26" s="603" t="s">
        <v>260</v>
      </c>
      <c r="E26" s="389"/>
      <c r="F26" s="389"/>
      <c r="G26" s="390"/>
      <c r="H26" s="388"/>
      <c r="I26" s="391" t="s">
        <v>293</v>
      </c>
      <c r="J26" s="149" t="s">
        <v>294</v>
      </c>
      <c r="K26" s="153" t="s">
        <v>17</v>
      </c>
      <c r="L26" s="153" t="s">
        <v>12</v>
      </c>
      <c r="M26" s="153">
        <v>1</v>
      </c>
      <c r="N26" s="152">
        <v>1</v>
      </c>
      <c r="O26" s="152" t="s">
        <v>30</v>
      </c>
      <c r="P26" s="152">
        <v>1</v>
      </c>
      <c r="Q26" s="152"/>
      <c r="R26" s="152"/>
      <c r="S26" s="151" t="s">
        <v>18</v>
      </c>
      <c r="T26" s="2">
        <v>0</v>
      </c>
      <c r="U26" s="2"/>
      <c r="V26" s="2"/>
      <c r="W26" s="2"/>
      <c r="X26" s="2"/>
      <c r="Y26" s="2"/>
      <c r="Z26" s="2"/>
      <c r="AA26" s="47">
        <v>0.25</v>
      </c>
      <c r="AB26" s="2">
        <f t="shared" si="2"/>
        <v>0</v>
      </c>
      <c r="AC26" s="30">
        <f t="shared" si="0"/>
        <v>0</v>
      </c>
      <c r="AD26" s="30">
        <f t="shared" si="3"/>
        <v>0</v>
      </c>
      <c r="AE26" s="30">
        <f t="shared" si="1"/>
        <v>0</v>
      </c>
      <c r="AF26" s="11" t="s">
        <v>104</v>
      </c>
      <c r="AG26" s="11" t="s">
        <v>198</v>
      </c>
      <c r="AH26" s="11" t="s">
        <v>246</v>
      </c>
      <c r="AI26" s="11" t="s">
        <v>733</v>
      </c>
    </row>
    <row r="27" spans="1:35" s="147" customFormat="1" ht="237" customHeight="1">
      <c r="A27" s="603"/>
      <c r="B27" s="603"/>
      <c r="C27" s="603"/>
      <c r="D27" s="603"/>
      <c r="E27" s="389"/>
      <c r="F27" s="389"/>
      <c r="G27" s="390"/>
      <c r="H27" s="388"/>
      <c r="I27" s="391" t="s">
        <v>295</v>
      </c>
      <c r="J27" s="149" t="s">
        <v>296</v>
      </c>
      <c r="K27" s="153" t="s">
        <v>11</v>
      </c>
      <c r="L27" s="153" t="s">
        <v>24</v>
      </c>
      <c r="M27" s="154">
        <v>24000</v>
      </c>
      <c r="N27" s="155">
        <v>30000</v>
      </c>
      <c r="O27" s="155">
        <f>N27/4</f>
        <v>7500</v>
      </c>
      <c r="P27" s="155">
        <v>7500</v>
      </c>
      <c r="Q27" s="155">
        <v>7500</v>
      </c>
      <c r="R27" s="155">
        <v>7500</v>
      </c>
      <c r="S27" s="151" t="s">
        <v>25</v>
      </c>
      <c r="T27" s="2">
        <v>0</v>
      </c>
      <c r="U27" s="2"/>
      <c r="V27" s="2">
        <v>5016</v>
      </c>
      <c r="W27" s="2">
        <v>5000</v>
      </c>
      <c r="X27" s="2">
        <f>5793-V27</f>
        <v>777</v>
      </c>
      <c r="Y27" s="2"/>
      <c r="Z27" s="2">
        <v>3948</v>
      </c>
      <c r="AA27" s="28"/>
      <c r="AB27" s="2">
        <f t="shared" si="2"/>
        <v>9741</v>
      </c>
      <c r="AC27" s="30">
        <f t="shared" si="0"/>
        <v>1.2988</v>
      </c>
      <c r="AD27" s="138">
        <f t="shared" si="3"/>
        <v>5000</v>
      </c>
      <c r="AE27" s="30">
        <f t="shared" si="1"/>
        <v>0.66666666666666663</v>
      </c>
      <c r="AF27" s="11" t="s">
        <v>105</v>
      </c>
      <c r="AG27" s="11" t="s">
        <v>170</v>
      </c>
      <c r="AH27" s="11" t="s">
        <v>243</v>
      </c>
      <c r="AI27" s="11" t="s">
        <v>498</v>
      </c>
    </row>
    <row r="28" spans="1:35" s="147" customFormat="1" ht="182.25" customHeight="1">
      <c r="A28" s="603"/>
      <c r="B28" s="603"/>
      <c r="C28" s="603"/>
      <c r="D28" s="603"/>
      <c r="E28" s="389"/>
      <c r="F28" s="389"/>
      <c r="G28" s="390"/>
      <c r="H28" s="388"/>
      <c r="I28" s="391"/>
      <c r="J28" s="149" t="s">
        <v>297</v>
      </c>
      <c r="K28" s="153" t="s">
        <v>11</v>
      </c>
      <c r="L28" s="153" t="s">
        <v>24</v>
      </c>
      <c r="M28" s="154">
        <v>0</v>
      </c>
      <c r="N28" s="155">
        <f>O28+P28+Q28+R28</f>
        <v>10000</v>
      </c>
      <c r="O28" s="155">
        <v>2500</v>
      </c>
      <c r="P28" s="155">
        <v>2500</v>
      </c>
      <c r="Q28" s="155">
        <v>2500</v>
      </c>
      <c r="R28" s="155">
        <v>2500</v>
      </c>
      <c r="S28" s="151" t="s">
        <v>25</v>
      </c>
      <c r="T28" s="25"/>
      <c r="U28" s="161"/>
      <c r="V28" s="161"/>
      <c r="W28" s="161"/>
      <c r="X28" s="150">
        <v>2151</v>
      </c>
      <c r="Y28" s="161"/>
      <c r="Z28" s="161"/>
      <c r="AA28" s="150">
        <v>2500</v>
      </c>
      <c r="AB28" s="2">
        <f t="shared" si="2"/>
        <v>2151</v>
      </c>
      <c r="AC28" s="30">
        <f t="shared" si="0"/>
        <v>0.86040000000000005</v>
      </c>
      <c r="AD28" s="30">
        <f t="shared" si="3"/>
        <v>0</v>
      </c>
      <c r="AE28" s="30">
        <f t="shared" si="1"/>
        <v>0</v>
      </c>
      <c r="AF28" s="161"/>
      <c r="AG28" s="161"/>
      <c r="AH28" s="599" t="s">
        <v>314</v>
      </c>
      <c r="AI28" s="11" t="s">
        <v>735</v>
      </c>
    </row>
    <row r="29" spans="1:35" s="147" customFormat="1" ht="181.5" customHeight="1">
      <c r="A29" s="603" t="s">
        <v>257</v>
      </c>
      <c r="B29" s="603" t="s">
        <v>258</v>
      </c>
      <c r="C29" s="603" t="s">
        <v>259</v>
      </c>
      <c r="D29" s="603" t="s">
        <v>260</v>
      </c>
      <c r="E29" s="389"/>
      <c r="F29" s="389"/>
      <c r="G29" s="390" t="s">
        <v>298</v>
      </c>
      <c r="H29" s="388" t="s">
        <v>299</v>
      </c>
      <c r="I29" s="391" t="s">
        <v>300</v>
      </c>
      <c r="J29" s="149" t="s">
        <v>301</v>
      </c>
      <c r="K29" s="153" t="s">
        <v>17</v>
      </c>
      <c r="L29" s="153" t="s">
        <v>12</v>
      </c>
      <c r="M29" s="156"/>
      <c r="N29" s="152">
        <v>32</v>
      </c>
      <c r="O29" s="156"/>
      <c r="P29" s="152">
        <v>10</v>
      </c>
      <c r="Q29" s="152">
        <v>10</v>
      </c>
      <c r="R29" s="152">
        <v>12</v>
      </c>
      <c r="S29" s="151" t="s">
        <v>20</v>
      </c>
      <c r="T29" s="150">
        <v>0</v>
      </c>
      <c r="U29" s="150">
        <v>0</v>
      </c>
      <c r="V29" s="150">
        <v>0</v>
      </c>
      <c r="W29" s="150">
        <v>0</v>
      </c>
      <c r="X29" s="150">
        <v>0</v>
      </c>
      <c r="Y29" s="150">
        <v>0</v>
      </c>
      <c r="Z29" s="2">
        <v>0</v>
      </c>
      <c r="AA29" s="47">
        <v>0</v>
      </c>
      <c r="AB29" s="2">
        <f t="shared" si="2"/>
        <v>0</v>
      </c>
      <c r="AC29" s="30">
        <f t="shared" si="0"/>
        <v>0</v>
      </c>
      <c r="AD29" s="30">
        <f t="shared" si="3"/>
        <v>0</v>
      </c>
      <c r="AE29" s="30">
        <f t="shared" si="1"/>
        <v>0</v>
      </c>
      <c r="AF29" s="161"/>
      <c r="AG29" s="161"/>
      <c r="AH29" s="161"/>
      <c r="AI29" s="600" t="s">
        <v>729</v>
      </c>
    </row>
    <row r="30" spans="1:35" s="147" customFormat="1" ht="160.5" customHeight="1">
      <c r="A30" s="603"/>
      <c r="B30" s="603"/>
      <c r="C30" s="603"/>
      <c r="D30" s="603"/>
      <c r="E30" s="389"/>
      <c r="F30" s="389"/>
      <c r="G30" s="390"/>
      <c r="H30" s="388"/>
      <c r="I30" s="391" t="s">
        <v>302</v>
      </c>
      <c r="J30" s="149" t="s">
        <v>303</v>
      </c>
      <c r="K30" s="153" t="s">
        <v>11</v>
      </c>
      <c r="L30" s="153" t="s">
        <v>24</v>
      </c>
      <c r="M30" s="156">
        <v>1</v>
      </c>
      <c r="N30" s="156">
        <v>1</v>
      </c>
      <c r="O30" s="156">
        <v>1</v>
      </c>
      <c r="P30" s="156">
        <v>1</v>
      </c>
      <c r="Q30" s="156">
        <v>1</v>
      </c>
      <c r="R30" s="156">
        <v>1</v>
      </c>
      <c r="S30" s="151" t="s">
        <v>304</v>
      </c>
      <c r="T30" s="47">
        <v>0.25</v>
      </c>
      <c r="U30" s="47">
        <v>0.25</v>
      </c>
      <c r="V30" s="47">
        <v>0.25</v>
      </c>
      <c r="W30" s="47">
        <v>0.25</v>
      </c>
      <c r="X30" s="47">
        <v>0.25</v>
      </c>
      <c r="Y30" s="47">
        <v>0.25</v>
      </c>
      <c r="Z30" s="150">
        <v>19.600000000000001</v>
      </c>
      <c r="AA30" s="601">
        <v>0.25</v>
      </c>
      <c r="AB30" s="30">
        <f t="shared" si="2"/>
        <v>20.350000000000001</v>
      </c>
      <c r="AC30" s="30">
        <f t="shared" si="0"/>
        <v>20.350000000000001</v>
      </c>
      <c r="AD30" s="30">
        <f t="shared" si="3"/>
        <v>0.75</v>
      </c>
      <c r="AE30" s="30">
        <f t="shared" si="1"/>
        <v>0.75</v>
      </c>
      <c r="AF30" s="11" t="s">
        <v>131</v>
      </c>
      <c r="AG30" s="11" t="s">
        <v>190</v>
      </c>
      <c r="AH30" s="11" t="s">
        <v>241</v>
      </c>
      <c r="AI30" s="604" t="s">
        <v>732</v>
      </c>
    </row>
    <row r="31" spans="1:35" s="147" customFormat="1" ht="93" customHeight="1">
      <c r="A31" s="603" t="s">
        <v>305</v>
      </c>
      <c r="B31" s="603" t="s">
        <v>306</v>
      </c>
      <c r="C31" s="603"/>
      <c r="D31" s="603"/>
      <c r="E31" s="389" t="s">
        <v>307</v>
      </c>
      <c r="F31" s="389"/>
      <c r="G31" s="390" t="s">
        <v>46</v>
      </c>
      <c r="H31" s="388" t="s">
        <v>308</v>
      </c>
      <c r="I31" s="391" t="s">
        <v>309</v>
      </c>
      <c r="J31" s="602" t="s">
        <v>48</v>
      </c>
      <c r="K31" s="153" t="s">
        <v>17</v>
      </c>
      <c r="L31" s="153" t="s">
        <v>24</v>
      </c>
      <c r="M31" s="156">
        <v>1</v>
      </c>
      <c r="N31" s="156">
        <v>1</v>
      </c>
      <c r="O31" s="156">
        <v>0.25</v>
      </c>
      <c r="P31" s="156">
        <v>0.25</v>
      </c>
      <c r="Q31" s="156">
        <v>0.25</v>
      </c>
      <c r="R31" s="156">
        <v>0.25</v>
      </c>
      <c r="S31" s="151" t="s">
        <v>49</v>
      </c>
      <c r="T31" s="45">
        <f>25%/4</f>
        <v>6.25E-2</v>
      </c>
      <c r="U31" s="45"/>
      <c r="V31" s="45">
        <v>6.25E-2</v>
      </c>
      <c r="W31" s="45">
        <v>0.125</v>
      </c>
      <c r="X31" s="45">
        <v>6.25E-2</v>
      </c>
      <c r="Y31" s="45"/>
      <c r="Z31" s="45">
        <v>8.3699999999999997E-2</v>
      </c>
      <c r="AA31" s="45">
        <v>8.3699999999999997E-2</v>
      </c>
      <c r="AB31" s="2">
        <f t="shared" si="2"/>
        <v>0.2712</v>
      </c>
      <c r="AC31" s="30">
        <f t="shared" si="0"/>
        <v>1.0848</v>
      </c>
      <c r="AD31" s="30">
        <f t="shared" si="3"/>
        <v>0.125</v>
      </c>
      <c r="AE31" s="30">
        <f t="shared" si="1"/>
        <v>0.5</v>
      </c>
      <c r="AF31" s="31" t="s">
        <v>83</v>
      </c>
      <c r="AG31" s="31" t="s">
        <v>177</v>
      </c>
      <c r="AH31" s="31" t="s">
        <v>224</v>
      </c>
      <c r="AI31" s="11" t="s">
        <v>685</v>
      </c>
    </row>
    <row r="32" spans="1:35" s="147" customFormat="1" ht="93" customHeight="1">
      <c r="A32" s="603" t="s">
        <v>305</v>
      </c>
      <c r="B32" s="603" t="s">
        <v>306</v>
      </c>
      <c r="C32" s="603"/>
      <c r="D32" s="603"/>
      <c r="E32" s="389"/>
      <c r="F32" s="389"/>
      <c r="G32" s="390"/>
      <c r="H32" s="388"/>
      <c r="I32" s="391" t="s">
        <v>310</v>
      </c>
      <c r="J32" s="149" t="s">
        <v>50</v>
      </c>
      <c r="K32" s="153" t="s">
        <v>11</v>
      </c>
      <c r="L32" s="153" t="s">
        <v>45</v>
      </c>
      <c r="M32" s="156">
        <v>1</v>
      </c>
      <c r="N32" s="156">
        <v>1</v>
      </c>
      <c r="O32" s="156">
        <v>0.25</v>
      </c>
      <c r="P32" s="156">
        <v>0.25</v>
      </c>
      <c r="Q32" s="156">
        <v>0.25</v>
      </c>
      <c r="R32" s="156">
        <v>0.25</v>
      </c>
      <c r="S32" s="150" t="s">
        <v>51</v>
      </c>
      <c r="T32" s="45">
        <f>25%/4</f>
        <v>6.25E-2</v>
      </c>
      <c r="U32" s="45"/>
      <c r="V32" s="45">
        <v>6.25E-2</v>
      </c>
      <c r="W32" s="45">
        <v>0.125</v>
      </c>
      <c r="X32" s="45">
        <v>6.25E-2</v>
      </c>
      <c r="Y32" s="45"/>
      <c r="Z32" s="45">
        <v>80.34</v>
      </c>
      <c r="AA32" s="45">
        <v>8.3400000000000002E-2</v>
      </c>
      <c r="AB32" s="2">
        <f t="shared" si="2"/>
        <v>80.527500000000003</v>
      </c>
      <c r="AC32" s="30">
        <f t="shared" si="0"/>
        <v>322.11</v>
      </c>
      <c r="AD32" s="30">
        <f t="shared" si="3"/>
        <v>0.125</v>
      </c>
      <c r="AE32" s="30">
        <f t="shared" si="1"/>
        <v>0.5</v>
      </c>
      <c r="AF32" s="11" t="s">
        <v>84</v>
      </c>
      <c r="AG32" s="11" t="s">
        <v>199</v>
      </c>
      <c r="AH32" s="11" t="s">
        <v>244</v>
      </c>
      <c r="AI32" s="11" t="s">
        <v>699</v>
      </c>
    </row>
    <row r="33" spans="1:31" ht="13.5" customHeight="1">
      <c r="A33" s="157"/>
      <c r="B33" s="157"/>
      <c r="C33" s="157"/>
      <c r="D33" s="157"/>
      <c r="E33" s="157"/>
      <c r="F33" s="157"/>
      <c r="G33" s="157"/>
      <c r="H33" s="158"/>
      <c r="I33" s="157"/>
      <c r="J33" s="157"/>
      <c r="K33" s="157"/>
      <c r="L33" s="157"/>
      <c r="M33" s="157"/>
      <c r="N33" s="157"/>
      <c r="O33" s="157"/>
      <c r="AC33" s="30">
        <f>AVERAGE(AC10:AC32)</f>
        <v>16.169012256301492</v>
      </c>
      <c r="AE33" s="30">
        <f>AVERAGE(AE10:AE32)</f>
        <v>0.41103746907034283</v>
      </c>
    </row>
  </sheetData>
  <mergeCells count="11">
    <mergeCell ref="T4:AA4"/>
    <mergeCell ref="T5:U5"/>
    <mergeCell ref="V5:W5"/>
    <mergeCell ref="X5:Y5"/>
    <mergeCell ref="Z5:AA5"/>
    <mergeCell ref="A1:A3"/>
    <mergeCell ref="B1:S3"/>
    <mergeCell ref="B4:C4"/>
    <mergeCell ref="D4:S4"/>
    <mergeCell ref="G5:H5"/>
    <mergeCell ref="I5:S5"/>
  </mergeCells>
  <printOptions horizontalCentered="1"/>
  <pageMargins left="0.51181102362204722" right="0.31496062992125984" top="0.74803149606299213" bottom="0.55118110236220474" header="0.31496062992125984" footer="0.31496062992125984"/>
  <pageSetup paperSize="123"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79E0-D0A4-4684-B647-1A9B4B8BEB3C}">
  <dimension ref="A2:M31"/>
  <sheetViews>
    <sheetView topLeftCell="B24" workbookViewId="0">
      <selection activeCell="C41" sqref="C41"/>
    </sheetView>
  </sheetViews>
  <sheetFormatPr baseColWidth="10" defaultRowHeight="12.75"/>
  <cols>
    <col min="1" max="1" width="14.5703125" customWidth="1"/>
    <col min="3" max="3" width="90.28515625" customWidth="1"/>
    <col min="4" max="4" width="24.140625" style="163" customWidth="1"/>
    <col min="5" max="5" width="19.140625" customWidth="1"/>
    <col min="6" max="6" width="12.7109375" customWidth="1"/>
    <col min="7" max="7" width="91.140625" customWidth="1"/>
    <col min="8" max="8" width="18.28515625" customWidth="1"/>
  </cols>
  <sheetData>
    <row r="2" spans="1:13" ht="13.5" thickBot="1"/>
    <row r="3" spans="1:13" ht="18.75" thickBot="1">
      <c r="A3" s="409" t="s">
        <v>326</v>
      </c>
      <c r="B3" s="410"/>
      <c r="C3" s="410"/>
      <c r="D3" s="410"/>
      <c r="E3" s="410"/>
      <c r="F3" s="410"/>
      <c r="G3" s="410"/>
      <c r="H3" s="411"/>
      <c r="I3" s="185"/>
      <c r="J3" s="185"/>
      <c r="K3" s="418"/>
      <c r="L3" s="418"/>
      <c r="M3" s="418"/>
    </row>
    <row r="4" spans="1:13" s="177" customFormat="1" ht="29.25" customHeight="1" thickBot="1">
      <c r="A4" s="412">
        <v>419</v>
      </c>
      <c r="B4" s="413"/>
      <c r="C4" s="413"/>
      <c r="D4" s="414"/>
      <c r="E4" s="419" t="s">
        <v>322</v>
      </c>
      <c r="F4" s="420"/>
      <c r="G4" s="420"/>
      <c r="H4" s="421"/>
      <c r="I4" s="213"/>
      <c r="J4" s="213"/>
      <c r="K4" s="213"/>
      <c r="L4" s="213"/>
      <c r="M4" s="213"/>
    </row>
    <row r="5" spans="1:13" ht="15">
      <c r="A5" s="178" t="s">
        <v>333</v>
      </c>
      <c r="B5" s="173" t="s">
        <v>327</v>
      </c>
      <c r="C5" s="173" t="s">
        <v>331</v>
      </c>
      <c r="D5" s="179" t="s">
        <v>332</v>
      </c>
      <c r="E5" s="214" t="s">
        <v>333</v>
      </c>
      <c r="F5" s="174" t="s">
        <v>327</v>
      </c>
      <c r="G5" s="174" t="s">
        <v>331</v>
      </c>
      <c r="H5" s="215" t="s">
        <v>332</v>
      </c>
      <c r="J5" s="213"/>
    </row>
    <row r="6" spans="1:13" ht="68.25" customHeight="1">
      <c r="A6" s="427" t="s">
        <v>61</v>
      </c>
      <c r="B6" s="206" t="s">
        <v>361</v>
      </c>
      <c r="C6" s="169" t="s">
        <v>359</v>
      </c>
      <c r="D6" s="209">
        <v>214</v>
      </c>
      <c r="E6" s="430" t="s">
        <v>334</v>
      </c>
      <c r="F6" s="219" t="s">
        <v>361</v>
      </c>
      <c r="G6" s="211" t="s">
        <v>360</v>
      </c>
      <c r="H6" s="216">
        <v>57</v>
      </c>
      <c r="J6" s="213"/>
    </row>
    <row r="7" spans="1:13" ht="106.5" customHeight="1">
      <c r="A7" s="428"/>
      <c r="B7" s="168">
        <v>4</v>
      </c>
      <c r="C7" s="169" t="s">
        <v>362</v>
      </c>
      <c r="D7" s="180">
        <v>186</v>
      </c>
      <c r="E7" s="431"/>
      <c r="F7" s="210">
        <v>4</v>
      </c>
      <c r="G7" s="212" t="s">
        <v>363</v>
      </c>
      <c r="H7" s="217">
        <v>45</v>
      </c>
      <c r="I7" s="163"/>
      <c r="J7" s="163"/>
      <c r="K7" s="163"/>
      <c r="L7" s="163"/>
      <c r="M7" s="163"/>
    </row>
    <row r="8" spans="1:13" ht="129.75" customHeight="1">
      <c r="A8" s="428"/>
      <c r="B8" s="168">
        <v>3</v>
      </c>
      <c r="C8" s="169" t="s">
        <v>328</v>
      </c>
      <c r="D8" s="208">
        <v>42</v>
      </c>
      <c r="E8" s="431"/>
      <c r="F8" s="210">
        <v>3</v>
      </c>
      <c r="G8" s="211" t="s">
        <v>335</v>
      </c>
      <c r="H8" s="217">
        <v>14</v>
      </c>
      <c r="I8" s="163"/>
      <c r="J8" s="163"/>
      <c r="K8" s="163"/>
      <c r="L8" s="163"/>
      <c r="M8" s="163"/>
    </row>
    <row r="9" spans="1:13" ht="93.75" customHeight="1">
      <c r="A9" s="428"/>
      <c r="B9" s="168">
        <v>2</v>
      </c>
      <c r="C9" s="169" t="s">
        <v>330</v>
      </c>
      <c r="D9" s="208">
        <v>17</v>
      </c>
      <c r="E9" s="431"/>
      <c r="F9" s="210">
        <v>2</v>
      </c>
      <c r="G9" s="224" t="s">
        <v>336</v>
      </c>
      <c r="H9" s="217">
        <v>11</v>
      </c>
      <c r="I9" s="163"/>
      <c r="J9" s="163"/>
      <c r="K9" s="163"/>
      <c r="L9" s="163"/>
      <c r="M9" s="163"/>
    </row>
    <row r="10" spans="1:13" ht="26.25" thickBot="1">
      <c r="A10" s="429"/>
      <c r="B10" s="168">
        <v>1</v>
      </c>
      <c r="C10" s="169" t="s">
        <v>329</v>
      </c>
      <c r="D10" s="208">
        <v>0</v>
      </c>
      <c r="E10" s="432"/>
      <c r="F10" s="210">
        <v>1</v>
      </c>
      <c r="G10" s="211" t="s">
        <v>338</v>
      </c>
      <c r="H10" s="218">
        <v>0</v>
      </c>
      <c r="I10" s="163"/>
      <c r="J10" s="163"/>
      <c r="K10" s="163"/>
      <c r="L10" s="163"/>
      <c r="M10" s="163"/>
    </row>
    <row r="11" spans="1:13" s="177" customFormat="1" ht="26.25" customHeight="1" thickBot="1">
      <c r="A11" s="422">
        <v>73</v>
      </c>
      <c r="B11" s="423"/>
      <c r="C11" s="423"/>
      <c r="D11" s="424"/>
      <c r="E11" s="425" t="s">
        <v>323</v>
      </c>
      <c r="F11" s="425"/>
      <c r="G11" s="425"/>
      <c r="H11" s="426"/>
    </row>
    <row r="12" spans="1:13">
      <c r="A12" s="182" t="s">
        <v>333</v>
      </c>
      <c r="B12" s="175" t="s">
        <v>327</v>
      </c>
      <c r="C12" s="175" t="s">
        <v>331</v>
      </c>
      <c r="D12" s="183" t="s">
        <v>332</v>
      </c>
      <c r="E12" s="181" t="s">
        <v>333</v>
      </c>
      <c r="F12" s="176" t="s">
        <v>327</v>
      </c>
      <c r="G12" s="176" t="s">
        <v>331</v>
      </c>
      <c r="H12" s="176" t="s">
        <v>332</v>
      </c>
    </row>
    <row r="13" spans="1:13" ht="53.25" customHeight="1">
      <c r="A13" s="415" t="s">
        <v>67</v>
      </c>
      <c r="B13" s="221" t="s">
        <v>358</v>
      </c>
      <c r="C13" s="171" t="s">
        <v>365</v>
      </c>
      <c r="D13" s="207">
        <v>52</v>
      </c>
      <c r="E13" s="433" t="s">
        <v>342</v>
      </c>
      <c r="F13" s="227" t="s">
        <v>358</v>
      </c>
      <c r="G13" s="165" t="s">
        <v>366</v>
      </c>
      <c r="H13" s="222">
        <v>25</v>
      </c>
    </row>
    <row r="14" spans="1:13" ht="84.75" customHeight="1">
      <c r="A14" s="416"/>
      <c r="B14" s="220">
        <v>4</v>
      </c>
      <c r="C14" s="171" t="s">
        <v>364</v>
      </c>
      <c r="D14" s="184">
        <v>25</v>
      </c>
      <c r="E14" s="434"/>
      <c r="F14" s="164">
        <v>4</v>
      </c>
      <c r="G14" s="165" t="s">
        <v>367</v>
      </c>
      <c r="H14" s="170">
        <v>8</v>
      </c>
    </row>
    <row r="15" spans="1:13" ht="111" customHeight="1">
      <c r="A15" s="416"/>
      <c r="B15" s="172">
        <v>3</v>
      </c>
      <c r="C15" s="171" t="s">
        <v>339</v>
      </c>
      <c r="D15" s="184">
        <v>7</v>
      </c>
      <c r="E15" s="434"/>
      <c r="F15" s="164">
        <v>3</v>
      </c>
      <c r="G15" s="165" t="s">
        <v>343</v>
      </c>
      <c r="H15" s="170">
        <v>5</v>
      </c>
    </row>
    <row r="16" spans="1:13" ht="54.75" customHeight="1">
      <c r="A16" s="416"/>
      <c r="B16" s="220">
        <v>2</v>
      </c>
      <c r="C16" s="171" t="s">
        <v>340</v>
      </c>
      <c r="D16" s="184">
        <v>8</v>
      </c>
      <c r="E16" s="434"/>
      <c r="F16" s="164">
        <v>2</v>
      </c>
      <c r="G16" s="165" t="s">
        <v>344</v>
      </c>
      <c r="H16" s="170">
        <v>7</v>
      </c>
    </row>
    <row r="17" spans="1:8" ht="31.5" customHeight="1" thickBot="1">
      <c r="A17" s="417"/>
      <c r="B17" s="220">
        <v>1</v>
      </c>
      <c r="C17" s="171" t="s">
        <v>341</v>
      </c>
      <c r="D17" s="184">
        <v>0</v>
      </c>
      <c r="E17" s="435"/>
      <c r="F17" s="164">
        <v>1</v>
      </c>
      <c r="G17" s="165" t="s">
        <v>341</v>
      </c>
      <c r="H17" s="170">
        <v>0</v>
      </c>
    </row>
    <row r="18" spans="1:8" s="177" customFormat="1" ht="26.25" customHeight="1" thickBot="1">
      <c r="A18" s="436">
        <v>74</v>
      </c>
      <c r="B18" s="437"/>
      <c r="C18" s="437"/>
      <c r="D18" s="438"/>
      <c r="E18" s="439" t="s">
        <v>345</v>
      </c>
      <c r="F18" s="439"/>
      <c r="G18" s="439"/>
      <c r="H18" s="440"/>
    </row>
    <row r="19" spans="1:8">
      <c r="A19" s="186" t="s">
        <v>333</v>
      </c>
      <c r="B19" s="187" t="s">
        <v>327</v>
      </c>
      <c r="C19" s="187" t="s">
        <v>331</v>
      </c>
      <c r="D19" s="188" t="s">
        <v>332</v>
      </c>
      <c r="E19" s="190" t="s">
        <v>333</v>
      </c>
      <c r="F19" s="191" t="s">
        <v>327</v>
      </c>
      <c r="G19" s="191" t="s">
        <v>331</v>
      </c>
      <c r="H19" s="191" t="s">
        <v>332</v>
      </c>
    </row>
    <row r="20" spans="1:8" ht="63.75">
      <c r="A20" s="450" t="s">
        <v>346</v>
      </c>
      <c r="B20" s="226" t="str">
        <f>$B$13</f>
        <v xml:space="preserve">a 31 de diciembre </v>
      </c>
      <c r="C20" s="193" t="s">
        <v>368</v>
      </c>
      <c r="D20" s="188">
        <v>543</v>
      </c>
      <c r="E20" s="453" t="s">
        <v>349</v>
      </c>
      <c r="F20" s="225" t="s">
        <v>358</v>
      </c>
      <c r="G20" s="167" t="s">
        <v>370</v>
      </c>
      <c r="H20" s="223">
        <v>262</v>
      </c>
    </row>
    <row r="21" spans="1:8" ht="88.5" customHeight="1">
      <c r="A21" s="451"/>
      <c r="B21" s="189">
        <v>4</v>
      </c>
      <c r="C21" s="193" t="s">
        <v>369</v>
      </c>
      <c r="D21" s="194">
        <v>178</v>
      </c>
      <c r="E21" s="454"/>
      <c r="F21" s="166">
        <v>4</v>
      </c>
      <c r="G21" s="167" t="s">
        <v>371</v>
      </c>
      <c r="H21" s="166">
        <v>43</v>
      </c>
    </row>
    <row r="22" spans="1:8" ht="93" customHeight="1">
      <c r="A22" s="451"/>
      <c r="B22" s="189">
        <v>3</v>
      </c>
      <c r="C22" s="192" t="s">
        <v>347</v>
      </c>
      <c r="D22" s="194">
        <v>73</v>
      </c>
      <c r="E22" s="454"/>
      <c r="F22" s="166">
        <v>3</v>
      </c>
      <c r="G22" s="196" t="s">
        <v>350</v>
      </c>
      <c r="H22" s="166">
        <v>37</v>
      </c>
    </row>
    <row r="23" spans="1:8" ht="51.75" customHeight="1">
      <c r="A23" s="451"/>
      <c r="B23" s="189">
        <v>2</v>
      </c>
      <c r="C23" s="192" t="s">
        <v>348</v>
      </c>
      <c r="D23" s="194">
        <v>32</v>
      </c>
      <c r="E23" s="454"/>
      <c r="F23" s="166">
        <v>2</v>
      </c>
      <c r="G23" s="195" t="s">
        <v>351</v>
      </c>
      <c r="H23" s="166">
        <v>20</v>
      </c>
    </row>
    <row r="24" spans="1:8" ht="33" customHeight="1" thickBot="1">
      <c r="A24" s="452"/>
      <c r="B24" s="189">
        <v>1</v>
      </c>
      <c r="C24" s="192" t="s">
        <v>337</v>
      </c>
      <c r="D24" s="194">
        <v>0</v>
      </c>
      <c r="E24" s="455"/>
      <c r="F24" s="166">
        <v>1</v>
      </c>
      <c r="G24" s="195" t="s">
        <v>341</v>
      </c>
      <c r="H24" s="166">
        <v>0</v>
      </c>
    </row>
    <row r="25" spans="1:8" s="177" customFormat="1" ht="26.25" customHeight="1" thickBot="1">
      <c r="A25" s="441" t="s">
        <v>324</v>
      </c>
      <c r="B25" s="442"/>
      <c r="C25" s="442"/>
      <c r="D25" s="443"/>
      <c r="E25" s="444" t="s">
        <v>325</v>
      </c>
      <c r="F25" s="445"/>
      <c r="G25" s="445"/>
      <c r="H25" s="446"/>
    </row>
    <row r="26" spans="1:8">
      <c r="A26" s="197" t="s">
        <v>333</v>
      </c>
      <c r="B26" s="198" t="s">
        <v>327</v>
      </c>
      <c r="C26" s="198" t="s">
        <v>331</v>
      </c>
      <c r="D26" s="199" t="s">
        <v>332</v>
      </c>
      <c r="E26" s="231" t="s">
        <v>333</v>
      </c>
      <c r="F26" s="232" t="s">
        <v>327</v>
      </c>
      <c r="G26" s="233" t="s">
        <v>331</v>
      </c>
      <c r="H26" s="234" t="s">
        <v>332</v>
      </c>
    </row>
    <row r="27" spans="1:8" ht="63.75">
      <c r="A27" s="447" t="s">
        <v>352</v>
      </c>
      <c r="B27" s="230" t="s">
        <v>358</v>
      </c>
      <c r="C27" s="229" t="s">
        <v>372</v>
      </c>
      <c r="D27" s="199">
        <v>52</v>
      </c>
      <c r="E27" s="456" t="s">
        <v>355</v>
      </c>
      <c r="F27" s="235" t="s">
        <v>358</v>
      </c>
      <c r="G27" s="201" t="s">
        <v>374</v>
      </c>
      <c r="H27" s="204">
        <v>543</v>
      </c>
    </row>
    <row r="28" spans="1:8" ht="81.75" customHeight="1">
      <c r="A28" s="448"/>
      <c r="B28" s="228">
        <v>4</v>
      </c>
      <c r="C28" s="229" t="s">
        <v>373</v>
      </c>
      <c r="D28" s="203">
        <v>36</v>
      </c>
      <c r="E28" s="457"/>
      <c r="F28" s="236">
        <v>4</v>
      </c>
      <c r="G28" s="201" t="s">
        <v>375</v>
      </c>
      <c r="H28" s="205">
        <v>439</v>
      </c>
    </row>
    <row r="29" spans="1:8" ht="78.75" customHeight="1">
      <c r="A29" s="448"/>
      <c r="B29" s="228">
        <v>3</v>
      </c>
      <c r="C29" s="229" t="s">
        <v>353</v>
      </c>
      <c r="D29" s="203">
        <v>15</v>
      </c>
      <c r="E29" s="457"/>
      <c r="F29" s="236">
        <v>3</v>
      </c>
      <c r="G29" s="200" t="s">
        <v>356</v>
      </c>
      <c r="H29" s="205">
        <v>73</v>
      </c>
    </row>
    <row r="30" spans="1:8" ht="51">
      <c r="A30" s="448"/>
      <c r="B30" s="228">
        <v>2</v>
      </c>
      <c r="C30" s="229" t="s">
        <v>354</v>
      </c>
      <c r="D30" s="203">
        <v>6</v>
      </c>
      <c r="E30" s="457"/>
      <c r="F30" s="236">
        <v>2</v>
      </c>
      <c r="G30" s="202" t="s">
        <v>357</v>
      </c>
      <c r="H30" s="205">
        <v>32</v>
      </c>
    </row>
    <row r="31" spans="1:8" ht="26.25" thickBot="1">
      <c r="A31" s="449"/>
      <c r="B31" s="228">
        <v>1</v>
      </c>
      <c r="C31" s="229" t="s">
        <v>337</v>
      </c>
      <c r="D31" s="203">
        <v>0</v>
      </c>
      <c r="E31" s="458"/>
      <c r="F31" s="237">
        <v>1</v>
      </c>
      <c r="G31" s="238" t="s">
        <v>341</v>
      </c>
      <c r="H31" s="239">
        <v>0</v>
      </c>
    </row>
  </sheetData>
  <mergeCells count="18">
    <mergeCell ref="A18:D18"/>
    <mergeCell ref="E18:H18"/>
    <mergeCell ref="A25:D25"/>
    <mergeCell ref="E25:H25"/>
    <mergeCell ref="A27:A31"/>
    <mergeCell ref="A20:A24"/>
    <mergeCell ref="E20:E24"/>
    <mergeCell ref="E27:E31"/>
    <mergeCell ref="A3:H3"/>
    <mergeCell ref="A4:D4"/>
    <mergeCell ref="A13:A17"/>
    <mergeCell ref="K3:M3"/>
    <mergeCell ref="E4:H4"/>
    <mergeCell ref="A11:D11"/>
    <mergeCell ref="E11:H11"/>
    <mergeCell ref="A6:A10"/>
    <mergeCell ref="E6:E10"/>
    <mergeCell ref="E13:E17"/>
  </mergeCells>
  <phoneticPr fontId="3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E73C-122F-477A-A197-8FD05E559408}">
  <sheetPr>
    <tabColor rgb="FF00B050"/>
  </sheetPr>
  <dimension ref="A1:BK45"/>
  <sheetViews>
    <sheetView topLeftCell="A26" zoomScale="60" zoomScaleNormal="60" zoomScaleSheetLayoutView="100" workbookViewId="0">
      <selection activeCell="AW32" sqref="AW32"/>
    </sheetView>
  </sheetViews>
  <sheetFormatPr baseColWidth="10" defaultColWidth="11.42578125" defaultRowHeight="12.75"/>
  <cols>
    <col min="1" max="1" width="31.85546875" style="248" customWidth="1"/>
    <col min="2" max="2" width="21.85546875" style="248" customWidth="1"/>
    <col min="3" max="3" width="22.7109375" style="248" customWidth="1"/>
    <col min="4" max="4" width="53.7109375" style="248" customWidth="1"/>
    <col min="5" max="5" width="25.85546875" style="374" customWidth="1"/>
    <col min="6" max="6" width="25.42578125" style="374" customWidth="1"/>
    <col min="7" max="7" width="49.28515625" style="248" customWidth="1"/>
    <col min="8" max="8" width="29.42578125" style="248" customWidth="1"/>
    <col min="9" max="9" width="37.7109375" style="248" customWidth="1"/>
    <col min="10" max="10" width="23.42578125" style="248" hidden="1" customWidth="1"/>
    <col min="11" max="11" width="23.42578125" style="253" hidden="1" customWidth="1"/>
    <col min="12" max="15" width="23.42578125" style="248" hidden="1" customWidth="1"/>
    <col min="16" max="37" width="10" style="248" hidden="1" customWidth="1"/>
    <col min="38" max="39" width="10" style="248" customWidth="1"/>
    <col min="40" max="40" width="45.7109375" style="255" hidden="1" customWidth="1"/>
    <col min="41" max="41" width="51.5703125" style="383" hidden="1" customWidth="1"/>
    <col min="42" max="42" width="45.7109375" style="255" hidden="1" customWidth="1"/>
    <col min="43" max="43" width="71.42578125" style="383" hidden="1" customWidth="1"/>
    <col min="44" max="44" width="45.7109375" style="255" hidden="1" customWidth="1"/>
    <col min="45" max="45" width="71.42578125" style="383" hidden="1" customWidth="1"/>
    <col min="46" max="46" width="45.7109375" style="255" hidden="1" customWidth="1"/>
    <col min="47" max="47" width="71.42578125" style="383" hidden="1" customWidth="1"/>
    <col min="48" max="48" width="26.7109375" style="248" hidden="1" customWidth="1"/>
    <col min="49" max="49" width="81" style="248" hidden="1" customWidth="1"/>
    <col min="50" max="50" width="26.7109375" style="248" hidden="1" customWidth="1"/>
    <col min="51" max="51" width="95.85546875" style="248" hidden="1" customWidth="1"/>
    <col min="52" max="52" width="26.7109375" style="248" hidden="1" customWidth="1"/>
    <col min="53" max="53" width="95.85546875" style="248" hidden="1" customWidth="1"/>
    <col min="54" max="54" width="26.7109375" style="248" hidden="1" customWidth="1"/>
    <col min="55" max="55" width="95.85546875" style="248" hidden="1" customWidth="1"/>
    <col min="56" max="56" width="26.7109375" style="248" hidden="1" customWidth="1"/>
    <col min="57" max="57" width="137" style="248" hidden="1" customWidth="1"/>
    <col min="58" max="58" width="29.28515625" style="257" hidden="1" customWidth="1"/>
    <col min="59" max="59" width="102.7109375" style="383" hidden="1" customWidth="1"/>
    <col min="60" max="60" width="29.28515625" style="257" hidden="1" customWidth="1"/>
    <col min="61" max="61" width="102.7109375" style="384" hidden="1" customWidth="1"/>
    <col min="62" max="62" width="29.28515625" style="257" customWidth="1"/>
    <col min="63" max="63" width="90" style="383" customWidth="1"/>
    <col min="64" max="16384" width="11.42578125" style="248"/>
  </cols>
  <sheetData>
    <row r="1" spans="1:63">
      <c r="A1" s="241"/>
      <c r="B1" s="242"/>
      <c r="C1" s="242"/>
      <c r="D1" s="242"/>
      <c r="E1" s="243"/>
      <c r="F1" s="243"/>
      <c r="G1" s="242"/>
      <c r="H1" s="242"/>
      <c r="I1" s="242"/>
      <c r="J1" s="242"/>
      <c r="K1" s="244"/>
      <c r="L1" s="242"/>
      <c r="M1" s="242"/>
      <c r="N1" s="242"/>
      <c r="O1" s="242"/>
      <c r="P1" s="245"/>
      <c r="Q1" s="242"/>
      <c r="R1" s="242"/>
      <c r="S1" s="242"/>
      <c r="T1" s="242"/>
      <c r="U1" s="242"/>
      <c r="V1" s="242"/>
      <c r="W1" s="242"/>
      <c r="X1" s="242"/>
      <c r="Y1" s="242"/>
      <c r="Z1" s="242"/>
      <c r="AA1" s="242"/>
      <c r="AB1" s="242"/>
      <c r="AC1" s="242"/>
      <c r="AD1" s="242"/>
      <c r="AE1" s="242"/>
      <c r="AF1" s="242"/>
      <c r="AG1" s="242"/>
      <c r="AH1" s="242"/>
      <c r="AI1" s="242"/>
      <c r="AJ1" s="242"/>
      <c r="AK1" s="242"/>
      <c r="AL1" s="242"/>
      <c r="AM1" s="242"/>
      <c r="AN1" s="246"/>
      <c r="AO1" s="247"/>
      <c r="AP1" s="246"/>
      <c r="AQ1" s="247"/>
      <c r="AR1" s="246"/>
      <c r="AS1" s="247"/>
      <c r="AT1" s="246"/>
      <c r="AU1" s="247"/>
      <c r="BF1" s="249"/>
      <c r="BG1" s="247"/>
      <c r="BH1" s="249"/>
      <c r="BI1" s="250"/>
      <c r="BJ1" s="249"/>
      <c r="BK1" s="247"/>
    </row>
    <row r="2" spans="1:63" ht="13.5" thickBot="1">
      <c r="A2" s="251"/>
      <c r="E2" s="252"/>
      <c r="F2" s="252"/>
      <c r="P2" s="254"/>
      <c r="AO2" s="256"/>
      <c r="AQ2" s="256"/>
      <c r="AS2" s="256"/>
      <c r="AU2" s="256"/>
      <c r="BG2" s="256"/>
      <c r="BI2" s="258"/>
      <c r="BK2" s="256"/>
    </row>
    <row r="3" spans="1:63" ht="16.5">
      <c r="A3" s="496" t="s">
        <v>383</v>
      </c>
      <c r="B3" s="497"/>
      <c r="C3" s="497"/>
      <c r="D3" s="497"/>
      <c r="E3" s="497"/>
      <c r="F3" s="497"/>
      <c r="G3" s="497"/>
      <c r="H3" s="497"/>
      <c r="I3" s="497"/>
      <c r="J3" s="497"/>
      <c r="K3" s="259"/>
      <c r="L3" s="259"/>
      <c r="M3" s="259"/>
      <c r="N3" s="502" t="s">
        <v>384</v>
      </c>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490" t="s">
        <v>385</v>
      </c>
      <c r="AO3" s="491"/>
      <c r="AP3" s="490" t="s">
        <v>385</v>
      </c>
      <c r="AQ3" s="491"/>
      <c r="AR3" s="490" t="s">
        <v>385</v>
      </c>
      <c r="AS3" s="491"/>
      <c r="AT3" s="490" t="s">
        <v>385</v>
      </c>
      <c r="AU3" s="491"/>
      <c r="AV3" s="490" t="s">
        <v>385</v>
      </c>
      <c r="AW3" s="491"/>
      <c r="AX3" s="490" t="s">
        <v>385</v>
      </c>
      <c r="AY3" s="491"/>
      <c r="AZ3" s="490" t="s">
        <v>385</v>
      </c>
      <c r="BA3" s="491"/>
      <c r="BB3" s="490" t="s">
        <v>385</v>
      </c>
      <c r="BC3" s="491"/>
      <c r="BD3" s="490" t="s">
        <v>385</v>
      </c>
      <c r="BE3" s="491"/>
      <c r="BF3" s="490" t="s">
        <v>385</v>
      </c>
      <c r="BG3" s="491"/>
      <c r="BH3" s="490" t="s">
        <v>385</v>
      </c>
      <c r="BI3" s="491"/>
      <c r="BJ3" s="490" t="s">
        <v>385</v>
      </c>
      <c r="BK3" s="491"/>
    </row>
    <row r="4" spans="1:63" ht="16.5">
      <c r="A4" s="498"/>
      <c r="B4" s="499"/>
      <c r="C4" s="499"/>
      <c r="D4" s="499"/>
      <c r="E4" s="499"/>
      <c r="F4" s="499"/>
      <c r="G4" s="499"/>
      <c r="H4" s="499"/>
      <c r="I4" s="499"/>
      <c r="J4" s="499"/>
      <c r="K4" s="260"/>
      <c r="L4" s="260"/>
      <c r="M4" s="260"/>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492"/>
      <c r="AO4" s="493"/>
      <c r="AP4" s="492"/>
      <c r="AQ4" s="493"/>
      <c r="AR4" s="492"/>
      <c r="AS4" s="493"/>
      <c r="AT4" s="492"/>
      <c r="AU4" s="493"/>
      <c r="AV4" s="492"/>
      <c r="AW4" s="493"/>
      <c r="AX4" s="492"/>
      <c r="AY4" s="493"/>
      <c r="AZ4" s="492"/>
      <c r="BA4" s="493"/>
      <c r="BB4" s="492"/>
      <c r="BC4" s="493"/>
      <c r="BD4" s="492"/>
      <c r="BE4" s="493"/>
      <c r="BF4" s="492"/>
      <c r="BG4" s="493"/>
      <c r="BH4" s="492"/>
      <c r="BI4" s="493"/>
      <c r="BJ4" s="492"/>
      <c r="BK4" s="493"/>
    </row>
    <row r="5" spans="1:63" ht="16.5">
      <c r="A5" s="498"/>
      <c r="B5" s="499"/>
      <c r="C5" s="499"/>
      <c r="D5" s="499"/>
      <c r="E5" s="499"/>
      <c r="F5" s="499"/>
      <c r="G5" s="499"/>
      <c r="H5" s="499"/>
      <c r="I5" s="499"/>
      <c r="J5" s="499"/>
      <c r="K5" s="260"/>
      <c r="L5" s="260"/>
      <c r="M5" s="260"/>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492"/>
      <c r="AO5" s="493"/>
      <c r="AP5" s="492"/>
      <c r="AQ5" s="493"/>
      <c r="AR5" s="492"/>
      <c r="AS5" s="493"/>
      <c r="AT5" s="492"/>
      <c r="AU5" s="493"/>
      <c r="AV5" s="492"/>
      <c r="AW5" s="493"/>
      <c r="AX5" s="492"/>
      <c r="AY5" s="493"/>
      <c r="AZ5" s="492"/>
      <c r="BA5" s="493"/>
      <c r="BB5" s="492"/>
      <c r="BC5" s="493"/>
      <c r="BD5" s="492"/>
      <c r="BE5" s="493"/>
      <c r="BF5" s="492"/>
      <c r="BG5" s="493"/>
      <c r="BH5" s="492"/>
      <c r="BI5" s="493"/>
      <c r="BJ5" s="492"/>
      <c r="BK5" s="493"/>
    </row>
    <row r="6" spans="1:63" ht="16.5">
      <c r="A6" s="498"/>
      <c r="B6" s="499"/>
      <c r="C6" s="499"/>
      <c r="D6" s="499"/>
      <c r="E6" s="499"/>
      <c r="F6" s="499"/>
      <c r="G6" s="499"/>
      <c r="H6" s="499"/>
      <c r="I6" s="499"/>
      <c r="J6" s="499"/>
      <c r="K6" s="260"/>
      <c r="L6" s="260"/>
      <c r="M6" s="260"/>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492"/>
      <c r="AO6" s="493"/>
      <c r="AP6" s="492"/>
      <c r="AQ6" s="493"/>
      <c r="AR6" s="492"/>
      <c r="AS6" s="493"/>
      <c r="AT6" s="492"/>
      <c r="AU6" s="493"/>
      <c r="AV6" s="492"/>
      <c r="AW6" s="493"/>
      <c r="AX6" s="492"/>
      <c r="AY6" s="493"/>
      <c r="AZ6" s="492"/>
      <c r="BA6" s="493"/>
      <c r="BB6" s="492"/>
      <c r="BC6" s="493"/>
      <c r="BD6" s="492"/>
      <c r="BE6" s="493"/>
      <c r="BF6" s="492"/>
      <c r="BG6" s="493"/>
      <c r="BH6" s="492"/>
      <c r="BI6" s="493"/>
      <c r="BJ6" s="492"/>
      <c r="BK6" s="493"/>
    </row>
    <row r="7" spans="1:63" ht="16.5">
      <c r="A7" s="498"/>
      <c r="B7" s="499"/>
      <c r="C7" s="499"/>
      <c r="D7" s="499"/>
      <c r="E7" s="499"/>
      <c r="F7" s="499"/>
      <c r="G7" s="499"/>
      <c r="H7" s="499"/>
      <c r="I7" s="499"/>
      <c r="J7" s="499"/>
      <c r="K7" s="260"/>
      <c r="L7" s="260"/>
      <c r="M7" s="260"/>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492"/>
      <c r="AO7" s="493"/>
      <c r="AP7" s="492"/>
      <c r="AQ7" s="493"/>
      <c r="AR7" s="492"/>
      <c r="AS7" s="493"/>
      <c r="AT7" s="492"/>
      <c r="AU7" s="493"/>
      <c r="AV7" s="492"/>
      <c r="AW7" s="493"/>
      <c r="AX7" s="492"/>
      <c r="AY7" s="493"/>
      <c r="AZ7" s="492"/>
      <c r="BA7" s="493"/>
      <c r="BB7" s="492"/>
      <c r="BC7" s="493"/>
      <c r="BD7" s="492"/>
      <c r="BE7" s="493"/>
      <c r="BF7" s="492"/>
      <c r="BG7" s="493"/>
      <c r="BH7" s="492"/>
      <c r="BI7" s="493"/>
      <c r="BJ7" s="492"/>
      <c r="BK7" s="493"/>
    </row>
    <row r="8" spans="1:63" ht="17.25" thickBot="1">
      <c r="A8" s="500"/>
      <c r="B8" s="501"/>
      <c r="C8" s="501"/>
      <c r="D8" s="501"/>
      <c r="E8" s="501"/>
      <c r="F8" s="501"/>
      <c r="G8" s="501"/>
      <c r="H8" s="501"/>
      <c r="I8" s="501"/>
      <c r="J8" s="501"/>
      <c r="K8" s="261"/>
      <c r="L8" s="261"/>
      <c r="M8" s="261"/>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492"/>
      <c r="AO8" s="493"/>
      <c r="AP8" s="492"/>
      <c r="AQ8" s="493"/>
      <c r="AR8" s="492"/>
      <c r="AS8" s="493"/>
      <c r="AT8" s="492"/>
      <c r="AU8" s="493"/>
      <c r="AV8" s="492"/>
      <c r="AW8" s="493"/>
      <c r="AX8" s="492"/>
      <c r="AY8" s="493"/>
      <c r="AZ8" s="492"/>
      <c r="BA8" s="493"/>
      <c r="BB8" s="492"/>
      <c r="BC8" s="493"/>
      <c r="BD8" s="492"/>
      <c r="BE8" s="493"/>
      <c r="BF8" s="492"/>
      <c r="BG8" s="493"/>
      <c r="BH8" s="492"/>
      <c r="BI8" s="493"/>
      <c r="BJ8" s="492"/>
      <c r="BK8" s="493"/>
    </row>
    <row r="9" spans="1:63" ht="15.75" customHeight="1" thickBot="1">
      <c r="A9" s="506" t="s">
        <v>386</v>
      </c>
      <c r="B9" s="507"/>
      <c r="C9" s="507"/>
      <c r="D9" s="507"/>
      <c r="E9" s="507"/>
      <c r="F9" s="507"/>
      <c r="G9" s="508"/>
      <c r="H9" s="509" t="s">
        <v>386</v>
      </c>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1"/>
      <c r="AN9" s="494"/>
      <c r="AO9" s="495"/>
      <c r="AP9" s="494"/>
      <c r="AQ9" s="495"/>
      <c r="AR9" s="494"/>
      <c r="AS9" s="495"/>
      <c r="AT9" s="494"/>
      <c r="AU9" s="495"/>
      <c r="AV9" s="494"/>
      <c r="AW9" s="495"/>
      <c r="AX9" s="494"/>
      <c r="AY9" s="495"/>
      <c r="AZ9" s="494"/>
      <c r="BA9" s="495"/>
      <c r="BB9" s="494"/>
      <c r="BC9" s="495"/>
      <c r="BD9" s="494"/>
      <c r="BE9" s="495"/>
      <c r="BF9" s="494"/>
      <c r="BG9" s="495"/>
      <c r="BH9" s="494"/>
      <c r="BI9" s="495"/>
      <c r="BJ9" s="494"/>
      <c r="BK9" s="495"/>
    </row>
    <row r="10" spans="1:63" ht="17.25" thickBot="1">
      <c r="A10" s="512" t="s">
        <v>387</v>
      </c>
      <c r="B10" s="513"/>
      <c r="C10" s="514" t="s">
        <v>388</v>
      </c>
      <c r="D10" s="516" t="s">
        <v>389</v>
      </c>
      <c r="E10" s="518" t="s">
        <v>390</v>
      </c>
      <c r="F10" s="520" t="s">
        <v>391</v>
      </c>
      <c r="G10" s="514" t="s">
        <v>392</v>
      </c>
      <c r="H10" s="514" t="s">
        <v>393</v>
      </c>
      <c r="I10" s="514" t="s">
        <v>394</v>
      </c>
      <c r="J10" s="514" t="s">
        <v>395</v>
      </c>
      <c r="K10" s="516" t="s">
        <v>396</v>
      </c>
      <c r="L10" s="516" t="s">
        <v>397</v>
      </c>
      <c r="M10" s="516" t="s">
        <v>398</v>
      </c>
      <c r="N10" s="514" t="s">
        <v>399</v>
      </c>
      <c r="O10" s="516" t="s">
        <v>400</v>
      </c>
      <c r="P10" s="523" t="s">
        <v>401</v>
      </c>
      <c r="Q10" s="522"/>
      <c r="R10" s="522" t="s">
        <v>402</v>
      </c>
      <c r="S10" s="522"/>
      <c r="T10" s="522" t="s">
        <v>403</v>
      </c>
      <c r="U10" s="522"/>
      <c r="V10" s="522" t="s">
        <v>404</v>
      </c>
      <c r="W10" s="522"/>
      <c r="X10" s="522" t="s">
        <v>405</v>
      </c>
      <c r="Y10" s="522"/>
      <c r="Z10" s="522" t="s">
        <v>406</v>
      </c>
      <c r="AA10" s="522"/>
      <c r="AB10" s="522" t="s">
        <v>407</v>
      </c>
      <c r="AC10" s="522"/>
      <c r="AD10" s="522" t="s">
        <v>408</v>
      </c>
      <c r="AE10" s="522"/>
      <c r="AF10" s="522" t="s">
        <v>409</v>
      </c>
      <c r="AG10" s="522"/>
      <c r="AH10" s="522" t="s">
        <v>410</v>
      </c>
      <c r="AI10" s="522"/>
      <c r="AJ10" s="522" t="s">
        <v>411</v>
      </c>
      <c r="AK10" s="522"/>
      <c r="AL10" s="522" t="s">
        <v>412</v>
      </c>
      <c r="AM10" s="522"/>
      <c r="AN10" s="524" t="s">
        <v>413</v>
      </c>
      <c r="AO10" s="525"/>
      <c r="AP10" s="524" t="s">
        <v>414</v>
      </c>
      <c r="AQ10" s="525"/>
      <c r="AR10" s="524" t="s">
        <v>415</v>
      </c>
      <c r="AS10" s="525"/>
      <c r="AT10" s="524" t="s">
        <v>416</v>
      </c>
      <c r="AU10" s="525"/>
      <c r="AV10" s="524" t="s">
        <v>417</v>
      </c>
      <c r="AW10" s="525"/>
      <c r="AX10" s="524" t="s">
        <v>418</v>
      </c>
      <c r="AY10" s="525"/>
      <c r="AZ10" s="524" t="s">
        <v>419</v>
      </c>
      <c r="BA10" s="525"/>
      <c r="BB10" s="524" t="s">
        <v>420</v>
      </c>
      <c r="BC10" s="525"/>
      <c r="BD10" s="524" t="s">
        <v>421</v>
      </c>
      <c r="BE10" s="525"/>
      <c r="BF10" s="524" t="s">
        <v>422</v>
      </c>
      <c r="BG10" s="525"/>
      <c r="BH10" s="524" t="s">
        <v>423</v>
      </c>
      <c r="BI10" s="525"/>
      <c r="BJ10" s="524" t="s">
        <v>424</v>
      </c>
      <c r="BK10" s="525"/>
    </row>
    <row r="11" spans="1:63" ht="114" customHeight="1" thickBot="1">
      <c r="A11" s="264" t="s">
        <v>425</v>
      </c>
      <c r="B11" s="262" t="s">
        <v>426</v>
      </c>
      <c r="C11" s="515"/>
      <c r="D11" s="517"/>
      <c r="E11" s="519"/>
      <c r="F11" s="521"/>
      <c r="G11" s="515"/>
      <c r="H11" s="515"/>
      <c r="I11" s="515"/>
      <c r="J11" s="515"/>
      <c r="K11" s="517"/>
      <c r="L11" s="517"/>
      <c r="M11" s="517"/>
      <c r="N11" s="515"/>
      <c r="O11" s="517"/>
      <c r="P11" s="265" t="s">
        <v>129</v>
      </c>
      <c r="Q11" s="266" t="s">
        <v>130</v>
      </c>
      <c r="R11" s="265" t="s">
        <v>129</v>
      </c>
      <c r="S11" s="266" t="s">
        <v>130</v>
      </c>
      <c r="T11" s="265" t="s">
        <v>129</v>
      </c>
      <c r="U11" s="266" t="s">
        <v>130</v>
      </c>
      <c r="V11" s="265" t="s">
        <v>129</v>
      </c>
      <c r="W11" s="266" t="s">
        <v>130</v>
      </c>
      <c r="X11" s="265" t="s">
        <v>129</v>
      </c>
      <c r="Y11" s="266" t="s">
        <v>130</v>
      </c>
      <c r="Z11" s="265" t="s">
        <v>129</v>
      </c>
      <c r="AA11" s="266" t="s">
        <v>130</v>
      </c>
      <c r="AB11" s="265" t="s">
        <v>129</v>
      </c>
      <c r="AC11" s="266" t="s">
        <v>130</v>
      </c>
      <c r="AD11" s="265" t="s">
        <v>129</v>
      </c>
      <c r="AE11" s="266" t="s">
        <v>130</v>
      </c>
      <c r="AF11" s="265" t="s">
        <v>129</v>
      </c>
      <c r="AG11" s="266" t="s">
        <v>130</v>
      </c>
      <c r="AH11" s="265" t="s">
        <v>129</v>
      </c>
      <c r="AI11" s="266" t="s">
        <v>130</v>
      </c>
      <c r="AJ11" s="265" t="s">
        <v>129</v>
      </c>
      <c r="AK11" s="266" t="s">
        <v>130</v>
      </c>
      <c r="AL11" s="265" t="s">
        <v>129</v>
      </c>
      <c r="AM11" s="267" t="s">
        <v>130</v>
      </c>
      <c r="AN11" s="268" t="s">
        <v>427</v>
      </c>
      <c r="AO11" s="263" t="s">
        <v>331</v>
      </c>
      <c r="AP11" s="268" t="s">
        <v>427</v>
      </c>
      <c r="AQ11" s="263" t="s">
        <v>331</v>
      </c>
      <c r="AR11" s="268" t="s">
        <v>427</v>
      </c>
      <c r="AS11" s="263" t="s">
        <v>331</v>
      </c>
      <c r="AT11" s="268" t="s">
        <v>427</v>
      </c>
      <c r="AU11" s="263" t="s">
        <v>331</v>
      </c>
      <c r="AV11" s="268" t="s">
        <v>427</v>
      </c>
      <c r="AW11" s="263" t="s">
        <v>331</v>
      </c>
      <c r="AX11" s="268" t="s">
        <v>427</v>
      </c>
      <c r="AY11" s="263" t="s">
        <v>331</v>
      </c>
      <c r="AZ11" s="268" t="s">
        <v>427</v>
      </c>
      <c r="BA11" s="263" t="s">
        <v>331</v>
      </c>
      <c r="BB11" s="268" t="s">
        <v>427</v>
      </c>
      <c r="BC11" s="263" t="s">
        <v>331</v>
      </c>
      <c r="BD11" s="268" t="s">
        <v>427</v>
      </c>
      <c r="BE11" s="263" t="s">
        <v>331</v>
      </c>
      <c r="BF11" s="268" t="s">
        <v>427</v>
      </c>
      <c r="BG11" s="263" t="s">
        <v>331</v>
      </c>
      <c r="BH11" s="268" t="s">
        <v>427</v>
      </c>
      <c r="BI11" s="263" t="s">
        <v>331</v>
      </c>
      <c r="BJ11" s="268" t="s">
        <v>427</v>
      </c>
      <c r="BK11" s="263" t="s">
        <v>331</v>
      </c>
    </row>
    <row r="12" spans="1:63" ht="387.75" customHeight="1">
      <c r="A12" s="526" t="s">
        <v>428</v>
      </c>
      <c r="B12" s="526" t="s">
        <v>429</v>
      </c>
      <c r="C12" s="526" t="s">
        <v>430</v>
      </c>
      <c r="D12" s="526" t="s">
        <v>431</v>
      </c>
      <c r="E12" s="528">
        <v>0.15</v>
      </c>
      <c r="F12" s="528" t="s">
        <v>432</v>
      </c>
      <c r="G12" s="270" t="s">
        <v>433</v>
      </c>
      <c r="H12" s="271" t="s">
        <v>434</v>
      </c>
      <c r="I12" s="272" t="s">
        <v>435</v>
      </c>
      <c r="J12" s="273">
        <v>0.05</v>
      </c>
      <c r="K12" s="274" t="s">
        <v>436</v>
      </c>
      <c r="L12" s="275">
        <v>44958</v>
      </c>
      <c r="M12" s="275">
        <v>45261</v>
      </c>
      <c r="N12" s="269" t="s">
        <v>437</v>
      </c>
      <c r="O12" s="269" t="s">
        <v>438</v>
      </c>
      <c r="P12" s="276"/>
      <c r="Q12" s="277"/>
      <c r="R12" s="276">
        <v>0.09</v>
      </c>
      <c r="S12" s="278">
        <v>0.09</v>
      </c>
      <c r="T12" s="276">
        <v>0.09</v>
      </c>
      <c r="U12" s="278">
        <v>0.09</v>
      </c>
      <c r="V12" s="276">
        <v>0.09</v>
      </c>
      <c r="W12" s="278">
        <v>0.09</v>
      </c>
      <c r="X12" s="276">
        <v>0.09</v>
      </c>
      <c r="Y12" s="278">
        <v>0.09</v>
      </c>
      <c r="Z12" s="276">
        <v>0.09</v>
      </c>
      <c r="AA12" s="278">
        <v>0.09</v>
      </c>
      <c r="AB12" s="276">
        <v>0.09</v>
      </c>
      <c r="AC12" s="278">
        <v>0.09</v>
      </c>
      <c r="AD12" s="276">
        <v>0.09</v>
      </c>
      <c r="AE12" s="278">
        <v>0.09</v>
      </c>
      <c r="AF12" s="276">
        <v>0.09</v>
      </c>
      <c r="AG12" s="278">
        <v>0.09</v>
      </c>
      <c r="AH12" s="276">
        <v>0.09</v>
      </c>
      <c r="AI12" s="278">
        <v>0.09</v>
      </c>
      <c r="AJ12" s="276">
        <v>0.09</v>
      </c>
      <c r="AK12" s="278">
        <v>0.09</v>
      </c>
      <c r="AL12" s="276">
        <v>0.1</v>
      </c>
      <c r="AM12" s="278">
        <v>0.1</v>
      </c>
      <c r="AN12" s="279"/>
      <c r="AO12" s="280" t="s">
        <v>439</v>
      </c>
      <c r="AP12" s="279">
        <v>0.09</v>
      </c>
      <c r="AQ12" s="280" t="s">
        <v>440</v>
      </c>
      <c r="AR12" s="279">
        <f>+AP12*2</f>
        <v>0.18</v>
      </c>
      <c r="AS12" s="280" t="s">
        <v>441</v>
      </c>
      <c r="AT12" s="279">
        <f>+AP12*3</f>
        <v>0.27</v>
      </c>
      <c r="AU12" s="280" t="s">
        <v>442</v>
      </c>
      <c r="AV12" s="279">
        <f>+AP12*4</f>
        <v>0.36</v>
      </c>
      <c r="AW12" s="280" t="s">
        <v>443</v>
      </c>
      <c r="AX12" s="279">
        <f>+AP12*5</f>
        <v>0.44999999999999996</v>
      </c>
      <c r="AY12" s="281" t="s">
        <v>444</v>
      </c>
      <c r="AZ12" s="279">
        <f>9%*7</f>
        <v>0.63</v>
      </c>
      <c r="BA12" s="281" t="s">
        <v>445</v>
      </c>
      <c r="BB12" s="279">
        <f>9%*8</f>
        <v>0.72</v>
      </c>
      <c r="BC12" s="281" t="s">
        <v>446</v>
      </c>
      <c r="BD12" s="279">
        <f>9%*9</f>
        <v>0.80999999999999994</v>
      </c>
      <c r="BE12" s="281" t="s">
        <v>447</v>
      </c>
      <c r="BF12" s="282">
        <f>9%*9</f>
        <v>0.80999999999999994</v>
      </c>
      <c r="BG12" s="280" t="s">
        <v>448</v>
      </c>
      <c r="BH12" s="282">
        <f>9%*10</f>
        <v>0.89999999999999991</v>
      </c>
      <c r="BI12" s="280" t="s">
        <v>449</v>
      </c>
      <c r="BJ12" s="279">
        <v>1</v>
      </c>
      <c r="BK12" s="280" t="s">
        <v>450</v>
      </c>
    </row>
    <row r="13" spans="1:63" ht="322.5" customHeight="1">
      <c r="A13" s="527"/>
      <c r="B13" s="527"/>
      <c r="C13" s="527"/>
      <c r="D13" s="527"/>
      <c r="E13" s="529"/>
      <c r="F13" s="529"/>
      <c r="G13" s="285" t="s">
        <v>451</v>
      </c>
      <c r="H13" s="286" t="s">
        <v>452</v>
      </c>
      <c r="I13" s="287" t="s">
        <v>14</v>
      </c>
      <c r="J13" s="288">
        <v>0.05</v>
      </c>
      <c r="K13" s="289" t="s">
        <v>436</v>
      </c>
      <c r="L13" s="290">
        <v>44986</v>
      </c>
      <c r="M13" s="290">
        <v>45261</v>
      </c>
      <c r="N13" s="283" t="s">
        <v>437</v>
      </c>
      <c r="O13" s="283" t="s">
        <v>453</v>
      </c>
      <c r="P13" s="291"/>
      <c r="Q13" s="291"/>
      <c r="R13" s="291"/>
      <c r="S13" s="291"/>
      <c r="T13" s="291"/>
      <c r="U13" s="292"/>
      <c r="V13" s="292"/>
      <c r="W13" s="293"/>
      <c r="X13" s="292"/>
      <c r="Y13" s="292"/>
      <c r="Z13" s="292"/>
      <c r="AA13" s="292"/>
      <c r="AB13" s="292"/>
      <c r="AC13" s="294"/>
      <c r="AD13" s="292"/>
      <c r="AF13" s="292">
        <v>35</v>
      </c>
      <c r="AG13" s="295">
        <v>35</v>
      </c>
      <c r="AH13" s="292"/>
      <c r="AI13" s="292"/>
      <c r="AJ13" s="292"/>
      <c r="AK13" s="293"/>
      <c r="AL13" s="291">
        <v>24</v>
      </c>
      <c r="AM13" s="295">
        <v>15</v>
      </c>
      <c r="AN13" s="296"/>
      <c r="AO13" s="280" t="s">
        <v>454</v>
      </c>
      <c r="AP13" s="296"/>
      <c r="AQ13" s="280" t="s">
        <v>454</v>
      </c>
      <c r="AR13" s="296"/>
      <c r="AS13" s="280" t="s">
        <v>455</v>
      </c>
      <c r="AT13" s="296"/>
      <c r="AU13" s="280" t="s">
        <v>455</v>
      </c>
      <c r="AV13" s="296"/>
      <c r="AW13" s="280" t="s">
        <v>456</v>
      </c>
      <c r="AX13" s="279"/>
      <c r="AY13" s="297" t="s">
        <v>457</v>
      </c>
      <c r="AZ13" s="279"/>
      <c r="BA13" s="297" t="s">
        <v>458</v>
      </c>
      <c r="BB13" s="279"/>
      <c r="BC13" s="298" t="s">
        <v>459</v>
      </c>
      <c r="BD13" s="299" t="s">
        <v>460</v>
      </c>
      <c r="BE13" s="298" t="s">
        <v>461</v>
      </c>
      <c r="BF13" s="293">
        <v>35</v>
      </c>
      <c r="BG13" s="280" t="s">
        <v>462</v>
      </c>
      <c r="BH13" s="293">
        <v>35</v>
      </c>
      <c r="BI13" s="280" t="s">
        <v>463</v>
      </c>
      <c r="BJ13" s="300">
        <v>59</v>
      </c>
      <c r="BK13" s="280" t="s">
        <v>464</v>
      </c>
    </row>
    <row r="14" spans="1:63" ht="233.25" customHeight="1">
      <c r="A14" s="527"/>
      <c r="B14" s="527"/>
      <c r="C14" s="527"/>
      <c r="D14" s="527"/>
      <c r="E14" s="529"/>
      <c r="F14" s="529"/>
      <c r="G14" s="301" t="s">
        <v>465</v>
      </c>
      <c r="H14" s="286" t="s">
        <v>434</v>
      </c>
      <c r="I14" s="287" t="s">
        <v>466</v>
      </c>
      <c r="J14" s="288">
        <v>0.05</v>
      </c>
      <c r="K14" s="289" t="s">
        <v>436</v>
      </c>
      <c r="L14" s="290">
        <v>44958</v>
      </c>
      <c r="M14" s="290">
        <v>45261</v>
      </c>
      <c r="N14" s="283" t="s">
        <v>437</v>
      </c>
      <c r="O14" s="283" t="s">
        <v>467</v>
      </c>
      <c r="P14" s="291"/>
      <c r="Q14" s="291"/>
      <c r="R14" s="276">
        <v>0.09</v>
      </c>
      <c r="S14" s="278">
        <v>0.09</v>
      </c>
      <c r="T14" s="276">
        <v>0.09</v>
      </c>
      <c r="U14" s="278">
        <v>0.09</v>
      </c>
      <c r="V14" s="276">
        <v>0.09</v>
      </c>
      <c r="W14" s="278">
        <v>0.09</v>
      </c>
      <c r="X14" s="276">
        <v>0.09</v>
      </c>
      <c r="Y14" s="278">
        <v>0.09</v>
      </c>
      <c r="Z14" s="276">
        <v>0.09</v>
      </c>
      <c r="AA14" s="278">
        <v>0.09</v>
      </c>
      <c r="AB14" s="276">
        <v>0.09</v>
      </c>
      <c r="AC14" s="278">
        <v>0.09</v>
      </c>
      <c r="AD14" s="276">
        <v>0.09</v>
      </c>
      <c r="AE14" s="278">
        <v>0.09</v>
      </c>
      <c r="AF14" s="276">
        <v>0.09</v>
      </c>
      <c r="AG14" s="278">
        <v>0.09</v>
      </c>
      <c r="AH14" s="276">
        <v>0.09</v>
      </c>
      <c r="AI14" s="302">
        <v>0.09</v>
      </c>
      <c r="AJ14" s="276">
        <v>0.09</v>
      </c>
      <c r="AK14" s="302">
        <v>0.09</v>
      </c>
      <c r="AL14" s="303">
        <v>0.1</v>
      </c>
      <c r="AM14" s="302">
        <v>0.1</v>
      </c>
      <c r="AN14" s="279">
        <v>0.09</v>
      </c>
      <c r="AO14" s="280" t="s">
        <v>468</v>
      </c>
      <c r="AP14" s="279">
        <v>0.09</v>
      </c>
      <c r="AQ14" s="280" t="s">
        <v>469</v>
      </c>
      <c r="AR14" s="279">
        <f>+AP14*2</f>
        <v>0.18</v>
      </c>
      <c r="AS14" s="280" t="s">
        <v>470</v>
      </c>
      <c r="AT14" s="279">
        <f>+AP14*3</f>
        <v>0.27</v>
      </c>
      <c r="AU14" s="280" t="s">
        <v>471</v>
      </c>
      <c r="AV14" s="279">
        <f>+AP14*4</f>
        <v>0.36</v>
      </c>
      <c r="AW14" s="280" t="s">
        <v>472</v>
      </c>
      <c r="AX14" s="279">
        <f>+AP14*5</f>
        <v>0.44999999999999996</v>
      </c>
      <c r="AY14" s="297" t="s">
        <v>198</v>
      </c>
      <c r="AZ14" s="279">
        <f>+AE14*7</f>
        <v>0.63</v>
      </c>
      <c r="BA14" s="297" t="s">
        <v>473</v>
      </c>
      <c r="BB14" s="279">
        <f>+AC14*8</f>
        <v>0.72</v>
      </c>
      <c r="BC14" s="298" t="s">
        <v>474</v>
      </c>
      <c r="BD14" s="279">
        <f>+AE14*9</f>
        <v>0.80999999999999994</v>
      </c>
      <c r="BE14" s="298" t="s">
        <v>475</v>
      </c>
      <c r="BF14" s="282">
        <f>9%*9</f>
        <v>0.80999999999999994</v>
      </c>
      <c r="BG14" s="280" t="s">
        <v>476</v>
      </c>
      <c r="BH14" s="282">
        <f>9%*10</f>
        <v>0.89999999999999991</v>
      </c>
      <c r="BI14" s="280" t="s">
        <v>477</v>
      </c>
      <c r="BJ14" s="279">
        <v>1</v>
      </c>
      <c r="BK14" s="280" t="s">
        <v>478</v>
      </c>
    </row>
    <row r="15" spans="1:63" ht="409.5">
      <c r="A15" s="527"/>
      <c r="B15" s="527" t="s">
        <v>479</v>
      </c>
      <c r="C15" s="527" t="s">
        <v>480</v>
      </c>
      <c r="D15" s="304" t="s">
        <v>481</v>
      </c>
      <c r="E15" s="284">
        <v>0.05</v>
      </c>
      <c r="F15" s="305" t="s">
        <v>482</v>
      </c>
      <c r="G15" s="304" t="s">
        <v>483</v>
      </c>
      <c r="H15" s="286" t="s">
        <v>484</v>
      </c>
      <c r="I15" s="304" t="s">
        <v>23</v>
      </c>
      <c r="J15" s="288">
        <v>0.05</v>
      </c>
      <c r="K15" s="289" t="s">
        <v>436</v>
      </c>
      <c r="L15" s="290">
        <v>44958</v>
      </c>
      <c r="M15" s="290">
        <v>45261</v>
      </c>
      <c r="N15" s="283" t="s">
        <v>437</v>
      </c>
      <c r="O15" s="283" t="s">
        <v>485</v>
      </c>
      <c r="P15" s="291"/>
      <c r="Q15" s="291"/>
      <c r="R15" s="291"/>
      <c r="S15" s="291"/>
      <c r="T15" s="291">
        <v>10</v>
      </c>
      <c r="U15" s="291"/>
      <c r="V15" s="291"/>
      <c r="W15" s="306"/>
      <c r="X15" s="291"/>
      <c r="Y15" s="291"/>
      <c r="Z15" s="291">
        <v>5167</v>
      </c>
      <c r="AA15" s="295" t="s">
        <v>486</v>
      </c>
      <c r="AB15" s="291">
        <v>3867</v>
      </c>
      <c r="AC15" s="306"/>
      <c r="AD15" s="291">
        <v>60</v>
      </c>
      <c r="AE15" s="291"/>
      <c r="AF15" s="291">
        <v>458</v>
      </c>
      <c r="AG15" s="291"/>
      <c r="AH15" s="291"/>
      <c r="AI15" s="291"/>
      <c r="AJ15" s="291">
        <v>28</v>
      </c>
      <c r="AK15" s="295">
        <v>2500</v>
      </c>
      <c r="AL15" s="291">
        <v>9448</v>
      </c>
      <c r="AM15" s="291"/>
      <c r="AN15" s="300">
        <f>+T15+Z15+AB15+AD15+AF15+AH15+AJ15+AL15</f>
        <v>19038</v>
      </c>
      <c r="AO15" s="280" t="s">
        <v>487</v>
      </c>
      <c r="AP15" s="296"/>
      <c r="AQ15" s="280" t="s">
        <v>488</v>
      </c>
      <c r="AR15" s="300">
        <v>10</v>
      </c>
      <c r="AS15" s="280" t="s">
        <v>489</v>
      </c>
      <c r="AT15" s="300">
        <v>10</v>
      </c>
      <c r="AU15" s="280" t="s">
        <v>490</v>
      </c>
      <c r="AV15" s="300">
        <v>10</v>
      </c>
      <c r="AW15" s="280" t="s">
        <v>491</v>
      </c>
      <c r="AX15" s="300">
        <f>10+5167</f>
        <v>5177</v>
      </c>
      <c r="AY15" s="297" t="s">
        <v>492</v>
      </c>
      <c r="AZ15" s="300">
        <v>9044</v>
      </c>
      <c r="BA15" s="297" t="s">
        <v>493</v>
      </c>
      <c r="BB15" s="300">
        <v>9104</v>
      </c>
      <c r="BC15" s="298" t="s">
        <v>494</v>
      </c>
      <c r="BD15" s="300">
        <v>9562</v>
      </c>
      <c r="BE15" s="298" t="s">
        <v>495</v>
      </c>
      <c r="BF15" s="293">
        <v>9562</v>
      </c>
      <c r="BG15" s="307" t="s">
        <v>496</v>
      </c>
      <c r="BH15" s="293">
        <v>9590</v>
      </c>
      <c r="BI15" s="298" t="s">
        <v>497</v>
      </c>
      <c r="BJ15" s="300">
        <v>19038</v>
      </c>
      <c r="BK15" s="298" t="s">
        <v>498</v>
      </c>
    </row>
    <row r="16" spans="1:63" ht="409.5">
      <c r="A16" s="527"/>
      <c r="B16" s="527"/>
      <c r="C16" s="527"/>
      <c r="D16" s="533" t="s">
        <v>499</v>
      </c>
      <c r="E16" s="531">
        <v>0.4</v>
      </c>
      <c r="F16" s="529" t="s">
        <v>482</v>
      </c>
      <c r="G16" s="534" t="s">
        <v>500</v>
      </c>
      <c r="H16" s="308">
        <v>183</v>
      </c>
      <c r="I16" s="392" t="s">
        <v>242</v>
      </c>
      <c r="J16" s="288">
        <v>0.05</v>
      </c>
      <c r="K16" s="289" t="s">
        <v>436</v>
      </c>
      <c r="L16" s="290">
        <v>44986</v>
      </c>
      <c r="M16" s="290">
        <v>45261</v>
      </c>
      <c r="N16" s="283" t="s">
        <v>437</v>
      </c>
      <c r="O16" s="535">
        <v>3.1</v>
      </c>
      <c r="P16" s="291"/>
      <c r="Q16" s="291"/>
      <c r="R16" s="291"/>
      <c r="S16" s="291"/>
      <c r="T16" s="291"/>
      <c r="U16" s="291"/>
      <c r="V16" s="291"/>
      <c r="W16" s="306"/>
      <c r="X16" s="291"/>
      <c r="Y16" s="310">
        <v>183</v>
      </c>
      <c r="Z16" s="291"/>
      <c r="AA16" s="303"/>
      <c r="AB16" s="291"/>
      <c r="AC16" s="292"/>
      <c r="AD16" s="303"/>
      <c r="AE16" s="303"/>
      <c r="AF16" s="303"/>
      <c r="AG16" s="303"/>
      <c r="AH16" s="311">
        <v>47</v>
      </c>
      <c r="AI16" s="291"/>
      <c r="AJ16" s="291"/>
      <c r="AK16" s="312"/>
      <c r="AL16" s="291">
        <v>209</v>
      </c>
      <c r="AM16" s="313">
        <v>183</v>
      </c>
      <c r="AN16" s="296"/>
      <c r="AO16" s="280" t="s">
        <v>501</v>
      </c>
      <c r="AP16" s="296"/>
      <c r="AQ16" s="280" t="s">
        <v>501</v>
      </c>
      <c r="AR16" s="296"/>
      <c r="AS16" s="280" t="s">
        <v>502</v>
      </c>
      <c r="AT16" s="296"/>
      <c r="AU16" s="280" t="s">
        <v>502</v>
      </c>
      <c r="AV16" s="296"/>
      <c r="AW16" s="280" t="s">
        <v>503</v>
      </c>
      <c r="AX16" s="314" t="s">
        <v>504</v>
      </c>
      <c r="AY16" s="297" t="s">
        <v>505</v>
      </c>
      <c r="AZ16" s="314">
        <v>12</v>
      </c>
      <c r="BA16" s="298" t="s">
        <v>506</v>
      </c>
      <c r="BB16" s="314"/>
      <c r="BC16" s="298" t="s">
        <v>507</v>
      </c>
      <c r="BD16" s="314" t="s">
        <v>504</v>
      </c>
      <c r="BE16" s="307" t="s">
        <v>508</v>
      </c>
      <c r="BF16" s="300">
        <v>47</v>
      </c>
      <c r="BG16" s="307" t="s">
        <v>509</v>
      </c>
      <c r="BH16" s="300">
        <v>47</v>
      </c>
      <c r="BI16" s="298" t="s">
        <v>510</v>
      </c>
      <c r="BJ16" s="386">
        <v>209</v>
      </c>
      <c r="BK16" s="387" t="s">
        <v>511</v>
      </c>
    </row>
    <row r="17" spans="1:63" ht="264">
      <c r="A17" s="527"/>
      <c r="B17" s="527"/>
      <c r="C17" s="527"/>
      <c r="D17" s="533"/>
      <c r="E17" s="531"/>
      <c r="F17" s="529"/>
      <c r="G17" s="534"/>
      <c r="H17" s="315">
        <v>10</v>
      </c>
      <c r="I17" s="316" t="s">
        <v>27</v>
      </c>
      <c r="J17" s="288">
        <v>0.05</v>
      </c>
      <c r="K17" s="289" t="s">
        <v>436</v>
      </c>
      <c r="L17" s="290">
        <v>44986</v>
      </c>
      <c r="M17" s="290">
        <v>45261</v>
      </c>
      <c r="N17" s="283" t="s">
        <v>437</v>
      </c>
      <c r="O17" s="536"/>
      <c r="P17" s="291"/>
      <c r="Q17" s="291"/>
      <c r="R17" s="291"/>
      <c r="S17" s="291"/>
      <c r="T17" s="291"/>
      <c r="U17" s="291"/>
      <c r="V17" s="291"/>
      <c r="W17" s="306"/>
      <c r="X17" s="291"/>
      <c r="Y17" s="310">
        <v>10</v>
      </c>
      <c r="Z17" s="291"/>
      <c r="AA17" s="303"/>
      <c r="AB17" s="291"/>
      <c r="AC17" s="292"/>
      <c r="AD17" s="303"/>
      <c r="AE17" s="303"/>
      <c r="AF17" s="303"/>
      <c r="AG17" s="303"/>
      <c r="AH17" s="311">
        <v>18</v>
      </c>
      <c r="AI17" s="291"/>
      <c r="AJ17" s="291"/>
      <c r="AK17" s="312"/>
      <c r="AL17" s="291">
        <v>76</v>
      </c>
      <c r="AM17" s="313">
        <v>10</v>
      </c>
      <c r="AN17" s="296"/>
      <c r="AO17" s="280" t="s">
        <v>501</v>
      </c>
      <c r="AP17" s="296"/>
      <c r="AQ17" s="280" t="s">
        <v>501</v>
      </c>
      <c r="AR17" s="296"/>
      <c r="AS17" s="280" t="s">
        <v>502</v>
      </c>
      <c r="AT17" s="296"/>
      <c r="AU17" s="280" t="s">
        <v>502</v>
      </c>
      <c r="AV17" s="296"/>
      <c r="AW17" s="280" t="s">
        <v>512</v>
      </c>
      <c r="AX17" s="314" t="s">
        <v>513</v>
      </c>
      <c r="AY17" s="298" t="s">
        <v>514</v>
      </c>
      <c r="AZ17" s="314" t="s">
        <v>513</v>
      </c>
      <c r="BA17" s="298" t="s">
        <v>515</v>
      </c>
      <c r="BB17" s="314"/>
      <c r="BC17" s="298" t="s">
        <v>516</v>
      </c>
      <c r="BD17" s="314" t="s">
        <v>513</v>
      </c>
      <c r="BE17" s="307" t="s">
        <v>517</v>
      </c>
      <c r="BF17" s="300">
        <v>18</v>
      </c>
      <c r="BG17" s="307" t="s">
        <v>518</v>
      </c>
      <c r="BH17" s="300">
        <v>18</v>
      </c>
      <c r="BI17" s="298" t="s">
        <v>519</v>
      </c>
      <c r="BJ17" s="300">
        <v>76</v>
      </c>
      <c r="BK17" s="298" t="s">
        <v>520</v>
      </c>
    </row>
    <row r="18" spans="1:63" ht="280.5">
      <c r="A18" s="527"/>
      <c r="B18" s="527"/>
      <c r="C18" s="527"/>
      <c r="D18" s="533"/>
      <c r="E18" s="531"/>
      <c r="F18" s="529"/>
      <c r="G18" s="534"/>
      <c r="H18" s="315">
        <v>100</v>
      </c>
      <c r="I18" s="317" t="s">
        <v>28</v>
      </c>
      <c r="J18" s="288">
        <v>0.05</v>
      </c>
      <c r="K18" s="289" t="s">
        <v>436</v>
      </c>
      <c r="L18" s="290">
        <v>44986</v>
      </c>
      <c r="M18" s="290">
        <v>45261</v>
      </c>
      <c r="N18" s="283" t="s">
        <v>437</v>
      </c>
      <c r="O18" s="536"/>
      <c r="P18" s="291"/>
      <c r="Q18" s="291"/>
      <c r="R18" s="291"/>
      <c r="S18" s="291"/>
      <c r="T18" s="291"/>
      <c r="U18" s="291"/>
      <c r="V18" s="291"/>
      <c r="W18" s="306"/>
      <c r="X18" s="291"/>
      <c r="Y18" s="310">
        <v>100</v>
      </c>
      <c r="Z18" s="291"/>
      <c r="AA18" s="303"/>
      <c r="AB18" s="291"/>
      <c r="AC18" s="292"/>
      <c r="AD18" s="303"/>
      <c r="AE18" s="303"/>
      <c r="AF18" s="303"/>
      <c r="AG18" s="303"/>
      <c r="AH18" s="300">
        <v>45</v>
      </c>
      <c r="AI18" s="291"/>
      <c r="AJ18" s="291"/>
      <c r="AK18" s="312"/>
      <c r="AL18" s="291">
        <v>196</v>
      </c>
      <c r="AM18" s="313">
        <v>100</v>
      </c>
      <c r="AN18" s="296"/>
      <c r="AO18" s="280" t="s">
        <v>501</v>
      </c>
      <c r="AP18" s="296"/>
      <c r="AQ18" s="280" t="s">
        <v>501</v>
      </c>
      <c r="AR18" s="296"/>
      <c r="AS18" s="280" t="s">
        <v>502</v>
      </c>
      <c r="AT18" s="296"/>
      <c r="AU18" s="280" t="s">
        <v>502</v>
      </c>
      <c r="AV18" s="296"/>
      <c r="AW18" s="280" t="s">
        <v>521</v>
      </c>
      <c r="AX18" s="314" t="s">
        <v>522</v>
      </c>
      <c r="AY18" s="297" t="s">
        <v>523</v>
      </c>
      <c r="AZ18" s="314" t="s">
        <v>522</v>
      </c>
      <c r="BA18" s="298" t="s">
        <v>524</v>
      </c>
      <c r="BB18" s="314" t="s">
        <v>522</v>
      </c>
      <c r="BC18" s="298" t="s">
        <v>525</v>
      </c>
      <c r="BD18" s="314" t="s">
        <v>522</v>
      </c>
      <c r="BE18" s="298" t="s">
        <v>526</v>
      </c>
      <c r="BF18" s="300">
        <v>45</v>
      </c>
      <c r="BG18" s="298" t="s">
        <v>527</v>
      </c>
      <c r="BH18" s="300">
        <v>45</v>
      </c>
      <c r="BI18" s="298" t="s">
        <v>528</v>
      </c>
      <c r="BJ18" s="300">
        <v>196</v>
      </c>
      <c r="BK18" s="298" t="s">
        <v>529</v>
      </c>
    </row>
    <row r="19" spans="1:63" ht="396">
      <c r="A19" s="527"/>
      <c r="B19" s="527"/>
      <c r="C19" s="527"/>
      <c r="D19" s="533"/>
      <c r="E19" s="531"/>
      <c r="F19" s="529"/>
      <c r="G19" s="534"/>
      <c r="H19" s="315">
        <v>25</v>
      </c>
      <c r="I19" s="316" t="s">
        <v>29</v>
      </c>
      <c r="J19" s="288">
        <v>0.05</v>
      </c>
      <c r="K19" s="289" t="s">
        <v>436</v>
      </c>
      <c r="L19" s="290">
        <v>44986</v>
      </c>
      <c r="M19" s="290">
        <v>45261</v>
      </c>
      <c r="N19" s="283" t="s">
        <v>437</v>
      </c>
      <c r="O19" s="536"/>
      <c r="P19" s="291"/>
      <c r="Q19" s="291"/>
      <c r="R19" s="291"/>
      <c r="S19" s="291"/>
      <c r="T19" s="291"/>
      <c r="U19" s="291"/>
      <c r="V19" s="291"/>
      <c r="W19" s="306"/>
      <c r="X19" s="291"/>
      <c r="Y19" s="310">
        <v>25</v>
      </c>
      <c r="Z19" s="291"/>
      <c r="AA19" s="303"/>
      <c r="AB19" s="291"/>
      <c r="AC19" s="292"/>
      <c r="AD19" s="303"/>
      <c r="AE19" s="303"/>
      <c r="AF19" s="303"/>
      <c r="AG19" s="303"/>
      <c r="AH19" s="300">
        <v>12</v>
      </c>
      <c r="AI19" s="291"/>
      <c r="AJ19" s="291"/>
      <c r="AK19" s="312"/>
      <c r="AL19" s="291">
        <v>65</v>
      </c>
      <c r="AM19" s="313">
        <v>25</v>
      </c>
      <c r="AN19" s="296"/>
      <c r="AO19" s="280" t="s">
        <v>501</v>
      </c>
      <c r="AP19" s="296"/>
      <c r="AQ19" s="280" t="s">
        <v>501</v>
      </c>
      <c r="AR19" s="296"/>
      <c r="AS19" s="280" t="s">
        <v>502</v>
      </c>
      <c r="AT19" s="296"/>
      <c r="AU19" s="280" t="s">
        <v>502</v>
      </c>
      <c r="AV19" s="296"/>
      <c r="AW19" s="280" t="s">
        <v>530</v>
      </c>
      <c r="AX19" s="314">
        <v>3</v>
      </c>
      <c r="AY19" s="318" t="s">
        <v>531</v>
      </c>
      <c r="AZ19" s="314">
        <v>3</v>
      </c>
      <c r="BA19" s="319" t="s">
        <v>532</v>
      </c>
      <c r="BB19" s="314" t="s">
        <v>533</v>
      </c>
      <c r="BC19" s="319" t="s">
        <v>534</v>
      </c>
      <c r="BD19" s="314" t="s">
        <v>533</v>
      </c>
      <c r="BE19" s="298" t="s">
        <v>535</v>
      </c>
      <c r="BF19" s="300">
        <v>12</v>
      </c>
      <c r="BG19" s="298" t="s">
        <v>536</v>
      </c>
      <c r="BH19" s="300">
        <v>12</v>
      </c>
      <c r="BI19" s="298" t="s">
        <v>537</v>
      </c>
      <c r="BJ19" s="300">
        <v>65</v>
      </c>
      <c r="BK19" s="298" t="s">
        <v>538</v>
      </c>
    </row>
    <row r="20" spans="1:63" ht="409.5">
      <c r="A20" s="527"/>
      <c r="B20" s="527"/>
      <c r="C20" s="527"/>
      <c r="D20" s="533"/>
      <c r="E20" s="531"/>
      <c r="F20" s="529"/>
      <c r="G20" s="534"/>
      <c r="H20" s="320">
        <v>41</v>
      </c>
      <c r="I20" s="316" t="s">
        <v>31</v>
      </c>
      <c r="J20" s="288">
        <v>0.05</v>
      </c>
      <c r="K20" s="289" t="s">
        <v>436</v>
      </c>
      <c r="L20" s="290">
        <v>44986</v>
      </c>
      <c r="M20" s="290">
        <v>45261</v>
      </c>
      <c r="N20" s="283" t="s">
        <v>437</v>
      </c>
      <c r="O20" s="536"/>
      <c r="P20" s="291"/>
      <c r="Q20" s="291"/>
      <c r="R20" s="291"/>
      <c r="S20" s="291"/>
      <c r="T20" s="291"/>
      <c r="U20" s="291"/>
      <c r="V20" s="291"/>
      <c r="W20" s="306"/>
      <c r="X20" s="291"/>
      <c r="Y20" s="321">
        <v>41</v>
      </c>
      <c r="Z20" s="291"/>
      <c r="AA20" s="303"/>
      <c r="AB20" s="291"/>
      <c r="AC20" s="292"/>
      <c r="AD20" s="303"/>
      <c r="AE20" s="303"/>
      <c r="AF20" s="303"/>
      <c r="AG20" s="303"/>
      <c r="AH20" s="303"/>
      <c r="AI20" s="291"/>
      <c r="AJ20" s="291"/>
      <c r="AK20" s="312"/>
      <c r="AL20" s="291">
        <v>74</v>
      </c>
      <c r="AM20" s="322">
        <v>41</v>
      </c>
      <c r="AN20" s="296"/>
      <c r="AO20" s="280" t="s">
        <v>501</v>
      </c>
      <c r="AP20" s="296"/>
      <c r="AQ20" s="280" t="s">
        <v>501</v>
      </c>
      <c r="AR20" s="296"/>
      <c r="AS20" s="280" t="s">
        <v>502</v>
      </c>
      <c r="AT20" s="296"/>
      <c r="AU20" s="280" t="s">
        <v>502</v>
      </c>
      <c r="AV20" s="296"/>
      <c r="AW20" s="280" t="s">
        <v>539</v>
      </c>
      <c r="AX20" s="296"/>
      <c r="AY20" s="323" t="s">
        <v>540</v>
      </c>
      <c r="AZ20" s="296"/>
      <c r="BA20" s="324" t="s">
        <v>541</v>
      </c>
      <c r="BB20" s="296"/>
      <c r="BC20" s="324" t="s">
        <v>542</v>
      </c>
      <c r="BD20" s="314">
        <v>33</v>
      </c>
      <c r="BE20" s="298" t="s">
        <v>543</v>
      </c>
      <c r="BF20" s="300"/>
      <c r="BG20" s="298" t="s">
        <v>544</v>
      </c>
      <c r="BH20" s="300"/>
      <c r="BI20" s="298" t="s">
        <v>545</v>
      </c>
      <c r="BJ20" s="300">
        <v>74</v>
      </c>
      <c r="BK20" s="298" t="s">
        <v>546</v>
      </c>
    </row>
    <row r="21" spans="1:63" ht="396">
      <c r="A21" s="527"/>
      <c r="B21" s="527"/>
      <c r="C21" s="527"/>
      <c r="D21" s="533"/>
      <c r="E21" s="531"/>
      <c r="F21" s="529"/>
      <c r="G21" s="534"/>
      <c r="H21" s="315">
        <v>50</v>
      </c>
      <c r="I21" s="316" t="s">
        <v>32</v>
      </c>
      <c r="J21" s="288">
        <v>0.05</v>
      </c>
      <c r="K21" s="289" t="s">
        <v>436</v>
      </c>
      <c r="L21" s="290">
        <v>44986</v>
      </c>
      <c r="M21" s="290">
        <v>45261</v>
      </c>
      <c r="N21" s="283" t="s">
        <v>437</v>
      </c>
      <c r="O21" s="536"/>
      <c r="P21" s="291"/>
      <c r="Q21" s="291"/>
      <c r="R21" s="291"/>
      <c r="S21" s="291"/>
      <c r="T21" s="291"/>
      <c r="U21" s="291"/>
      <c r="V21" s="291"/>
      <c r="W21" s="306"/>
      <c r="X21" s="291"/>
      <c r="Y21" s="310">
        <v>50</v>
      </c>
      <c r="Z21" s="291">
        <v>4</v>
      </c>
      <c r="AA21" s="303"/>
      <c r="AB21" s="291"/>
      <c r="AC21" s="292"/>
      <c r="AD21" s="303"/>
      <c r="AE21" s="303"/>
      <c r="AF21" s="303"/>
      <c r="AG21" s="303"/>
      <c r="AH21" s="303"/>
      <c r="AI21" s="291"/>
      <c r="AJ21" s="291"/>
      <c r="AK21" s="312"/>
      <c r="AL21" s="291">
        <v>55</v>
      </c>
      <c r="AM21" s="313">
        <v>50</v>
      </c>
      <c r="AN21" s="296"/>
      <c r="AO21" s="280" t="s">
        <v>501</v>
      </c>
      <c r="AP21" s="296"/>
      <c r="AQ21" s="280" t="s">
        <v>501</v>
      </c>
      <c r="AR21" s="296"/>
      <c r="AS21" s="280" t="s">
        <v>502</v>
      </c>
      <c r="AT21" s="296"/>
      <c r="AU21" s="280" t="s">
        <v>547</v>
      </c>
      <c r="AV21" s="296"/>
      <c r="AW21" s="280" t="s">
        <v>548</v>
      </c>
      <c r="AX21" s="296"/>
      <c r="AY21" s="325" t="s">
        <v>549</v>
      </c>
      <c r="AZ21" s="300">
        <v>4</v>
      </c>
      <c r="BA21" s="324" t="s">
        <v>550</v>
      </c>
      <c r="BB21" s="300">
        <v>4</v>
      </c>
      <c r="BC21" s="324" t="s">
        <v>551</v>
      </c>
      <c r="BD21" s="300">
        <v>4</v>
      </c>
      <c r="BE21" s="298" t="s">
        <v>552</v>
      </c>
      <c r="BF21" s="300">
        <v>4</v>
      </c>
      <c r="BG21" s="298" t="s">
        <v>553</v>
      </c>
      <c r="BH21" s="300">
        <v>4</v>
      </c>
      <c r="BI21" s="298" t="s">
        <v>554</v>
      </c>
      <c r="BJ21" s="300">
        <v>51</v>
      </c>
      <c r="BK21" s="298" t="s">
        <v>555</v>
      </c>
    </row>
    <row r="22" spans="1:63" ht="409.5">
      <c r="A22" s="527"/>
      <c r="B22" s="527"/>
      <c r="C22" s="527"/>
      <c r="D22" s="533"/>
      <c r="E22" s="531"/>
      <c r="F22" s="529"/>
      <c r="G22" s="534"/>
      <c r="H22" s="326">
        <v>26</v>
      </c>
      <c r="I22" s="316" t="s">
        <v>33</v>
      </c>
      <c r="J22" s="288">
        <v>0.05</v>
      </c>
      <c r="K22" s="289" t="s">
        <v>436</v>
      </c>
      <c r="L22" s="290">
        <v>44986</v>
      </c>
      <c r="M22" s="290">
        <v>45261</v>
      </c>
      <c r="N22" s="283" t="s">
        <v>437</v>
      </c>
      <c r="O22" s="536"/>
      <c r="P22" s="291"/>
      <c r="Q22" s="291"/>
      <c r="R22" s="291"/>
      <c r="S22" s="291"/>
      <c r="T22" s="291"/>
      <c r="U22" s="291"/>
      <c r="V22" s="291"/>
      <c r="W22" s="306"/>
      <c r="X22" s="291"/>
      <c r="Y22" s="327">
        <v>26</v>
      </c>
      <c r="Z22" s="291"/>
      <c r="AA22" s="303"/>
      <c r="AB22" s="291"/>
      <c r="AC22" s="292"/>
      <c r="AD22" s="303"/>
      <c r="AE22" s="303"/>
      <c r="AF22" s="303"/>
      <c r="AG22" s="303"/>
      <c r="AH22" s="300">
        <v>8</v>
      </c>
      <c r="AI22" s="291"/>
      <c r="AJ22" s="291"/>
      <c r="AK22" s="312"/>
      <c r="AL22" s="291">
        <v>25</v>
      </c>
      <c r="AM22" s="328">
        <v>26</v>
      </c>
      <c r="AN22" s="296"/>
      <c r="AO22" s="280" t="s">
        <v>501</v>
      </c>
      <c r="AP22" s="296"/>
      <c r="AQ22" s="280" t="s">
        <v>501</v>
      </c>
      <c r="AR22" s="296"/>
      <c r="AS22" s="280" t="s">
        <v>502</v>
      </c>
      <c r="AT22" s="296"/>
      <c r="AU22" s="280" t="s">
        <v>502</v>
      </c>
      <c r="AV22" s="296"/>
      <c r="AW22" s="280" t="s">
        <v>556</v>
      </c>
      <c r="AX22" s="296"/>
      <c r="AY22" s="297" t="s">
        <v>557</v>
      </c>
      <c r="AZ22" s="300">
        <v>7</v>
      </c>
      <c r="BA22" s="298" t="s">
        <v>558</v>
      </c>
      <c r="BB22" s="300"/>
      <c r="BC22" s="298" t="s">
        <v>559</v>
      </c>
      <c r="BD22" s="300">
        <v>7</v>
      </c>
      <c r="BE22" s="298" t="s">
        <v>560</v>
      </c>
      <c r="BF22" s="300">
        <v>8</v>
      </c>
      <c r="BG22" s="298" t="s">
        <v>561</v>
      </c>
      <c r="BH22" s="300">
        <v>8</v>
      </c>
      <c r="BI22" s="298" t="s">
        <v>562</v>
      </c>
      <c r="BJ22" s="300">
        <v>25</v>
      </c>
      <c r="BK22" s="298" t="s">
        <v>563</v>
      </c>
    </row>
    <row r="23" spans="1:63" ht="409.5">
      <c r="A23" s="527"/>
      <c r="B23" s="527"/>
      <c r="C23" s="527"/>
      <c r="D23" s="533"/>
      <c r="E23" s="531"/>
      <c r="F23" s="529"/>
      <c r="G23" s="534"/>
      <c r="H23" s="326">
        <v>104</v>
      </c>
      <c r="I23" s="316" t="s">
        <v>34</v>
      </c>
      <c r="J23" s="288">
        <v>0.05</v>
      </c>
      <c r="K23" s="289" t="s">
        <v>436</v>
      </c>
      <c r="L23" s="290">
        <v>44986</v>
      </c>
      <c r="M23" s="290">
        <v>45261</v>
      </c>
      <c r="N23" s="283" t="s">
        <v>437</v>
      </c>
      <c r="O23" s="526"/>
      <c r="P23" s="291"/>
      <c r="Q23" s="291"/>
      <c r="R23" s="291"/>
      <c r="S23" s="291"/>
      <c r="T23" s="291"/>
      <c r="U23" s="291"/>
      <c r="V23" s="291"/>
      <c r="W23" s="306"/>
      <c r="X23" s="291"/>
      <c r="Y23" s="327">
        <v>104</v>
      </c>
      <c r="Z23" s="291"/>
      <c r="AA23" s="303"/>
      <c r="AB23" s="291"/>
      <c r="AC23" s="292"/>
      <c r="AD23" s="303"/>
      <c r="AE23" s="303"/>
      <c r="AF23" s="303"/>
      <c r="AG23" s="303"/>
      <c r="AH23" s="300">
        <v>57</v>
      </c>
      <c r="AI23" s="291"/>
      <c r="AJ23" s="291"/>
      <c r="AK23" s="312"/>
      <c r="AL23" s="291">
        <v>262</v>
      </c>
      <c r="AM23" s="328">
        <v>104</v>
      </c>
      <c r="AN23" s="296"/>
      <c r="AO23" s="280" t="s">
        <v>501</v>
      </c>
      <c r="AP23" s="296"/>
      <c r="AQ23" s="280" t="s">
        <v>501</v>
      </c>
      <c r="AR23" s="296"/>
      <c r="AS23" s="280" t="s">
        <v>502</v>
      </c>
      <c r="AT23" s="296"/>
      <c r="AU23" s="280" t="s">
        <v>502</v>
      </c>
      <c r="AV23" s="296"/>
      <c r="AW23" s="280" t="s">
        <v>564</v>
      </c>
      <c r="AX23" s="296"/>
      <c r="AY23" s="297" t="s">
        <v>565</v>
      </c>
      <c r="AZ23" s="300">
        <v>20</v>
      </c>
      <c r="BA23" s="298" t="s">
        <v>566</v>
      </c>
      <c r="BB23" s="300"/>
      <c r="BC23" s="298" t="s">
        <v>567</v>
      </c>
      <c r="BD23" s="300">
        <v>20</v>
      </c>
      <c r="BE23" s="298" t="s">
        <v>568</v>
      </c>
      <c r="BF23" s="300">
        <v>57</v>
      </c>
      <c r="BG23" s="298" t="s">
        <v>569</v>
      </c>
      <c r="BH23" s="300">
        <v>57</v>
      </c>
      <c r="BI23" s="298" t="s">
        <v>570</v>
      </c>
      <c r="BJ23" s="300">
        <v>262</v>
      </c>
      <c r="BK23" s="298" t="s">
        <v>571</v>
      </c>
    </row>
    <row r="24" spans="1:63" ht="256.5" customHeight="1">
      <c r="A24" s="527"/>
      <c r="B24" s="527" t="s">
        <v>572</v>
      </c>
      <c r="C24" s="527" t="s">
        <v>480</v>
      </c>
      <c r="D24" s="530" t="s">
        <v>573</v>
      </c>
      <c r="E24" s="531">
        <v>0.2</v>
      </c>
      <c r="F24" s="532" t="s">
        <v>482</v>
      </c>
      <c r="G24" s="317" t="s">
        <v>574</v>
      </c>
      <c r="H24" s="329">
        <v>3</v>
      </c>
      <c r="I24" s="309" t="s">
        <v>575</v>
      </c>
      <c r="J24" s="284">
        <v>0.1</v>
      </c>
      <c r="K24" s="289" t="s">
        <v>436</v>
      </c>
      <c r="L24" s="290">
        <v>44958</v>
      </c>
      <c r="M24" s="290">
        <v>45261</v>
      </c>
      <c r="N24" s="283" t="s">
        <v>437</v>
      </c>
      <c r="O24" s="283" t="s">
        <v>576</v>
      </c>
      <c r="P24" s="291"/>
      <c r="Q24" s="291"/>
      <c r="R24" s="291"/>
      <c r="S24" s="291"/>
      <c r="T24" s="291"/>
      <c r="U24" s="291"/>
      <c r="V24" s="291"/>
      <c r="W24" s="291"/>
      <c r="X24" s="291"/>
      <c r="Y24" s="291"/>
      <c r="Z24" s="291">
        <v>3</v>
      </c>
      <c r="AA24" s="295">
        <v>3</v>
      </c>
      <c r="AB24" s="291"/>
      <c r="AC24" s="292"/>
      <c r="AD24" s="303"/>
      <c r="AE24" s="303"/>
      <c r="AF24" s="303"/>
      <c r="AG24" s="303"/>
      <c r="AH24" s="303"/>
      <c r="AI24" s="291"/>
      <c r="AJ24" s="291"/>
      <c r="AK24" s="312"/>
      <c r="AL24" s="291">
        <v>11</v>
      </c>
      <c r="AM24" s="295">
        <v>3</v>
      </c>
      <c r="AN24" s="296"/>
      <c r="AO24" s="280" t="s">
        <v>487</v>
      </c>
      <c r="AP24" s="296"/>
      <c r="AQ24" s="280" t="s">
        <v>577</v>
      </c>
      <c r="AR24" s="296"/>
      <c r="AS24" s="280" t="s">
        <v>578</v>
      </c>
      <c r="AT24" s="296"/>
      <c r="AU24" s="280" t="s">
        <v>579</v>
      </c>
      <c r="AV24" s="296"/>
      <c r="AW24" s="280" t="s">
        <v>579</v>
      </c>
      <c r="AX24" s="296"/>
      <c r="AY24" s="297" t="s">
        <v>175</v>
      </c>
      <c r="AZ24" s="296"/>
      <c r="BA24" s="297" t="s">
        <v>580</v>
      </c>
      <c r="BB24" s="330">
        <v>3</v>
      </c>
      <c r="BC24" s="297" t="s">
        <v>580</v>
      </c>
      <c r="BD24" s="330">
        <v>3</v>
      </c>
      <c r="BE24" s="298" t="s">
        <v>581</v>
      </c>
      <c r="BF24" s="300">
        <v>3</v>
      </c>
      <c r="BG24" s="298" t="s">
        <v>582</v>
      </c>
      <c r="BH24" s="300">
        <v>3</v>
      </c>
      <c r="BI24" s="298" t="s">
        <v>582</v>
      </c>
      <c r="BJ24" s="300">
        <v>11</v>
      </c>
      <c r="BK24" s="298" t="s">
        <v>583</v>
      </c>
    </row>
    <row r="25" spans="1:63" s="336" customFormat="1" ht="409.5">
      <c r="A25" s="527"/>
      <c r="B25" s="527"/>
      <c r="C25" s="527"/>
      <c r="D25" s="530"/>
      <c r="E25" s="531"/>
      <c r="F25" s="531"/>
      <c r="G25" s="537" t="s">
        <v>584</v>
      </c>
      <c r="H25" s="329">
        <v>24</v>
      </c>
      <c r="I25" s="317" t="s">
        <v>37</v>
      </c>
      <c r="J25" s="529">
        <v>0.05</v>
      </c>
      <c r="K25" s="331" t="s">
        <v>436</v>
      </c>
      <c r="L25" s="332">
        <v>44958</v>
      </c>
      <c r="M25" s="332">
        <v>45261</v>
      </c>
      <c r="N25" s="333" t="s">
        <v>437</v>
      </c>
      <c r="O25" s="535" t="s">
        <v>585</v>
      </c>
      <c r="P25" s="291"/>
      <c r="Q25" s="291"/>
      <c r="R25" s="291"/>
      <c r="S25" s="291"/>
      <c r="T25" s="291"/>
      <c r="U25" s="291"/>
      <c r="V25" s="291"/>
      <c r="W25" s="300"/>
      <c r="X25" s="291"/>
      <c r="Y25" s="291"/>
      <c r="Z25" s="291"/>
      <c r="AA25" s="300"/>
      <c r="AB25" s="291"/>
      <c r="AC25" s="291"/>
      <c r="AD25" s="303"/>
      <c r="AE25" s="303"/>
      <c r="AF25" s="303"/>
      <c r="AG25" s="303"/>
      <c r="AH25" s="334">
        <v>23</v>
      </c>
      <c r="AI25" s="291"/>
      <c r="AJ25" s="291"/>
      <c r="AK25" s="295">
        <v>24</v>
      </c>
      <c r="AL25" s="291">
        <v>1</v>
      </c>
      <c r="AM25" s="335"/>
      <c r="AN25" s="296"/>
      <c r="AO25" s="280" t="s">
        <v>487</v>
      </c>
      <c r="AP25" s="296"/>
      <c r="AQ25" s="304" t="s">
        <v>586</v>
      </c>
      <c r="AR25" s="296"/>
      <c r="AS25" s="280" t="s">
        <v>578</v>
      </c>
      <c r="AT25" s="300">
        <v>8</v>
      </c>
      <c r="AU25" s="280" t="s">
        <v>587</v>
      </c>
      <c r="AV25" s="300">
        <v>23</v>
      </c>
      <c r="AW25" s="280" t="s">
        <v>579</v>
      </c>
      <c r="AX25" s="300">
        <v>23</v>
      </c>
      <c r="AY25" s="323" t="s">
        <v>176</v>
      </c>
      <c r="AZ25" s="300">
        <v>23</v>
      </c>
      <c r="BA25" s="323" t="s">
        <v>588</v>
      </c>
      <c r="BB25" s="300">
        <v>23</v>
      </c>
      <c r="BC25" s="323" t="s">
        <v>589</v>
      </c>
      <c r="BD25" s="300">
        <v>23</v>
      </c>
      <c r="BE25" s="323" t="s">
        <v>590</v>
      </c>
      <c r="BF25" s="300">
        <v>24</v>
      </c>
      <c r="BG25" s="324" t="s">
        <v>591</v>
      </c>
      <c r="BH25" s="300">
        <v>24</v>
      </c>
      <c r="BI25" s="324" t="s">
        <v>592</v>
      </c>
      <c r="BJ25" s="300">
        <v>24</v>
      </c>
      <c r="BK25" s="324" t="s">
        <v>593</v>
      </c>
    </row>
    <row r="26" spans="1:63" ht="409.5">
      <c r="A26" s="527"/>
      <c r="B26" s="527"/>
      <c r="C26" s="527"/>
      <c r="D26" s="530"/>
      <c r="E26" s="531"/>
      <c r="F26" s="531"/>
      <c r="G26" s="537"/>
      <c r="H26" s="329">
        <v>23</v>
      </c>
      <c r="I26" s="317" t="s">
        <v>40</v>
      </c>
      <c r="J26" s="529"/>
      <c r="K26" s="289" t="s">
        <v>436</v>
      </c>
      <c r="L26" s="290">
        <v>44958</v>
      </c>
      <c r="M26" s="290">
        <v>45261</v>
      </c>
      <c r="N26" s="283" t="s">
        <v>437</v>
      </c>
      <c r="O26" s="526"/>
      <c r="P26" s="291"/>
      <c r="Q26" s="291"/>
      <c r="R26" s="291"/>
      <c r="S26" s="291"/>
      <c r="T26" s="291"/>
      <c r="U26" s="291"/>
      <c r="V26" s="291"/>
      <c r="W26" s="293"/>
      <c r="X26" s="292"/>
      <c r="Y26" s="292"/>
      <c r="Z26" s="292"/>
      <c r="AA26" s="293"/>
      <c r="AB26" s="291"/>
      <c r="AC26" s="292"/>
      <c r="AD26" s="303"/>
      <c r="AE26" s="303"/>
      <c r="AF26" s="303"/>
      <c r="AG26" s="303"/>
      <c r="AH26" s="334">
        <v>23</v>
      </c>
      <c r="AI26" s="291"/>
      <c r="AJ26" s="291"/>
      <c r="AK26" s="295">
        <v>23</v>
      </c>
      <c r="AL26" s="291">
        <v>23</v>
      </c>
      <c r="AM26" s="336"/>
      <c r="AN26" s="296"/>
      <c r="AO26" s="280" t="s">
        <v>487</v>
      </c>
      <c r="AP26" s="296"/>
      <c r="AQ26" s="304" t="s">
        <v>586</v>
      </c>
      <c r="AR26" s="296"/>
      <c r="AS26" s="304" t="s">
        <v>594</v>
      </c>
      <c r="AT26" s="296"/>
      <c r="AU26" s="304" t="s">
        <v>595</v>
      </c>
      <c r="AV26" s="296"/>
      <c r="AW26" s="280"/>
      <c r="AX26" s="296"/>
      <c r="AY26" s="297" t="s">
        <v>596</v>
      </c>
      <c r="AZ26" s="296"/>
      <c r="BA26" s="297" t="s">
        <v>596</v>
      </c>
      <c r="BB26" s="296"/>
      <c r="BC26" s="298" t="s">
        <v>597</v>
      </c>
      <c r="BD26" s="296"/>
      <c r="BE26" s="298" t="s">
        <v>598</v>
      </c>
      <c r="BF26" s="300">
        <v>23</v>
      </c>
      <c r="BG26" s="298" t="s">
        <v>599</v>
      </c>
      <c r="BH26" s="300">
        <v>23</v>
      </c>
      <c r="BI26" s="298" t="s">
        <v>600</v>
      </c>
      <c r="BJ26" s="300">
        <v>23</v>
      </c>
      <c r="BK26" s="324" t="s">
        <v>601</v>
      </c>
    </row>
    <row r="27" spans="1:63" ht="318.75" customHeight="1">
      <c r="A27" s="527"/>
      <c r="B27" s="527"/>
      <c r="C27" s="527"/>
      <c r="D27" s="530"/>
      <c r="E27" s="531"/>
      <c r="F27" s="531"/>
      <c r="G27" s="537" t="s">
        <v>602</v>
      </c>
      <c r="H27" s="315">
        <v>50</v>
      </c>
      <c r="I27" s="317" t="s">
        <v>41</v>
      </c>
      <c r="J27" s="529">
        <v>0.05</v>
      </c>
      <c r="K27" s="289" t="s">
        <v>436</v>
      </c>
      <c r="L27" s="290">
        <v>44958</v>
      </c>
      <c r="M27" s="290">
        <v>45261</v>
      </c>
      <c r="N27" s="283" t="s">
        <v>437</v>
      </c>
      <c r="O27" s="535" t="s">
        <v>603</v>
      </c>
      <c r="P27" s="291"/>
      <c r="Q27" s="291"/>
      <c r="R27" s="291"/>
      <c r="S27" s="291"/>
      <c r="T27" s="291"/>
      <c r="U27" s="291"/>
      <c r="V27" s="291"/>
      <c r="W27" s="291"/>
      <c r="X27" s="291"/>
      <c r="Y27" s="291"/>
      <c r="Z27" s="291"/>
      <c r="AA27" s="293"/>
      <c r="AB27" s="291"/>
      <c r="AC27" s="292"/>
      <c r="AD27" s="303"/>
      <c r="AE27" s="303"/>
      <c r="AF27" s="303"/>
      <c r="AG27" s="303"/>
      <c r="AH27" s="337">
        <v>9</v>
      </c>
      <c r="AI27" s="291"/>
      <c r="AJ27" s="291"/>
      <c r="AK27" s="312"/>
      <c r="AL27" s="291">
        <v>41</v>
      </c>
      <c r="AM27" s="295">
        <v>50</v>
      </c>
      <c r="AN27" s="296"/>
      <c r="AO27" s="280" t="s">
        <v>487</v>
      </c>
      <c r="AP27" s="296"/>
      <c r="AQ27" s="280" t="s">
        <v>604</v>
      </c>
      <c r="AR27" s="296"/>
      <c r="AS27" s="280" t="s">
        <v>605</v>
      </c>
      <c r="AT27" s="296"/>
      <c r="AU27" s="280" t="s">
        <v>606</v>
      </c>
      <c r="AV27" s="296"/>
      <c r="AW27" s="280" t="s">
        <v>607</v>
      </c>
      <c r="AX27" s="296"/>
      <c r="AY27" s="323" t="s">
        <v>608</v>
      </c>
      <c r="AZ27" s="296"/>
      <c r="BA27" s="323" t="s">
        <v>609</v>
      </c>
      <c r="BB27" s="296"/>
      <c r="BC27" s="324" t="s">
        <v>610</v>
      </c>
      <c r="BD27" s="296"/>
      <c r="BE27" s="324" t="s">
        <v>611</v>
      </c>
      <c r="BF27" s="300">
        <v>9</v>
      </c>
      <c r="BG27" s="324" t="s">
        <v>612</v>
      </c>
      <c r="BH27" s="300">
        <v>9</v>
      </c>
      <c r="BI27" s="324" t="s">
        <v>613</v>
      </c>
      <c r="BJ27" s="300">
        <v>50</v>
      </c>
      <c r="BK27" s="324" t="s">
        <v>614</v>
      </c>
    </row>
    <row r="28" spans="1:63" ht="295.5" customHeight="1">
      <c r="A28" s="527"/>
      <c r="B28" s="527"/>
      <c r="C28" s="527"/>
      <c r="D28" s="530"/>
      <c r="E28" s="531"/>
      <c r="F28" s="531"/>
      <c r="G28" s="537"/>
      <c r="H28" s="338">
        <v>500</v>
      </c>
      <c r="I28" s="339" t="s">
        <v>42</v>
      </c>
      <c r="J28" s="529"/>
      <c r="K28" s="289" t="s">
        <v>436</v>
      </c>
      <c r="L28" s="290">
        <v>44958</v>
      </c>
      <c r="M28" s="290">
        <v>45261</v>
      </c>
      <c r="N28" s="283" t="s">
        <v>437</v>
      </c>
      <c r="O28" s="526"/>
      <c r="P28" s="291"/>
      <c r="Q28" s="291"/>
      <c r="R28" s="291"/>
      <c r="S28" s="291"/>
      <c r="T28" s="291"/>
      <c r="U28" s="291"/>
      <c r="V28" s="291"/>
      <c r="W28" s="291"/>
      <c r="X28" s="291"/>
      <c r="Y28" s="291"/>
      <c r="Z28" s="291"/>
      <c r="AA28" s="295">
        <v>250</v>
      </c>
      <c r="AB28" s="291"/>
      <c r="AC28" s="292"/>
      <c r="AD28" s="303"/>
      <c r="AE28" s="303"/>
      <c r="AF28" s="303"/>
      <c r="AG28" s="303"/>
      <c r="AH28" s="337"/>
      <c r="AI28" s="291"/>
      <c r="AJ28" s="291"/>
      <c r="AK28" s="312"/>
      <c r="AL28" s="291">
        <v>587</v>
      </c>
      <c r="AM28" s="295">
        <v>250</v>
      </c>
      <c r="AN28" s="296"/>
      <c r="AO28" s="280" t="s">
        <v>487</v>
      </c>
      <c r="AP28" s="296"/>
      <c r="AQ28" s="280" t="s">
        <v>604</v>
      </c>
      <c r="AR28" s="296"/>
      <c r="AS28" s="280" t="s">
        <v>605</v>
      </c>
      <c r="AT28" s="296"/>
      <c r="AU28" s="280" t="s">
        <v>606</v>
      </c>
      <c r="AV28" s="296"/>
      <c r="AW28" s="280"/>
      <c r="AX28" s="296"/>
      <c r="AY28" s="297" t="s">
        <v>196</v>
      </c>
      <c r="AZ28" s="296"/>
      <c r="BA28" s="297" t="s">
        <v>615</v>
      </c>
      <c r="BB28" s="296"/>
      <c r="BC28" s="298" t="s">
        <v>616</v>
      </c>
      <c r="BD28" s="296"/>
      <c r="BE28" s="324" t="s">
        <v>611</v>
      </c>
      <c r="BF28" s="300"/>
      <c r="BG28" s="324" t="s">
        <v>617</v>
      </c>
      <c r="BH28" s="300"/>
      <c r="BI28" s="324" t="s">
        <v>618</v>
      </c>
      <c r="BJ28" s="300">
        <v>587</v>
      </c>
      <c r="BK28" s="324" t="s">
        <v>619</v>
      </c>
    </row>
    <row r="29" spans="1:63" ht="273" customHeight="1">
      <c r="A29" s="527"/>
      <c r="B29" s="527" t="s">
        <v>620</v>
      </c>
      <c r="C29" s="527" t="s">
        <v>480</v>
      </c>
      <c r="D29" s="340" t="s">
        <v>621</v>
      </c>
      <c r="E29" s="529">
        <v>0.15</v>
      </c>
      <c r="F29" s="341" t="s">
        <v>482</v>
      </c>
      <c r="G29" s="342" t="s">
        <v>622</v>
      </c>
      <c r="H29" s="292">
        <v>1</v>
      </c>
      <c r="I29" s="339" t="s">
        <v>44</v>
      </c>
      <c r="J29" s="343">
        <v>0.05</v>
      </c>
      <c r="K29" s="289" t="s">
        <v>436</v>
      </c>
      <c r="L29" s="290">
        <v>44958</v>
      </c>
      <c r="M29" s="290">
        <v>45261</v>
      </c>
      <c r="N29" s="283" t="s">
        <v>437</v>
      </c>
      <c r="O29" s="283" t="s">
        <v>623</v>
      </c>
      <c r="P29" s="291"/>
      <c r="Q29" s="291"/>
      <c r="R29" s="291"/>
      <c r="S29" s="291"/>
      <c r="T29" s="291"/>
      <c r="U29" s="291"/>
      <c r="V29" s="291"/>
      <c r="W29" s="291"/>
      <c r="X29" s="291"/>
      <c r="Y29" s="291"/>
      <c r="Z29" s="291"/>
      <c r="AA29" s="295">
        <v>1</v>
      </c>
      <c r="AB29" s="291"/>
      <c r="AC29" s="291"/>
      <c r="AD29" s="291"/>
      <c r="AE29" s="291"/>
      <c r="AF29" s="291"/>
      <c r="AG29" s="291"/>
      <c r="AH29" s="291"/>
      <c r="AI29" s="291"/>
      <c r="AJ29" s="291"/>
      <c r="AK29" s="300"/>
      <c r="AL29" s="291">
        <v>1</v>
      </c>
      <c r="AM29" s="295">
        <v>1</v>
      </c>
      <c r="AN29" s="296"/>
      <c r="AO29" s="280" t="s">
        <v>487</v>
      </c>
      <c r="AP29" s="296"/>
      <c r="AQ29" s="344" t="s">
        <v>624</v>
      </c>
      <c r="AR29" s="296"/>
      <c r="AS29" s="344" t="s">
        <v>625</v>
      </c>
      <c r="AT29" s="314"/>
      <c r="AU29" s="344" t="s">
        <v>625</v>
      </c>
      <c r="AV29" s="296"/>
      <c r="AW29" s="344"/>
      <c r="AX29" s="314">
        <v>1</v>
      </c>
      <c r="AY29" s="345" t="s">
        <v>626</v>
      </c>
      <c r="AZ29" s="314">
        <v>1</v>
      </c>
      <c r="BA29" s="345" t="s">
        <v>627</v>
      </c>
      <c r="BB29" s="314">
        <v>1</v>
      </c>
      <c r="BC29" s="345" t="s">
        <v>627</v>
      </c>
      <c r="BD29" s="314">
        <v>1</v>
      </c>
      <c r="BE29" s="298" t="s">
        <v>247</v>
      </c>
      <c r="BF29" s="314">
        <v>1</v>
      </c>
      <c r="BG29" s="298" t="s">
        <v>247</v>
      </c>
      <c r="BH29" s="314">
        <v>1</v>
      </c>
      <c r="BI29" s="298" t="s">
        <v>247</v>
      </c>
      <c r="BJ29" s="314">
        <v>1</v>
      </c>
      <c r="BK29" s="298" t="s">
        <v>628</v>
      </c>
    </row>
    <row r="30" spans="1:63" ht="154.5" customHeight="1">
      <c r="A30" s="527"/>
      <c r="B30" s="527"/>
      <c r="C30" s="527"/>
      <c r="D30" s="340" t="s">
        <v>629</v>
      </c>
      <c r="E30" s="529"/>
      <c r="F30" s="341" t="s">
        <v>482</v>
      </c>
      <c r="G30" s="304" t="s">
        <v>630</v>
      </c>
      <c r="H30" s="286" t="s">
        <v>434</v>
      </c>
      <c r="I30" s="346" t="s">
        <v>631</v>
      </c>
      <c r="J30" s="347">
        <v>2.5000000000000001E-2</v>
      </c>
      <c r="K30" s="289" t="s">
        <v>436</v>
      </c>
      <c r="L30" s="290">
        <v>44958</v>
      </c>
      <c r="M30" s="290">
        <v>45261</v>
      </c>
      <c r="N30" s="283" t="s">
        <v>437</v>
      </c>
      <c r="O30" s="283" t="s">
        <v>632</v>
      </c>
      <c r="P30" s="291"/>
      <c r="Q30" s="291"/>
      <c r="R30" s="348">
        <v>0.09</v>
      </c>
      <c r="S30" s="302">
        <v>0.09</v>
      </c>
      <c r="T30" s="348">
        <v>0.09</v>
      </c>
      <c r="U30" s="302">
        <v>0.09</v>
      </c>
      <c r="V30" s="348">
        <v>0.09</v>
      </c>
      <c r="W30" s="302">
        <v>0.09</v>
      </c>
      <c r="X30" s="348"/>
      <c r="Y30" s="302">
        <v>0.09</v>
      </c>
      <c r="Z30" s="348">
        <v>0.09</v>
      </c>
      <c r="AA30" s="302">
        <v>0.09</v>
      </c>
      <c r="AB30" s="348">
        <v>0.09</v>
      </c>
      <c r="AC30" s="302">
        <v>0.09</v>
      </c>
      <c r="AD30" s="348">
        <v>0.09</v>
      </c>
      <c r="AE30" s="302">
        <v>0.09</v>
      </c>
      <c r="AF30" s="348">
        <v>0.09</v>
      </c>
      <c r="AG30" s="302">
        <v>0.09</v>
      </c>
      <c r="AH30" s="348">
        <v>0.09</v>
      </c>
      <c r="AI30" s="302">
        <v>0.09</v>
      </c>
      <c r="AJ30" s="276">
        <v>0.09</v>
      </c>
      <c r="AK30" s="302">
        <v>0.09</v>
      </c>
      <c r="AL30" s="349"/>
      <c r="AM30" s="302">
        <v>0.1</v>
      </c>
      <c r="AN30" s="296"/>
      <c r="AO30" s="280" t="s">
        <v>487</v>
      </c>
      <c r="AP30" s="279">
        <v>0.09</v>
      </c>
      <c r="AQ30" s="344" t="s">
        <v>633</v>
      </c>
      <c r="AR30" s="279">
        <v>0.18</v>
      </c>
      <c r="AS30" s="350" t="s">
        <v>634</v>
      </c>
      <c r="AT30" s="279">
        <v>0.27</v>
      </c>
      <c r="AU30" s="350" t="s">
        <v>635</v>
      </c>
      <c r="AV30" s="279"/>
      <c r="AW30" s="350"/>
      <c r="AX30" s="279">
        <f>+AP30*5</f>
        <v>0.44999999999999996</v>
      </c>
      <c r="AY30" s="325" t="s">
        <v>636</v>
      </c>
      <c r="AZ30" s="279">
        <f>9%*6</f>
        <v>0.54</v>
      </c>
      <c r="BA30" s="325" t="s">
        <v>637</v>
      </c>
      <c r="BB30" s="279">
        <f>9%*7</f>
        <v>0.63</v>
      </c>
      <c r="BC30" s="351" t="s">
        <v>638</v>
      </c>
      <c r="BD30" s="279">
        <f>9%*8</f>
        <v>0.72</v>
      </c>
      <c r="BE30" s="324" t="s">
        <v>639</v>
      </c>
      <c r="BF30" s="282">
        <f>9%*9</f>
        <v>0.80999999999999994</v>
      </c>
      <c r="BG30" s="324" t="s">
        <v>640</v>
      </c>
      <c r="BH30" s="282">
        <f>9%*10</f>
        <v>0.89999999999999991</v>
      </c>
      <c r="BI30" s="324" t="s">
        <v>641</v>
      </c>
      <c r="BJ30" s="352">
        <f>+AJ30+AH30+AF30+AD30+AB30+Z30+V30+T30+R30</f>
        <v>0.80999999999999983</v>
      </c>
      <c r="BK30" s="324" t="s">
        <v>642</v>
      </c>
    </row>
    <row r="31" spans="1:63" ht="234.75" customHeight="1">
      <c r="A31" s="527"/>
      <c r="B31" s="527"/>
      <c r="C31" s="527"/>
      <c r="D31" s="304" t="s">
        <v>643</v>
      </c>
      <c r="E31" s="529"/>
      <c r="F31" s="341" t="s">
        <v>482</v>
      </c>
      <c r="G31" s="304" t="s">
        <v>644</v>
      </c>
      <c r="H31" s="286" t="s">
        <v>434</v>
      </c>
      <c r="I31" s="346" t="s">
        <v>645</v>
      </c>
      <c r="J31" s="347">
        <v>2.5000000000000001E-2</v>
      </c>
      <c r="K31" s="289" t="s">
        <v>436</v>
      </c>
      <c r="L31" s="290">
        <v>44958</v>
      </c>
      <c r="M31" s="290">
        <v>45261</v>
      </c>
      <c r="N31" s="283" t="s">
        <v>437</v>
      </c>
      <c r="O31" s="283">
        <v>7.1</v>
      </c>
      <c r="P31" s="291"/>
      <c r="Q31" s="291"/>
      <c r="R31" s="348">
        <v>0.09</v>
      </c>
      <c r="S31" s="302">
        <v>0.09</v>
      </c>
      <c r="T31" s="348">
        <v>0.09</v>
      </c>
      <c r="U31" s="302">
        <v>0.09</v>
      </c>
      <c r="V31" s="348">
        <v>0.09</v>
      </c>
      <c r="W31" s="302">
        <v>0.09</v>
      </c>
      <c r="X31" s="348"/>
      <c r="Y31" s="302">
        <v>0.09</v>
      </c>
      <c r="Z31" s="348">
        <v>0.09</v>
      </c>
      <c r="AA31" s="302">
        <v>0.09</v>
      </c>
      <c r="AB31" s="348">
        <v>0.09</v>
      </c>
      <c r="AC31" s="302">
        <v>0.09</v>
      </c>
      <c r="AD31" s="348">
        <v>0.09</v>
      </c>
      <c r="AE31" s="302">
        <v>0.09</v>
      </c>
      <c r="AF31" s="348">
        <v>0.09</v>
      </c>
      <c r="AG31" s="302">
        <v>0.09</v>
      </c>
      <c r="AH31" s="348">
        <v>0.09</v>
      </c>
      <c r="AI31" s="302">
        <v>0.09</v>
      </c>
      <c r="AJ31" s="276">
        <v>0.09</v>
      </c>
      <c r="AK31" s="302">
        <v>0.09</v>
      </c>
      <c r="AL31" s="276">
        <v>0.1</v>
      </c>
      <c r="AM31" s="302">
        <v>0.1</v>
      </c>
      <c r="AN31" s="296"/>
      <c r="AO31" s="280" t="s">
        <v>487</v>
      </c>
      <c r="AP31" s="279">
        <v>0.09</v>
      </c>
      <c r="AQ31" s="344" t="s">
        <v>646</v>
      </c>
      <c r="AR31" s="279">
        <v>0.18</v>
      </c>
      <c r="AS31" s="350" t="s">
        <v>647</v>
      </c>
      <c r="AT31" s="279">
        <v>0.27</v>
      </c>
      <c r="AU31" s="350" t="s">
        <v>647</v>
      </c>
      <c r="AV31" s="279"/>
      <c r="AW31" s="350"/>
      <c r="AX31" s="279">
        <f>+AP31*5</f>
        <v>0.44999999999999996</v>
      </c>
      <c r="AY31" s="345" t="s">
        <v>648</v>
      </c>
      <c r="AZ31" s="279">
        <f>9%*6</f>
        <v>0.54</v>
      </c>
      <c r="BA31" s="345" t="s">
        <v>648</v>
      </c>
      <c r="BB31" s="279">
        <f>9%*7</f>
        <v>0.63</v>
      </c>
      <c r="BC31" s="353" t="s">
        <v>649</v>
      </c>
      <c r="BD31" s="279">
        <f>9%*8</f>
        <v>0.72</v>
      </c>
      <c r="BE31" s="298" t="s">
        <v>650</v>
      </c>
      <c r="BF31" s="282">
        <f>9%*9</f>
        <v>0.80999999999999994</v>
      </c>
      <c r="BG31" s="298" t="s">
        <v>650</v>
      </c>
      <c r="BH31" s="282">
        <f>9%*10</f>
        <v>0.89999999999999991</v>
      </c>
      <c r="BI31" s="298" t="s">
        <v>651</v>
      </c>
      <c r="BJ31" s="352">
        <f>+AJ31+AH31+AF31+AD31+AB31+Z31+V31+T31+R31+AL31</f>
        <v>0.90999999999999981</v>
      </c>
      <c r="BK31" s="298" t="s">
        <v>652</v>
      </c>
    </row>
    <row r="32" spans="1:63" ht="409.5">
      <c r="A32" s="527"/>
      <c r="B32" s="527"/>
      <c r="C32" s="527"/>
      <c r="D32" s="340" t="s">
        <v>653</v>
      </c>
      <c r="E32" s="529"/>
      <c r="F32" s="341" t="s">
        <v>482</v>
      </c>
      <c r="G32" s="304" t="s">
        <v>654</v>
      </c>
      <c r="H32" s="286" t="s">
        <v>655</v>
      </c>
      <c r="I32" s="346" t="s">
        <v>656</v>
      </c>
      <c r="J32" s="347">
        <v>0.05</v>
      </c>
      <c r="K32" s="289" t="s">
        <v>436</v>
      </c>
      <c r="L32" s="290">
        <v>44958</v>
      </c>
      <c r="M32" s="290">
        <v>45261</v>
      </c>
      <c r="N32" s="283" t="s">
        <v>437</v>
      </c>
      <c r="O32" s="283" t="s">
        <v>657</v>
      </c>
      <c r="P32" s="291"/>
      <c r="Q32" s="291"/>
      <c r="R32" s="291"/>
      <c r="S32" s="291"/>
      <c r="T32" s="291"/>
      <c r="U32" s="291"/>
      <c r="V32" s="291"/>
      <c r="W32" s="291"/>
      <c r="X32" s="291"/>
      <c r="Y32" s="291"/>
      <c r="Z32" s="291"/>
      <c r="AA32" s="354">
        <v>5</v>
      </c>
      <c r="AB32" s="291"/>
      <c r="AC32" s="291"/>
      <c r="AD32" s="291"/>
      <c r="AE32" s="291"/>
      <c r="AF32" s="291"/>
      <c r="AG32" s="291"/>
      <c r="AH32" s="291"/>
      <c r="AI32" s="292"/>
      <c r="AJ32" s="291"/>
      <c r="AK32" s="296"/>
      <c r="AL32" s="291">
        <v>11</v>
      </c>
      <c r="AM32" s="354">
        <v>5</v>
      </c>
      <c r="AN32" s="296"/>
      <c r="AO32" s="280" t="s">
        <v>487</v>
      </c>
      <c r="AP32" s="296"/>
      <c r="AQ32" s="346" t="s">
        <v>658</v>
      </c>
      <c r="AR32" s="296"/>
      <c r="AS32" s="355" t="s">
        <v>659</v>
      </c>
      <c r="AT32" s="296"/>
      <c r="AU32" s="355" t="s">
        <v>659</v>
      </c>
      <c r="AV32" s="296"/>
      <c r="AW32" s="355" t="s">
        <v>660</v>
      </c>
      <c r="AX32" s="296"/>
      <c r="AY32" s="325" t="s">
        <v>661</v>
      </c>
      <c r="AZ32" s="296"/>
      <c r="BA32" s="324" t="s">
        <v>662</v>
      </c>
      <c r="BB32" s="296"/>
      <c r="BC32" s="324" t="s">
        <v>663</v>
      </c>
      <c r="BD32" s="296"/>
      <c r="BE32" s="324" t="s">
        <v>664</v>
      </c>
      <c r="BF32" s="356"/>
      <c r="BG32" s="324" t="s">
        <v>665</v>
      </c>
      <c r="BH32" s="356"/>
      <c r="BI32" s="324" t="s">
        <v>665</v>
      </c>
      <c r="BJ32" s="300">
        <v>11</v>
      </c>
      <c r="BK32" s="324" t="s">
        <v>666</v>
      </c>
    </row>
    <row r="33" spans="1:63" ht="75" customHeight="1">
      <c r="A33" s="527"/>
      <c r="B33" s="527" t="s">
        <v>667</v>
      </c>
      <c r="C33" s="527" t="s">
        <v>668</v>
      </c>
      <c r="D33" s="304" t="s">
        <v>669</v>
      </c>
      <c r="E33" s="529">
        <v>0.05</v>
      </c>
      <c r="F33" s="341" t="s">
        <v>482</v>
      </c>
      <c r="G33" s="304" t="s">
        <v>670</v>
      </c>
      <c r="H33" s="284">
        <v>1</v>
      </c>
      <c r="I33" s="346" t="s">
        <v>671</v>
      </c>
      <c r="J33" s="347">
        <v>2.5000000000000001E-2</v>
      </c>
      <c r="K33" s="289" t="s">
        <v>436</v>
      </c>
      <c r="L33" s="290">
        <v>44927</v>
      </c>
      <c r="M33" s="290">
        <v>45261</v>
      </c>
      <c r="N33" s="283" t="s">
        <v>437</v>
      </c>
      <c r="O33" s="283" t="s">
        <v>672</v>
      </c>
      <c r="P33" s="291" t="s">
        <v>673</v>
      </c>
      <c r="Q33" s="302">
        <v>8.3299999999999999E-2</v>
      </c>
      <c r="R33" s="291" t="s">
        <v>673</v>
      </c>
      <c r="S33" s="302">
        <v>8.3299999999999999E-2</v>
      </c>
      <c r="T33" s="291" t="s">
        <v>673</v>
      </c>
      <c r="U33" s="302">
        <v>8.3299999999999999E-2</v>
      </c>
      <c r="V33" s="291" t="s">
        <v>673</v>
      </c>
      <c r="W33" s="302">
        <v>8.3299999999999999E-2</v>
      </c>
      <c r="X33" s="291" t="s">
        <v>673</v>
      </c>
      <c r="Y33" s="302">
        <v>8.3299999999999999E-2</v>
      </c>
      <c r="Z33" s="291" t="s">
        <v>673</v>
      </c>
      <c r="AA33" s="302">
        <v>8.3299999999999999E-2</v>
      </c>
      <c r="AB33" s="291" t="s">
        <v>673</v>
      </c>
      <c r="AC33" s="302">
        <v>8.3299999999999999E-2</v>
      </c>
      <c r="AD33" s="291" t="s">
        <v>673</v>
      </c>
      <c r="AE33" s="302">
        <v>8.3299999999999999E-2</v>
      </c>
      <c r="AF33" s="291" t="s">
        <v>673</v>
      </c>
      <c r="AG33" s="302">
        <v>8.3299999999999999E-2</v>
      </c>
      <c r="AH33" s="357">
        <v>8.3299999999999999E-2</v>
      </c>
      <c r="AI33" s="302">
        <v>8.3299999999999999E-2</v>
      </c>
      <c r="AJ33" s="357">
        <v>8.3299999999999999E-2</v>
      </c>
      <c r="AK33" s="302">
        <v>8.3299999999999999E-2</v>
      </c>
      <c r="AL33" s="357">
        <v>8.3699999999999997E-2</v>
      </c>
      <c r="AM33" s="302">
        <v>8.3699999999999997E-2</v>
      </c>
      <c r="AN33" s="296" t="s">
        <v>673</v>
      </c>
      <c r="AO33" s="280" t="s">
        <v>674</v>
      </c>
      <c r="AP33" s="352">
        <f>8.33%*2</f>
        <v>0.1666</v>
      </c>
      <c r="AQ33" s="280" t="s">
        <v>675</v>
      </c>
      <c r="AR33" s="352">
        <f>8.33%*3</f>
        <v>0.24990000000000001</v>
      </c>
      <c r="AS33" s="280" t="s">
        <v>676</v>
      </c>
      <c r="AT33" s="352">
        <f>8.33%*4</f>
        <v>0.3332</v>
      </c>
      <c r="AU33" s="280" t="s">
        <v>677</v>
      </c>
      <c r="AV33" s="352">
        <f>8.33%*5</f>
        <v>0.41649999999999998</v>
      </c>
      <c r="AW33" s="280" t="s">
        <v>678</v>
      </c>
      <c r="AX33" s="352">
        <f>8.33%*6</f>
        <v>0.49980000000000002</v>
      </c>
      <c r="AY33" s="269" t="s">
        <v>679</v>
      </c>
      <c r="AZ33" s="357">
        <f>8.33%*7</f>
        <v>0.58309999999999995</v>
      </c>
      <c r="BA33" s="297" t="s">
        <v>680</v>
      </c>
      <c r="BB33" s="357">
        <f>8.33%*8</f>
        <v>0.66639999999999999</v>
      </c>
      <c r="BC33" s="297" t="s">
        <v>681</v>
      </c>
      <c r="BD33" s="357">
        <f>8.33%*9</f>
        <v>0.74970000000000003</v>
      </c>
      <c r="BE33" s="297" t="s">
        <v>682</v>
      </c>
      <c r="BF33" s="357">
        <f>8.33%*10</f>
        <v>0.83299999999999996</v>
      </c>
      <c r="BG33" s="298" t="s">
        <v>683</v>
      </c>
      <c r="BH33" s="282">
        <f>8.33%*11</f>
        <v>0.9163</v>
      </c>
      <c r="BI33" s="298" t="s">
        <v>684</v>
      </c>
      <c r="BJ33" s="282">
        <v>1</v>
      </c>
      <c r="BK33" s="298" t="s">
        <v>685</v>
      </c>
    </row>
    <row r="34" spans="1:63" ht="409.5">
      <c r="A34" s="527"/>
      <c r="B34" s="527"/>
      <c r="C34" s="527"/>
      <c r="D34" s="304" t="s">
        <v>686</v>
      </c>
      <c r="E34" s="529"/>
      <c r="F34" s="358"/>
      <c r="G34" s="305" t="s">
        <v>687</v>
      </c>
      <c r="H34" s="284">
        <v>0.25</v>
      </c>
      <c r="I34" s="346" t="s">
        <v>688</v>
      </c>
      <c r="J34" s="347">
        <v>2.5000000000000001E-2</v>
      </c>
      <c r="K34" s="289" t="s">
        <v>436</v>
      </c>
      <c r="L34" s="290">
        <v>44958</v>
      </c>
      <c r="M34" s="290">
        <v>45261</v>
      </c>
      <c r="N34" s="283" t="s">
        <v>437</v>
      </c>
      <c r="O34" s="283" t="s">
        <v>689</v>
      </c>
      <c r="P34" s="291"/>
      <c r="Q34" s="291"/>
      <c r="R34" s="291"/>
      <c r="S34" s="291"/>
      <c r="T34" s="291"/>
      <c r="U34" s="291"/>
      <c r="V34" s="291" t="s">
        <v>673</v>
      </c>
      <c r="W34" s="302">
        <v>8.3299999999999999E-2</v>
      </c>
      <c r="X34" s="291"/>
      <c r="Y34" s="291"/>
      <c r="Z34" s="291"/>
      <c r="AA34" s="291"/>
      <c r="AB34" s="291" t="s">
        <v>673</v>
      </c>
      <c r="AC34" s="302">
        <v>8.3299999999999999E-2</v>
      </c>
      <c r="AD34" s="291"/>
      <c r="AE34" s="291"/>
      <c r="AF34" s="291"/>
      <c r="AG34" s="291"/>
      <c r="AH34" s="291"/>
      <c r="AI34" s="291"/>
      <c r="AJ34" s="291"/>
      <c r="AK34" s="296"/>
      <c r="AL34" s="291" t="s">
        <v>690</v>
      </c>
      <c r="AM34" s="302">
        <v>8.3400000000000002E-2</v>
      </c>
      <c r="AN34" s="296"/>
      <c r="AO34" s="280" t="s">
        <v>487</v>
      </c>
      <c r="AP34" s="296"/>
      <c r="AQ34" s="280" t="s">
        <v>691</v>
      </c>
      <c r="AR34" s="296"/>
      <c r="AS34" s="280" t="s">
        <v>692</v>
      </c>
      <c r="AT34" s="357">
        <v>8.3299999999999999E-2</v>
      </c>
      <c r="AU34" s="280" t="s">
        <v>693</v>
      </c>
      <c r="AV34" s="296"/>
      <c r="AW34" s="280" t="s">
        <v>694</v>
      </c>
      <c r="AX34" s="296"/>
      <c r="AY34" s="297" t="s">
        <v>695</v>
      </c>
      <c r="AZ34" s="357">
        <f>8.33%*2</f>
        <v>0.1666</v>
      </c>
      <c r="BA34" s="297" t="s">
        <v>696</v>
      </c>
      <c r="BB34" s="296"/>
      <c r="BC34" s="297" t="s">
        <v>696</v>
      </c>
      <c r="BD34" s="296"/>
      <c r="BE34" s="297" t="s">
        <v>697</v>
      </c>
      <c r="BF34" s="356"/>
      <c r="BG34" s="298" t="s">
        <v>698</v>
      </c>
      <c r="BH34" s="356"/>
      <c r="BI34" s="298" t="s">
        <v>698</v>
      </c>
      <c r="BJ34" s="359">
        <f>8.33%*3</f>
        <v>0.24990000000000001</v>
      </c>
      <c r="BK34" s="298" t="s">
        <v>699</v>
      </c>
    </row>
    <row r="35" spans="1:63" ht="33" customHeight="1">
      <c r="A35" s="360" t="s">
        <v>700</v>
      </c>
      <c r="B35" s="361"/>
      <c r="C35" s="361" t="s">
        <v>701</v>
      </c>
      <c r="D35" s="361"/>
      <c r="E35" s="361" t="s">
        <v>702</v>
      </c>
      <c r="F35" s="362"/>
      <c r="G35" s="361" t="s">
        <v>702</v>
      </c>
      <c r="H35" s="361"/>
      <c r="I35" s="358" t="s">
        <v>703</v>
      </c>
      <c r="J35" s="363"/>
      <c r="K35" s="364"/>
      <c r="L35" s="364"/>
      <c r="M35" s="364"/>
      <c r="N35" s="365"/>
      <c r="O35" s="363"/>
      <c r="P35" s="538"/>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40"/>
      <c r="AN35" s="367"/>
      <c r="AO35" s="368"/>
      <c r="AP35" s="367"/>
      <c r="AQ35" s="368"/>
      <c r="AR35" s="367"/>
      <c r="AS35" s="368"/>
      <c r="AT35" s="367"/>
      <c r="AU35" s="368"/>
      <c r="AV35" s="367"/>
      <c r="AW35" s="368"/>
      <c r="AX35" s="367"/>
      <c r="AY35" s="368"/>
      <c r="AZ35" s="367"/>
      <c r="BA35" s="368"/>
      <c r="BB35" s="367"/>
      <c r="BC35" s="368"/>
      <c r="BD35" s="367"/>
      <c r="BE35" s="368"/>
      <c r="BF35" s="366"/>
      <c r="BG35" s="368"/>
      <c r="BH35" s="366"/>
      <c r="BI35" s="369"/>
      <c r="BJ35" s="366"/>
      <c r="BK35" s="368"/>
    </row>
    <row r="36" spans="1:63" ht="73.5" customHeight="1" thickBot="1">
      <c r="A36" s="360" t="s">
        <v>704</v>
      </c>
      <c r="B36" s="361"/>
      <c r="C36" s="361" t="s">
        <v>705</v>
      </c>
      <c r="D36" s="361"/>
      <c r="E36" s="361" t="s">
        <v>706</v>
      </c>
      <c r="F36" s="370"/>
      <c r="G36" s="361" t="s">
        <v>707</v>
      </c>
      <c r="H36" s="361"/>
      <c r="I36" s="362" t="s">
        <v>708</v>
      </c>
      <c r="J36" s="364"/>
      <c r="K36" s="364"/>
      <c r="L36" s="364"/>
      <c r="M36" s="364"/>
      <c r="N36" s="365"/>
      <c r="O36" s="363"/>
      <c r="P36" s="538"/>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40"/>
      <c r="AN36" s="367"/>
      <c r="AO36" s="368"/>
      <c r="AP36" s="367"/>
      <c r="AQ36" s="368"/>
      <c r="AR36" s="367"/>
      <c r="AS36" s="368"/>
      <c r="AT36" s="367"/>
      <c r="AU36" s="368"/>
      <c r="AV36" s="367"/>
      <c r="AW36" s="368"/>
      <c r="AX36" s="367"/>
      <c r="AY36" s="368"/>
      <c r="AZ36" s="367"/>
      <c r="BA36" s="368"/>
      <c r="BB36" s="367"/>
      <c r="BC36" s="368"/>
      <c r="BD36" s="367"/>
      <c r="BE36" s="368"/>
      <c r="BF36" s="366"/>
      <c r="BG36" s="368"/>
      <c r="BH36" s="366"/>
      <c r="BI36" s="369"/>
      <c r="BJ36" s="366"/>
      <c r="BK36" s="368"/>
    </row>
    <row r="37" spans="1:63" ht="29.25" customHeight="1" thickBot="1">
      <c r="A37" s="371" t="s">
        <v>709</v>
      </c>
      <c r="B37" s="372"/>
      <c r="C37" s="372" t="s">
        <v>710</v>
      </c>
      <c r="D37" s="372"/>
      <c r="E37" s="373" t="s">
        <v>711</v>
      </c>
      <c r="G37" s="373" t="s">
        <v>712</v>
      </c>
      <c r="H37" s="372"/>
      <c r="I37" s="544" t="s">
        <v>713</v>
      </c>
      <c r="J37" s="544"/>
      <c r="K37" s="375"/>
      <c r="L37" s="376" t="s">
        <v>714</v>
      </c>
      <c r="M37" s="376"/>
      <c r="N37" s="377"/>
      <c r="O37" s="376"/>
      <c r="P37" s="541"/>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3"/>
      <c r="AN37" s="379"/>
      <c r="AO37" s="380"/>
      <c r="AP37" s="379"/>
      <c r="AQ37" s="380"/>
      <c r="AR37" s="379"/>
      <c r="AS37" s="380"/>
      <c r="AT37" s="379"/>
      <c r="AU37" s="380"/>
      <c r="AV37" s="379"/>
      <c r="AW37" s="380"/>
      <c r="AX37" s="379"/>
      <c r="AY37" s="380"/>
      <c r="AZ37" s="379"/>
      <c r="BA37" s="380"/>
      <c r="BB37" s="379"/>
      <c r="BC37" s="380"/>
      <c r="BD37" s="379"/>
      <c r="BE37" s="380"/>
      <c r="BF37" s="378"/>
      <c r="BG37" s="380"/>
      <c r="BH37" s="378"/>
      <c r="BI37" s="381"/>
      <c r="BJ37" s="378"/>
      <c r="BK37" s="380"/>
    </row>
    <row r="38" spans="1:63">
      <c r="A38" s="248" t="s">
        <v>715</v>
      </c>
      <c r="AN38" s="382"/>
      <c r="AO38" s="248"/>
      <c r="AP38" s="382"/>
      <c r="AQ38" s="248"/>
      <c r="AR38" s="382"/>
      <c r="AS38" s="248"/>
      <c r="AT38" s="382"/>
      <c r="AU38" s="248"/>
      <c r="BF38" s="253"/>
      <c r="BG38" s="248"/>
      <c r="BH38" s="253"/>
      <c r="BI38" s="336"/>
      <c r="BJ38" s="253"/>
      <c r="BK38" s="248"/>
    </row>
    <row r="39" spans="1:63">
      <c r="F39" s="248"/>
      <c r="AN39" s="382"/>
      <c r="AO39" s="248"/>
      <c r="AP39" s="382"/>
      <c r="AQ39" s="248"/>
      <c r="AR39" s="382"/>
      <c r="AS39" s="248"/>
      <c r="AT39" s="382"/>
      <c r="AU39" s="248"/>
      <c r="BF39" s="253"/>
      <c r="BG39" s="248"/>
      <c r="BH39" s="253"/>
      <c r="BI39" s="336"/>
      <c r="BJ39" s="253"/>
      <c r="BK39" s="248"/>
    </row>
    <row r="40" spans="1:63">
      <c r="E40" s="253"/>
      <c r="F40" s="248"/>
      <c r="AN40" s="382"/>
      <c r="AO40" s="248"/>
      <c r="AP40" s="382"/>
      <c r="AQ40" s="248"/>
      <c r="AR40" s="382"/>
      <c r="AS40" s="248"/>
      <c r="AT40" s="382"/>
      <c r="AU40" s="248"/>
      <c r="BF40" s="253"/>
      <c r="BG40" s="248"/>
      <c r="BH40" s="253"/>
      <c r="BI40" s="336"/>
      <c r="BJ40" s="253"/>
      <c r="BK40" s="248"/>
    </row>
    <row r="41" spans="1:63">
      <c r="E41" s="253"/>
      <c r="F41" s="248"/>
      <c r="AA41" s="545"/>
      <c r="AN41" s="382"/>
      <c r="AO41" s="248"/>
      <c r="AP41" s="382"/>
      <c r="AQ41" s="248"/>
      <c r="AR41" s="382"/>
      <c r="AS41" s="248"/>
      <c r="AT41" s="382"/>
      <c r="AU41" s="248"/>
      <c r="BF41" s="253"/>
      <c r="BG41" s="248"/>
      <c r="BH41" s="253"/>
      <c r="BI41" s="336"/>
      <c r="BJ41" s="253"/>
      <c r="BK41" s="248"/>
    </row>
    <row r="42" spans="1:63">
      <c r="E42" s="253"/>
      <c r="F42" s="248"/>
      <c r="AA42" s="545"/>
      <c r="AN42" s="382"/>
      <c r="AO42" s="248"/>
      <c r="AP42" s="382"/>
      <c r="AQ42" s="248"/>
      <c r="AR42" s="382"/>
      <c r="AS42" s="248"/>
      <c r="AT42" s="382"/>
      <c r="AU42" s="248"/>
      <c r="BF42" s="253"/>
      <c r="BG42" s="248"/>
      <c r="BH42" s="253"/>
      <c r="BI42" s="336"/>
      <c r="BJ42" s="253"/>
      <c r="BK42" s="248"/>
    </row>
    <row r="43" spans="1:63">
      <c r="E43" s="253"/>
      <c r="F43" s="248"/>
      <c r="AA43" s="545"/>
    </row>
    <row r="44" spans="1:63">
      <c r="E44" s="253"/>
      <c r="F44" s="248"/>
      <c r="AA44" s="545"/>
    </row>
    <row r="45" spans="1:63">
      <c r="E45" s="253"/>
      <c r="AA45" s="385"/>
    </row>
  </sheetData>
  <mergeCells count="87">
    <mergeCell ref="P35:AM37"/>
    <mergeCell ref="I37:J37"/>
    <mergeCell ref="AA41:AA44"/>
    <mergeCell ref="B29:B32"/>
    <mergeCell ref="C29:C32"/>
    <mergeCell ref="E29:E32"/>
    <mergeCell ref="B33:B34"/>
    <mergeCell ref="C33:C34"/>
    <mergeCell ref="E33:E34"/>
    <mergeCell ref="G25:G26"/>
    <mergeCell ref="J25:J26"/>
    <mergeCell ref="O25:O26"/>
    <mergeCell ref="G27:G28"/>
    <mergeCell ref="J27:J28"/>
    <mergeCell ref="O27:O28"/>
    <mergeCell ref="D16:D23"/>
    <mergeCell ref="E16:E23"/>
    <mergeCell ref="F16:F23"/>
    <mergeCell ref="G16:G23"/>
    <mergeCell ref="O16:O23"/>
    <mergeCell ref="B24:B28"/>
    <mergeCell ref="C24:C28"/>
    <mergeCell ref="D24:D28"/>
    <mergeCell ref="E24:E28"/>
    <mergeCell ref="F24:F28"/>
    <mergeCell ref="BH10:BI10"/>
    <mergeCell ref="BJ10:BK10"/>
    <mergeCell ref="A12:A34"/>
    <mergeCell ref="B12:B14"/>
    <mergeCell ref="C12:C14"/>
    <mergeCell ref="D12:D14"/>
    <mergeCell ref="E12:E14"/>
    <mergeCell ref="F12:F14"/>
    <mergeCell ref="B15:B23"/>
    <mergeCell ref="C15:C23"/>
    <mergeCell ref="AV10:AW10"/>
    <mergeCell ref="AX10:AY10"/>
    <mergeCell ref="AZ10:BA10"/>
    <mergeCell ref="BB10:BC10"/>
    <mergeCell ref="BD10:BE10"/>
    <mergeCell ref="BF10:BG10"/>
    <mergeCell ref="AT10:AU10"/>
    <mergeCell ref="X10:Y10"/>
    <mergeCell ref="Z10:AA10"/>
    <mergeCell ref="AB10:AC10"/>
    <mergeCell ref="AD10:AE10"/>
    <mergeCell ref="AF10:AG10"/>
    <mergeCell ref="AH10:AI10"/>
    <mergeCell ref="AJ10:AK10"/>
    <mergeCell ref="AL10:AM10"/>
    <mergeCell ref="AN10:AO10"/>
    <mergeCell ref="AP10:AQ10"/>
    <mergeCell ref="AR10:AS10"/>
    <mergeCell ref="V10:W10"/>
    <mergeCell ref="H10:H11"/>
    <mergeCell ref="I10:I11"/>
    <mergeCell ref="J10:J11"/>
    <mergeCell ref="K10:K11"/>
    <mergeCell ref="L10:L11"/>
    <mergeCell ref="M10:M11"/>
    <mergeCell ref="N10:N11"/>
    <mergeCell ref="O10:O11"/>
    <mergeCell ref="P10:Q10"/>
    <mergeCell ref="R10:S10"/>
    <mergeCell ref="T10:U10"/>
    <mergeCell ref="BH3:BI9"/>
    <mergeCell ref="BJ3:BK9"/>
    <mergeCell ref="A9:G9"/>
    <mergeCell ref="H9:AM9"/>
    <mergeCell ref="A10:B10"/>
    <mergeCell ref="C10:C11"/>
    <mergeCell ref="D10:D11"/>
    <mergeCell ref="E10:E11"/>
    <mergeCell ref="F10:F11"/>
    <mergeCell ref="G10:G11"/>
    <mergeCell ref="AV3:AW9"/>
    <mergeCell ref="AX3:AY9"/>
    <mergeCell ref="AZ3:BA9"/>
    <mergeCell ref="BB3:BC9"/>
    <mergeCell ref="BD3:BE9"/>
    <mergeCell ref="BF3:BG9"/>
    <mergeCell ref="AT3:AU9"/>
    <mergeCell ref="A3:J8"/>
    <mergeCell ref="N3:AM8"/>
    <mergeCell ref="AN3:AO9"/>
    <mergeCell ref="AP3:AQ9"/>
    <mergeCell ref="AR3:AS9"/>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Plan Sectorial 2023 a 2026</vt:lpstr>
      <vt:lpstr>Seguimiento Plan Sectorial </vt:lpstr>
      <vt:lpstr>Plan Estrategico Institucional </vt:lpstr>
      <vt:lpstr>Seguimiento a Plan Estrátegico </vt:lpstr>
      <vt:lpstr>PMI</vt:lpstr>
      <vt:lpstr>DDOSS</vt:lpstr>
      <vt:lpstr>DDOSS!Área_de_impresión</vt:lpstr>
      <vt:lpstr>'Plan Estrategico Institucional '!Área_de_impresión</vt:lpstr>
      <vt:lpstr>'Seguimiento a Plan Estrátegico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Marisol Viveros</cp:lastModifiedBy>
  <dcterms:created xsi:type="dcterms:W3CDTF">2023-04-18T19:27:39Z</dcterms:created>
  <dcterms:modified xsi:type="dcterms:W3CDTF">2024-03-27T19:35:31Z</dcterms:modified>
</cp:coreProperties>
</file>