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C:\Users\marisol.viveros\Desktop\"/>
    </mc:Choice>
  </mc:AlternateContent>
  <xr:revisionPtr revIDLastSave="0" documentId="8_{E69E7545-9BE3-4B58-BFEE-F0411387091F}" xr6:coauthVersionLast="36" xr6:coauthVersionMax="36" xr10:uidLastSave="{00000000-0000-0000-0000-000000000000}"/>
  <bookViews>
    <workbookView showSheetTabs="0" xWindow="0" yWindow="0" windowWidth="28800" windowHeight="12105" xr2:uid="{00000000-000D-0000-FFFF-FFFF00000000}"/>
  </bookViews>
  <sheets>
    <sheet name="PAAC" sheetId="8" r:id="rId1"/>
    <sheet name="Componente 1 Riesgos" sheetId="5" r:id="rId2"/>
    <sheet name="Componente 2 Racionalizac" sheetId="15" r:id="rId3"/>
    <sheet name="Componente 3  Rendición" sheetId="4" r:id="rId4"/>
    <sheet name=" 4.Componente Atención al Ciuda" sheetId="14" r:id="rId5"/>
    <sheet name="Componente 5  Transparencia " sheetId="19" r:id="rId6"/>
    <sheet name="Integridad- Gestión de Conflict" sheetId="16" r:id="rId7"/>
    <sheet name="ACUMULADOS" sheetId="24" r:id="rId8"/>
    <sheet name="CONTROL DE CAMBIOS" sheetId="21" r:id="rId9"/>
    <sheet name="MAPA RIESGOS US" sheetId="22" r:id="rId10"/>
    <sheet name="MAPA RIESGOS SEGURIDAD" sheetId="23"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3" hidden="1">'Componente 3  Rendición'!$A$9:$V$20</definedName>
    <definedName name="_xlnm._FilterDatabase" localSheetId="5" hidden="1">'Componente 5  Transparencia '!$A$7:$W$35</definedName>
    <definedName name="_xlnm._FilterDatabase" localSheetId="9" hidden="1">'MAPA RIESGOS US'!$A$9:$AG$69</definedName>
    <definedName name="A_Obj1">OFFSET(#REF!,0,0,COUNTA(#REF!)-1,1)</definedName>
    <definedName name="A_Obj2" localSheetId="2">OFFSET(#REF!,0,0,COUNTA(#REF!)-1,1)</definedName>
    <definedName name="A_Obj2" localSheetId="5">OFFSET(#REF!,0,0,COUNTA(#REF!)-1,1)</definedName>
    <definedName name="A_Obj2" localSheetId="6">OFFSET(#REF!,0,0,COUNTA(#REF!)-1,1)</definedName>
    <definedName name="A_Obj2">OFFSET(#REF!,0,0,COUNTA(#REF!)-1,1)</definedName>
    <definedName name="A_Obj3" localSheetId="2">OFFSET(#REF!,0,0,COUNTA(#REF!)-1,1)</definedName>
    <definedName name="A_Obj3" localSheetId="5">OFFSET(#REF!,0,0,COUNTA(#REF!)-1,1)</definedName>
    <definedName name="A_Obj3" localSheetId="6">OFFSET(#REF!,0,0,COUNTA(#REF!)-1,1)</definedName>
    <definedName name="A_Obj3">OFFSET(#REF!,0,0,COUNTA(#REF!)-1,1)</definedName>
    <definedName name="A_Obj4" localSheetId="2">OFFSET(#REF!,0,0,COUNTA(#REF!)-1,1)</definedName>
    <definedName name="A_Obj4" localSheetId="5">OFFSET(#REF!,0,0,COUNTA(#REF!)-1,1)</definedName>
    <definedName name="A_Obj4" localSheetId="6">OFFSET(#REF!,0,0,COUNTA(#REF!)-1,1)</definedName>
    <definedName name="A_Obj4">OFFSET(#REF!,0,0,COUNTA(#REF!)-1,1)</definedName>
    <definedName name="Acc_1" localSheetId="2">#REF!</definedName>
    <definedName name="Acc_1" localSheetId="5">#REF!</definedName>
    <definedName name="Acc_1" localSheetId="6">#REF!</definedName>
    <definedName name="Acc_1">#REF!</definedName>
    <definedName name="Acc_2" localSheetId="2">#REF!</definedName>
    <definedName name="Acc_2" localSheetId="5">#REF!</definedName>
    <definedName name="Acc_2" localSheetId="6">#REF!</definedName>
    <definedName name="Acc_2">#REF!</definedName>
    <definedName name="Acc_3" localSheetId="2">#REF!</definedName>
    <definedName name="Acc_3" localSheetId="5">#REF!</definedName>
    <definedName name="Acc_3" localSheetId="6">#REF!</definedName>
    <definedName name="Acc_3">#REF!</definedName>
    <definedName name="Acc_4" localSheetId="2">#REF!</definedName>
    <definedName name="Acc_4" localSheetId="5">#REF!</definedName>
    <definedName name="Acc_4" localSheetId="6">#REF!</definedName>
    <definedName name="Acc_4">#REF!</definedName>
    <definedName name="Acc_5" localSheetId="2">#REF!</definedName>
    <definedName name="Acc_5" localSheetId="5">#REF!</definedName>
    <definedName name="Acc_5" localSheetId="6">#REF!</definedName>
    <definedName name="Acc_5">#REF!</definedName>
    <definedName name="Acc_6" localSheetId="2">#REF!</definedName>
    <definedName name="Acc_6" localSheetId="5">#REF!</definedName>
    <definedName name="Acc_6" localSheetId="6">#REF!</definedName>
    <definedName name="Acc_6">#REF!</definedName>
    <definedName name="Acc_7" localSheetId="2">#REF!</definedName>
    <definedName name="Acc_7" localSheetId="5">#REF!</definedName>
    <definedName name="Acc_7" localSheetId="6">#REF!</definedName>
    <definedName name="Acc_7">#REF!</definedName>
    <definedName name="Acc_8" localSheetId="2">#REF!</definedName>
    <definedName name="Acc_8" localSheetId="5">#REF!</definedName>
    <definedName name="Acc_8" localSheetId="6">#REF!</definedName>
    <definedName name="Acc_8">#REF!</definedName>
    <definedName name="Acc_9" localSheetId="2">#REF!</definedName>
    <definedName name="Acc_9" localSheetId="5">#REF!</definedName>
    <definedName name="Acc_9" localSheetId="6">#REF!</definedName>
    <definedName name="Acc_9">#REF!</definedName>
    <definedName name="ActualBeyond">PeriodInActual*(#REF!&gt;0)</definedName>
    <definedName name="Admin">[1]TABLA!$Q$2:$Q$3</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9">'MAPA RIESGOS US'!$A$1:$AG$69</definedName>
    <definedName name="Ciencia__Tecnología_e_innovación">[1]TABLA!#REF!</definedName>
    <definedName name="clases1">[2]TABLA!$G$2:$G$5</definedName>
    <definedName name="Colombia">#REF!</definedName>
    <definedName name="Comercio__Industria_y_Turismo">[1]TABLA!#REF!</definedName>
    <definedName name="departamentos" localSheetId="2">[3]TABLA!$D$2:$D$36</definedName>
    <definedName name="Departamentos" localSheetId="5">#REF!</definedName>
    <definedName name="Departamentos" localSheetId="6">#REF!</definedName>
    <definedName name="Departamentos">#REF!</definedName>
    <definedName name="fdqs">'[4]Tablas instituciones'!$D$2:$D$9</definedName>
    <definedName name="FEBRERO">PercentCompleteBeyond*PeriodInPlan</definedName>
    <definedName name="Fuentes" localSheetId="2">#REF!</definedName>
    <definedName name="Fuentes" localSheetId="5">#REF!</definedName>
    <definedName name="Fuentes" localSheetId="6">#REF!</definedName>
    <definedName name="Fuentes">#REF!</definedName>
    <definedName name="GGAd">#REF!</definedName>
    <definedName name="Gtics">#REF!=MEDIAN(#REF!,#REF!,#REF!+#REF!-1)</definedName>
    <definedName name="h">(#REF!=MEDIAN(#REF!,#REF!,#REF!+#REF!)*(#REF!&gt;0))*((#REF!&lt;(INT(#REF!+#REF!*#REF!)))+(#REF!=#REF!))*(#REF!&gt;0)</definedName>
    <definedName name="Indicadores" localSheetId="2">#REF!</definedName>
    <definedName name="Indicadores" localSheetId="5">#REF!</definedName>
    <definedName name="Indicadores" localSheetId="6">#REF!</definedName>
    <definedName name="Indicadores">#REF!</definedName>
    <definedName name="MAPA_DE_RIESGOS_DE_SEGURIDAD_DIGITAL" localSheetId="2">#REF!</definedName>
    <definedName name="MAPA_DE_RIESGOS_DE_SEGURIDAD_DIGITAL" localSheetId="5">#REF!</definedName>
    <definedName name="MAPA_DE_RIESGOS_DE_SEGURIDAD_DIGITAL" localSheetId="6">#REF!</definedName>
    <definedName name="MAPA_DE_RIESGOS_DE_SEGURIDAD_DIGITAL">#REF!</definedName>
    <definedName name="MIPG1">PeriodInActual*(#REF!&gt;0)</definedName>
    <definedName name="nivel" localSheetId="2">[3]TABLA!$C$2:$C$3</definedName>
    <definedName name="nivel">[1]TABLA!$C$2:$C$3</definedName>
    <definedName name="noooooooo">#REF!=MEDIAN(#REF!,#REF!,#REF!+#REF!-1)</definedName>
    <definedName name="nueva">#REF!=MEDIAN(#REF!,#REF!,#REF!+#REF!-1)</definedName>
    <definedName name="Objetivos">OFFSET(#REF!,0,0,COUNTA(#REF!)-1,1)</definedName>
    <definedName name="orden" localSheetId="2">[3]TABLA!$A$3:$A$4</definedName>
    <definedName name="orden">[1]TABLA!$A$3:$A$4</definedName>
    <definedName name="Ordenamiento">#REF!</definedName>
    <definedName name="Pai">#REF!</definedName>
    <definedName name="Paises">#REF!</definedName>
    <definedName name="PercentCompleteBeyond">(#REF!=MEDIAN(#REF!,#REF!,#REF!+#REF!)*(#REF!&gt;0))*((#REF!&lt;(INT(#REF!+#REF!*#REF!)))+(#REF!=#REF!))*(#REF!&gt;0)</definedName>
    <definedName name="period_selected">#REF!</definedName>
    <definedName name="PeriodInActual">#REF!=MEDIAN(#REF!,#REF!,#REF!+#REF!-1)</definedName>
    <definedName name="PeriodInPlan">#REF!=MEDIAN(#REF!,#REF!,#REF!+#REF!-1)</definedName>
    <definedName name="Peru">#REF!</definedName>
    <definedName name="Plan">PeriodInPlan*(#REF!&gt;0)</definedName>
    <definedName name="PorcentajeCompletado">PercentCompleteBeyond*PeriodInPlan</definedName>
    <definedName name="Real">(PeriodInActual*(#REF!&gt;0))*PeriodInPlan</definedName>
    <definedName name="sector" localSheetId="2">[3]TABLA!$B$2:$B$26</definedName>
    <definedName name="sector">[1]TABLA!$B$2:$B$26</definedName>
    <definedName name="Tipos">[1]TABLA!$G$2:$G$4</definedName>
    <definedName name="TitleRegion..BO60">#REF!</definedName>
    <definedName name="_xlnm.Print_Titles" localSheetId="9">'MAPA RIESGOS US'!$1:$10</definedName>
    <definedName name="Trans">#REF!</definedName>
    <definedName name="Transformaciones">'[5]Estructura de PND'!$B$4:$B$8</definedName>
    <definedName name="vigencias" localSheetId="2">[3]TABLA!$E$2:$E$7</definedName>
    <definedName name="vigencias">[1]TABLA!$E$2:$E$7</definedName>
    <definedName name="yg">PeriodInPlan*(#REF!&gt;0)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4" i="19" l="1"/>
  <c r="F20" i="24"/>
  <c r="P13" i="16" l="1"/>
  <c r="P12" i="16"/>
  <c r="P11" i="16"/>
  <c r="P10" i="16"/>
  <c r="P9" i="16"/>
  <c r="P8" i="16"/>
  <c r="P7" i="16"/>
  <c r="P6" i="16"/>
  <c r="P5" i="16"/>
  <c r="P4" i="16"/>
  <c r="P16" i="19"/>
  <c r="R16" i="19" s="1"/>
  <c r="R22" i="19"/>
  <c r="Q9" i="19"/>
  <c r="Q10" i="19"/>
  <c r="Q11" i="19"/>
  <c r="Q12" i="19"/>
  <c r="Q13" i="19"/>
  <c r="Q14" i="19"/>
  <c r="R14" i="19" s="1"/>
  <c r="Q15" i="19"/>
  <c r="Q16" i="19"/>
  <c r="Q17" i="19"/>
  <c r="Q18" i="19"/>
  <c r="Q19" i="19"/>
  <c r="R19" i="19" s="1"/>
  <c r="Q20" i="19"/>
  <c r="Q21" i="19"/>
  <c r="Q22" i="19"/>
  <c r="Q23" i="19"/>
  <c r="Q24" i="19"/>
  <c r="Q25" i="19"/>
  <c r="Q26" i="19"/>
  <c r="Q27" i="19"/>
  <c r="Q28" i="19"/>
  <c r="Q29" i="19"/>
  <c r="Q30" i="19"/>
  <c r="Q31" i="19"/>
  <c r="Q32" i="19"/>
  <c r="Q33" i="19"/>
  <c r="Q34" i="19"/>
  <c r="Q8" i="19"/>
  <c r="P11" i="19"/>
  <c r="R11" i="19" s="1"/>
  <c r="P9" i="19"/>
  <c r="R9" i="19" s="1"/>
  <c r="P10" i="19"/>
  <c r="P12" i="19"/>
  <c r="P13" i="19"/>
  <c r="P15" i="19"/>
  <c r="P17" i="19"/>
  <c r="P18" i="19"/>
  <c r="P19" i="19"/>
  <c r="P20" i="19"/>
  <c r="P21" i="19"/>
  <c r="P22" i="19"/>
  <c r="P23" i="19"/>
  <c r="R23" i="19" s="1"/>
  <c r="P24" i="19"/>
  <c r="R24" i="19" s="1"/>
  <c r="P25" i="19"/>
  <c r="R25" i="19" s="1"/>
  <c r="P26" i="19"/>
  <c r="R26" i="19" s="1"/>
  <c r="P27" i="19"/>
  <c r="R27" i="19" s="1"/>
  <c r="P28" i="19"/>
  <c r="P29" i="19"/>
  <c r="P30" i="19"/>
  <c r="P31" i="19"/>
  <c r="P32" i="19"/>
  <c r="P33" i="19"/>
  <c r="P34" i="19"/>
  <c r="R34" i="19" s="1"/>
  <c r="P8" i="19"/>
  <c r="R8" i="19" s="1"/>
  <c r="P11" i="14"/>
  <c r="P12" i="14"/>
  <c r="P13" i="14"/>
  <c r="P14" i="14"/>
  <c r="P15" i="14"/>
  <c r="P16" i="14"/>
  <c r="P17" i="14"/>
  <c r="P18" i="14"/>
  <c r="P10" i="14"/>
  <c r="O11" i="14"/>
  <c r="O12" i="14"/>
  <c r="O13" i="14"/>
  <c r="O14" i="14"/>
  <c r="O15" i="14"/>
  <c r="O16" i="14"/>
  <c r="O17" i="14"/>
  <c r="O18" i="14"/>
  <c r="O10" i="14"/>
  <c r="Q10" i="14" s="1"/>
  <c r="Q17" i="4"/>
  <c r="Q19" i="4"/>
  <c r="Q10" i="4"/>
  <c r="P12" i="4"/>
  <c r="P13" i="4"/>
  <c r="P15" i="4"/>
  <c r="P20" i="4"/>
  <c r="O11" i="4"/>
  <c r="Q11" i="4" s="1"/>
  <c r="O12" i="4"/>
  <c r="Q12" i="4" s="1"/>
  <c r="O13" i="4"/>
  <c r="Q13" i="4" s="1"/>
  <c r="O14" i="4"/>
  <c r="Q14" i="4" s="1"/>
  <c r="O15" i="4"/>
  <c r="Q15" i="4" s="1"/>
  <c r="O16" i="4"/>
  <c r="Q16" i="4" s="1"/>
  <c r="O17" i="4"/>
  <c r="O18" i="4"/>
  <c r="Q18" i="4" s="1"/>
  <c r="O19" i="4"/>
  <c r="O20" i="4"/>
  <c r="Q20" i="4" s="1"/>
  <c r="O10" i="4"/>
  <c r="O10" i="5"/>
  <c r="O11" i="5"/>
  <c r="O12" i="5"/>
  <c r="O13" i="5"/>
  <c r="O14" i="5"/>
  <c r="O15" i="5"/>
  <c r="O9" i="5"/>
  <c r="R18" i="19" l="1"/>
  <c r="R17" i="19"/>
  <c r="R32" i="19"/>
  <c r="R15" i="19"/>
  <c r="R21" i="19"/>
  <c r="R20" i="19"/>
  <c r="R30" i="19"/>
  <c r="R13" i="19"/>
  <c r="R29" i="19"/>
  <c r="R12" i="19"/>
  <c r="R33" i="19"/>
  <c r="R28" i="19"/>
  <c r="R10" i="19"/>
  <c r="R31" i="19"/>
  <c r="B17" i="24"/>
  <c r="C17" i="24"/>
  <c r="B18" i="24" s="1"/>
  <c r="C19" i="24" s="1"/>
  <c r="B20" i="24" s="1"/>
  <c r="O13" i="16" l="1"/>
  <c r="O12" i="16"/>
  <c r="O11" i="16"/>
  <c r="O10" i="16"/>
  <c r="O9" i="16"/>
  <c r="S9" i="16" s="1"/>
  <c r="O8" i="16"/>
  <c r="O7" i="16"/>
  <c r="O6" i="16"/>
  <c r="O5" i="16"/>
  <c r="O4" i="16"/>
  <c r="S4" i="16" s="1"/>
  <c r="Q13" i="16"/>
  <c r="Q12" i="16"/>
  <c r="S12" i="16"/>
  <c r="Q11" i="16"/>
  <c r="S11" i="16"/>
  <c r="Q10" i="16"/>
  <c r="Q9" i="16"/>
  <c r="Q8" i="16"/>
  <c r="R8" i="16"/>
  <c r="Q7" i="16"/>
  <c r="Q6" i="16"/>
  <c r="Q5" i="16"/>
  <c r="Q4" i="16"/>
  <c r="R4" i="16"/>
  <c r="Q14" i="16" l="1"/>
  <c r="D16" i="24" s="1"/>
  <c r="S13" i="16"/>
  <c r="S5" i="16"/>
  <c r="R10" i="16"/>
  <c r="S7" i="16"/>
  <c r="S10" i="16"/>
  <c r="R6" i="16"/>
  <c r="S8" i="16"/>
  <c r="R5" i="16"/>
  <c r="R9" i="16"/>
  <c r="R11" i="16"/>
  <c r="R13" i="16"/>
  <c r="E16" i="24" l="1"/>
  <c r="F16" i="24"/>
  <c r="Q17" i="14"/>
  <c r="Q15" i="14"/>
  <c r="Q13" i="14"/>
  <c r="S20" i="4"/>
  <c r="R20" i="4"/>
  <c r="S15" i="4"/>
  <c r="R15" i="4"/>
  <c r="S13" i="4"/>
  <c r="R13" i="4"/>
  <c r="S12" i="4"/>
  <c r="R35" i="19" l="1"/>
  <c r="D15" i="24" s="1"/>
  <c r="F15" i="24" s="1"/>
  <c r="R12" i="4"/>
  <c r="Q11" i="14"/>
  <c r="R15" i="14"/>
  <c r="Q12" i="14"/>
  <c r="Q14" i="14"/>
  <c r="Q16" i="14"/>
  <c r="Q18" i="14"/>
  <c r="Q21" i="4" l="1"/>
  <c r="G12" i="24" s="1"/>
  <c r="Q19" i="14"/>
  <c r="Y34" i="23" l="1"/>
  <c r="J34" i="23"/>
  <c r="H34" i="23"/>
  <c r="Y33" i="23"/>
  <c r="Y32" i="23"/>
  <c r="Y31" i="23"/>
  <c r="Y30" i="23"/>
  <c r="J30" i="23"/>
  <c r="H30" i="23"/>
  <c r="Y23" i="23"/>
  <c r="J23" i="23"/>
  <c r="H23" i="23"/>
  <c r="Y16" i="23"/>
  <c r="J16" i="23"/>
  <c r="H16" i="23"/>
  <c r="R14" i="23"/>
  <c r="R13" i="23"/>
  <c r="R11" i="23"/>
  <c r="Y10" i="23"/>
  <c r="R10" i="23"/>
  <c r="J10" i="23"/>
  <c r="H10" i="23"/>
  <c r="J71" i="22"/>
  <c r="AA69" i="22"/>
  <c r="Y69" i="22"/>
  <c r="L69" i="22"/>
  <c r="J69" i="22"/>
  <c r="H69" i="22"/>
  <c r="AA68" i="22"/>
  <c r="Y68" i="22"/>
  <c r="L68" i="22"/>
  <c r="J68" i="22"/>
  <c r="H68" i="22"/>
  <c r="AA67" i="22"/>
  <c r="Y67" i="22"/>
  <c r="L67" i="22"/>
  <c r="J67" i="22"/>
  <c r="H67" i="22"/>
  <c r="J66" i="22"/>
  <c r="H66" i="22"/>
  <c r="J65" i="22"/>
  <c r="J63" i="22"/>
  <c r="AA62" i="22"/>
  <c r="L62" i="22"/>
  <c r="J62" i="22"/>
  <c r="AA61" i="22"/>
  <c r="L61" i="22"/>
  <c r="J61" i="22"/>
  <c r="AA60" i="22"/>
  <c r="L60" i="22"/>
  <c r="J60" i="22"/>
  <c r="AA59" i="22"/>
  <c r="L59" i="22"/>
  <c r="J59" i="22"/>
  <c r="AA57" i="22"/>
  <c r="L57" i="22"/>
  <c r="J57" i="22"/>
  <c r="AA56" i="22"/>
  <c r="L56" i="22"/>
  <c r="J56" i="22"/>
  <c r="AA54" i="22"/>
  <c r="L54" i="22"/>
  <c r="J54" i="22"/>
  <c r="AA53" i="22"/>
  <c r="L53" i="22"/>
  <c r="J53" i="22"/>
  <c r="H53" i="22"/>
  <c r="AA52" i="22"/>
  <c r="L52" i="22"/>
  <c r="J52" i="22"/>
  <c r="AA51" i="22"/>
  <c r="L51" i="22"/>
  <c r="J51" i="22"/>
  <c r="H51" i="22"/>
  <c r="AA50" i="22"/>
  <c r="L50" i="22"/>
  <c r="J50" i="22"/>
  <c r="AA49" i="22"/>
  <c r="L49" i="22"/>
  <c r="J49" i="22"/>
  <c r="AA48" i="22"/>
  <c r="L48" i="22"/>
  <c r="J48" i="22"/>
  <c r="AA47" i="22"/>
  <c r="L47" i="22"/>
  <c r="J47" i="22"/>
  <c r="H47" i="22"/>
  <c r="AA46" i="22"/>
  <c r="L46" i="22"/>
  <c r="J46" i="22"/>
  <c r="AA45" i="22"/>
  <c r="L45" i="22"/>
  <c r="J45" i="22"/>
  <c r="AA43" i="22"/>
  <c r="L43" i="22"/>
  <c r="J43" i="22"/>
  <c r="L42" i="22"/>
  <c r="J42" i="22"/>
  <c r="AA41" i="22"/>
  <c r="Y41" i="22"/>
  <c r="L41" i="22"/>
  <c r="J41" i="22"/>
  <c r="AA40" i="22"/>
  <c r="Y40" i="22"/>
  <c r="L40" i="22"/>
  <c r="J40" i="22"/>
  <c r="AA39" i="22"/>
  <c r="Y39" i="22"/>
  <c r="L39" i="22"/>
  <c r="J39" i="22"/>
  <c r="AA38" i="22"/>
  <c r="L38" i="22"/>
  <c r="J38" i="22"/>
  <c r="AA37" i="22"/>
  <c r="L37" i="22"/>
  <c r="J37" i="22"/>
  <c r="AA36" i="22"/>
  <c r="L36" i="22"/>
  <c r="J36" i="22"/>
  <c r="AA35" i="22"/>
  <c r="L35" i="22"/>
  <c r="J35" i="22"/>
  <c r="H35" i="22"/>
  <c r="AA34" i="22"/>
  <c r="L34" i="22"/>
  <c r="J34" i="22"/>
  <c r="H34" i="22"/>
  <c r="AA33" i="22"/>
  <c r="L33" i="22"/>
  <c r="J33" i="22"/>
  <c r="AA32" i="22"/>
  <c r="L32" i="22"/>
  <c r="J32" i="22"/>
  <c r="H32" i="22"/>
  <c r="AA31" i="22"/>
  <c r="L31" i="22"/>
  <c r="J31" i="22"/>
  <c r="AA30" i="22"/>
  <c r="L30" i="22"/>
  <c r="J30" i="22"/>
  <c r="AA29" i="22"/>
  <c r="L29" i="22"/>
  <c r="J29" i="22"/>
  <c r="AA28" i="22"/>
  <c r="L28" i="22"/>
  <c r="J28" i="22"/>
  <c r="AA27" i="22"/>
  <c r="L27" i="22"/>
  <c r="J27" i="22"/>
  <c r="AA26" i="22"/>
  <c r="L26" i="22"/>
  <c r="J26" i="22"/>
  <c r="AA25" i="22"/>
  <c r="L25" i="22"/>
  <c r="J25" i="22"/>
  <c r="AA24" i="22"/>
  <c r="L24" i="22"/>
  <c r="J24" i="22"/>
  <c r="AA23" i="22"/>
  <c r="L23" i="22"/>
  <c r="J23" i="22"/>
  <c r="AA22" i="22"/>
  <c r="L22" i="22"/>
  <c r="J22" i="22"/>
  <c r="AA21" i="22"/>
  <c r="L21" i="22"/>
  <c r="J21" i="22"/>
  <c r="AA20" i="22"/>
  <c r="L20" i="22"/>
  <c r="AA19" i="22"/>
  <c r="AA18" i="22"/>
  <c r="L18" i="22"/>
  <c r="AA17" i="22"/>
  <c r="AA16" i="22"/>
  <c r="L16" i="22"/>
  <c r="AA15" i="22"/>
  <c r="T15" i="22"/>
  <c r="L15" i="22"/>
  <c r="J15" i="22"/>
  <c r="AA14" i="22"/>
  <c r="L14" i="22"/>
  <c r="J14" i="22"/>
  <c r="AA13" i="22"/>
  <c r="L13" i="22"/>
  <c r="J13" i="22"/>
  <c r="Y12" i="22"/>
  <c r="L12" i="22"/>
  <c r="J12" i="22"/>
  <c r="Y11" i="22"/>
  <c r="L11" i="22"/>
  <c r="J11" i="22"/>
  <c r="O34" i="19" l="1"/>
  <c r="S34" i="19" s="1"/>
  <c r="O33" i="19"/>
  <c r="S33" i="19" s="1"/>
  <c r="O32" i="19"/>
  <c r="S32" i="19" s="1"/>
  <c r="O31" i="19"/>
  <c r="S31" i="19" s="1"/>
  <c r="O30" i="19"/>
  <c r="S30" i="19" s="1"/>
  <c r="O29" i="19"/>
  <c r="S29" i="19" s="1"/>
  <c r="O28" i="19"/>
  <c r="S28" i="19" s="1"/>
  <c r="O27" i="19"/>
  <c r="S27" i="19" s="1"/>
  <c r="O26" i="19"/>
  <c r="S26" i="19" s="1"/>
  <c r="O25" i="19"/>
  <c r="S25" i="19" s="1"/>
  <c r="O24" i="19"/>
  <c r="S24" i="19" s="1"/>
  <c r="O23" i="19"/>
  <c r="S23" i="19" s="1"/>
  <c r="O22" i="19"/>
  <c r="S22" i="19" s="1"/>
  <c r="O21" i="19"/>
  <c r="S21" i="19" s="1"/>
  <c r="O20" i="19"/>
  <c r="S20" i="19" s="1"/>
  <c r="O19" i="19"/>
  <c r="S19" i="19" s="1"/>
  <c r="O18" i="19"/>
  <c r="S18" i="19" s="1"/>
  <c r="O17" i="19"/>
  <c r="S17" i="19" s="1"/>
  <c r="O16" i="19"/>
  <c r="S16" i="19" s="1"/>
  <c r="O15" i="19"/>
  <c r="S15" i="19" s="1"/>
  <c r="O14" i="19"/>
  <c r="O13" i="19"/>
  <c r="S13" i="19" s="1"/>
  <c r="O12" i="19"/>
  <c r="S12" i="19" s="1"/>
  <c r="O11" i="19"/>
  <c r="S11" i="19" s="1"/>
  <c r="O10" i="19"/>
  <c r="S10" i="19" s="1"/>
  <c r="O9" i="19"/>
  <c r="S9" i="19" s="1"/>
  <c r="O8" i="19"/>
  <c r="S8" i="19" s="1"/>
  <c r="T14" i="19" l="1"/>
  <c r="S14" i="19"/>
  <c r="S35" i="19" s="1"/>
  <c r="T9" i="19"/>
  <c r="T10" i="19"/>
  <c r="T24" i="19"/>
  <c r="T21" i="19"/>
  <c r="T11" i="19"/>
  <c r="T23" i="19"/>
  <c r="T12" i="19"/>
  <c r="T13" i="19"/>
  <c r="T25" i="19"/>
  <c r="T26" i="19"/>
  <c r="T15" i="19"/>
  <c r="T27" i="19"/>
  <c r="T16" i="19"/>
  <c r="T28" i="19"/>
  <c r="T17" i="19"/>
  <c r="T29" i="19"/>
  <c r="T18" i="19"/>
  <c r="T30" i="19"/>
  <c r="T19" i="19"/>
  <c r="T31" i="19"/>
  <c r="T8" i="19"/>
  <c r="T20" i="19"/>
  <c r="T32" i="19"/>
  <c r="T33" i="19"/>
  <c r="T22" i="19"/>
  <c r="T34" i="19"/>
  <c r="S6" i="16"/>
  <c r="S14" i="16" s="1"/>
  <c r="N18" i="14"/>
  <c r="R18" i="14" s="1"/>
  <c r="N17" i="14"/>
  <c r="R17" i="14" s="1"/>
  <c r="N16" i="14"/>
  <c r="R16" i="14" s="1"/>
  <c r="N14" i="14"/>
  <c r="R14" i="14" s="1"/>
  <c r="N13" i="14"/>
  <c r="R13" i="14" s="1"/>
  <c r="N12" i="14"/>
  <c r="R12" i="14" s="1"/>
  <c r="N11" i="14"/>
  <c r="R11" i="14" s="1"/>
  <c r="N10" i="14"/>
  <c r="R10" i="14" s="1"/>
  <c r="T35" i="19" l="1"/>
  <c r="E15" i="24" s="1"/>
  <c r="R19" i="14"/>
  <c r="N19" i="4"/>
  <c r="P19" i="4" s="1"/>
  <c r="N18" i="4"/>
  <c r="P18" i="4" s="1"/>
  <c r="N17" i="4"/>
  <c r="P17" i="4" s="1"/>
  <c r="N16" i="4"/>
  <c r="P16" i="4" s="1"/>
  <c r="N14" i="4"/>
  <c r="P14" i="4" s="1"/>
  <c r="N11" i="4"/>
  <c r="P11" i="4" s="1"/>
  <c r="N10" i="4"/>
  <c r="P10" i="4" l="1"/>
  <c r="P21" i="4" s="1"/>
  <c r="R10" i="4"/>
  <c r="E14" i="24"/>
  <c r="P19" i="14"/>
  <c r="D14" i="24" s="1"/>
  <c r="R11" i="4"/>
  <c r="S11" i="4"/>
  <c r="R14" i="4"/>
  <c r="S14" i="4"/>
  <c r="R16" i="4"/>
  <c r="S16" i="4"/>
  <c r="R17" i="4"/>
  <c r="S17" i="4"/>
  <c r="R18" i="4"/>
  <c r="S18" i="4"/>
  <c r="R19" i="4"/>
  <c r="S19" i="4"/>
  <c r="N10" i="5"/>
  <c r="N11" i="5"/>
  <c r="N12" i="5"/>
  <c r="N13" i="5"/>
  <c r="N14" i="5"/>
  <c r="N15" i="5"/>
  <c r="N9" i="5"/>
  <c r="S10" i="4" l="1"/>
  <c r="S21" i="4" s="1"/>
  <c r="D12" i="24"/>
  <c r="E12" i="24" s="1"/>
  <c r="F12" i="24"/>
  <c r="P14" i="5"/>
  <c r="Q14" i="5"/>
  <c r="R14" i="5"/>
  <c r="P12" i="5"/>
  <c r="Q12" i="5" s="1"/>
  <c r="R12" i="5"/>
  <c r="P15" i="5"/>
  <c r="R15" i="5"/>
  <c r="Q15" i="5"/>
  <c r="P11" i="5"/>
  <c r="Q11" i="5" s="1"/>
  <c r="R11" i="5"/>
  <c r="P9" i="5"/>
  <c r="R9" i="5"/>
  <c r="P10" i="5"/>
  <c r="Q10" i="5" s="1"/>
  <c r="R10" i="5"/>
  <c r="P13" i="5"/>
  <c r="Q13" i="5" s="1"/>
  <c r="R13" i="5"/>
  <c r="R21" i="4"/>
  <c r="R16" i="5" l="1"/>
  <c r="Q9" i="5"/>
  <c r="Q16" i="5" s="1"/>
  <c r="G11" i="24" s="1"/>
  <c r="G17" i="24" s="1"/>
  <c r="P16" i="5"/>
  <c r="D11" i="24" l="1"/>
  <c r="E11" i="24" s="1"/>
  <c r="E17" i="24" s="1"/>
  <c r="F11" i="24"/>
  <c r="F17" i="24" s="1"/>
  <c r="F18" i="24" s="1"/>
  <c r="G19" i="24"/>
  <c r="D17" i="24"/>
  <c r="D18" i="24" l="1"/>
  <c r="E19" i="24" s="1"/>
  <c r="D20"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s>
  <commentList>
    <comment ref="C5" authorId="0" shapeId="0" xr:uid="{14EBF3E2-F29B-4632-B185-B9CA1249307C}">
      <text>
        <r>
          <rPr>
            <sz val="12"/>
            <color indexed="81"/>
            <rFont val="Tahoma"/>
            <family val="2"/>
          </rPr>
          <t>Escriba el nombre completo de la entidad</t>
        </r>
      </text>
    </comment>
    <comment ref="C7" authorId="0" shapeId="0" xr:uid="{2538DB0F-813E-424A-A9BE-AEB5BAF5052D}">
      <text>
        <r>
          <rPr>
            <sz val="10"/>
            <color indexed="81"/>
            <rFont val="Tahoma"/>
            <family val="2"/>
          </rPr>
          <t>Seleccione el sector al que pertenece la entidad (sólo para entidades del orden nacional)</t>
        </r>
      </text>
    </comment>
    <comment ref="H7" authorId="0" shapeId="0" xr:uid="{E3C858FE-785D-451C-BE0C-FAF02596ABB3}">
      <text>
        <r>
          <rPr>
            <sz val="10"/>
            <color indexed="81"/>
            <rFont val="Tahoma"/>
            <family val="2"/>
          </rPr>
          <t>Seleccione el orden al que pertenece la entidad (nacional o territorial)</t>
        </r>
        <r>
          <rPr>
            <sz val="9"/>
            <color indexed="81"/>
            <rFont val="Tahoma"/>
            <family val="2"/>
          </rPr>
          <t xml:space="preserve">
</t>
        </r>
      </text>
    </comment>
    <comment ref="C9" authorId="0" shapeId="0" xr:uid="{B14049F6-CC3E-448C-A4C7-C6A43A4F5719}">
      <text>
        <r>
          <rPr>
            <sz val="10"/>
            <color indexed="81"/>
            <rFont val="Tahoma"/>
            <family val="2"/>
          </rPr>
          <t>Seleccione el departamento donde está ubicada la entidad (solo para entidades del orden territorial)</t>
        </r>
      </text>
    </comment>
    <comment ref="H9" authorId="0" shapeId="0" xr:uid="{743FD030-E911-4BE2-9349-95D333A9EE35}">
      <text>
        <r>
          <rPr>
            <sz val="10"/>
            <color indexed="81"/>
            <rFont val="Tahoma"/>
            <family val="2"/>
          </rPr>
          <t>Seleccione el año en que va a presentar la propuesta de racionalización</t>
        </r>
        <r>
          <rPr>
            <sz val="9"/>
            <color indexed="81"/>
            <rFont val="Tahoma"/>
            <family val="2"/>
          </rPr>
          <t xml:space="preserve">
</t>
        </r>
      </text>
    </comment>
    <comment ref="C11" authorId="0" shapeId="0" xr:uid="{E23A7519-A24D-458C-8794-8AE62E849878}">
      <text>
        <r>
          <rPr>
            <sz val="12"/>
            <color indexed="81"/>
            <rFont val="Tahoma"/>
            <family val="2"/>
          </rPr>
          <t>Escriba el nombre del Municipio donde se ubica la entidad (sólo para entidades del orden territorial)</t>
        </r>
      </text>
    </comment>
    <comment ref="C14" authorId="0" shapeId="0" xr:uid="{63113576-D055-4F23-A667-35F3A010D0CB}">
      <text>
        <r>
          <rPr>
            <sz val="12"/>
            <color indexed="81"/>
            <rFont val="Tahoma"/>
            <family val="2"/>
          </rPr>
          <t>Seleccione la modalidad de la mejora a realizar (normativa, administrativa o tecnológica)</t>
        </r>
      </text>
    </comment>
    <comment ref="D14" authorId="0" shapeId="0" xr:uid="{2451C7F2-BB11-4E44-9603-6BDDAB5AE823}">
      <text>
        <r>
          <rPr>
            <sz val="12"/>
            <color indexed="81"/>
            <rFont val="Tahoma"/>
            <family val="2"/>
          </rPr>
          <t>Seleccione la opción de racionalización que aplica, según el tipo de racionalización elegido</t>
        </r>
      </text>
    </comment>
    <comment ref="E14" authorId="0" shapeId="0" xr:uid="{3BC49DDA-0BFF-4E56-A98C-1857631EF3BD}">
      <text>
        <r>
          <rPr>
            <sz val="12"/>
            <color indexed="81"/>
            <rFont val="Tahoma"/>
            <family val="2"/>
          </rPr>
          <t>De manera concreta describa como está u opera actualmente el trámite, proceso o procedimiento, es decir, antes de realizar la mejora a proponer</t>
        </r>
      </text>
    </comment>
    <comment ref="F14" authorId="1" shapeId="0" xr:uid="{858A76FB-38C9-4A60-A688-4E32128FB5F4}">
      <text>
        <r>
          <rPr>
            <sz val="12"/>
            <color indexed="81"/>
            <rFont val="Tahoma"/>
            <family val="2"/>
          </rPr>
          <t>De manera concreta describa en qué consiste la acción de mejora o racionalización a realizar al trámite, proceso o procedimiento.</t>
        </r>
      </text>
    </comment>
    <comment ref="G14" authorId="0" shapeId="0" xr:uid="{0B8EED57-DEE5-46C1-B942-AD0FFA21C8C6}">
      <text>
        <r>
          <rPr>
            <sz val="12"/>
            <color indexed="81"/>
            <rFont val="Tahoma"/>
            <family val="2"/>
          </rPr>
          <t>De manera concreta describa el impacto que tiene la mejora en el ciudadano y/o la entidad, expresada en reducción de tiempo o costos</t>
        </r>
      </text>
    </comment>
    <comment ref="H14" authorId="2" shapeId="0" xr:uid="{40436342-1A0B-4578-AB4B-9AAEEC9EE2DC}">
      <text>
        <r>
          <rPr>
            <sz val="12"/>
            <color indexed="81"/>
            <rFont val="Tahoma"/>
            <family val="2"/>
          </rPr>
          <t>Área dentro de la entidad que lidera la racionalización del trámite, proceso o procedimiento</t>
        </r>
      </text>
    </comment>
    <comment ref="I15" authorId="2" shapeId="0" xr:uid="{59B366BB-3844-4A6F-B948-3C97C16E00DE}">
      <text>
        <r>
          <rPr>
            <sz val="12"/>
            <color indexed="81"/>
            <rFont val="Tahoma"/>
            <family val="2"/>
          </rPr>
          <t>Indique la fecha de inicio de las acciones de racionalización a realizar</t>
        </r>
      </text>
    </comment>
    <comment ref="J15" authorId="2" shapeId="0" xr:uid="{B3E81458-001C-4EDF-ADA2-10898C22E21F}">
      <text>
        <r>
          <rPr>
            <sz val="12"/>
            <color indexed="81"/>
            <rFont val="Tahoma"/>
            <family val="2"/>
          </rPr>
          <t>Indique la fecha de terminación de las acciones de racionalización a realizar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Jorge</author>
  </authors>
  <commentList>
    <comment ref="H20" authorId="0" shapeId="0" xr:uid="{C6B57BFE-69C1-4847-8610-DEE5C0F74596}">
      <text>
        <r>
          <rPr>
            <b/>
            <sz val="9"/>
            <color indexed="81"/>
            <rFont val="Tahoma"/>
            <family val="2"/>
          </rPr>
          <t>Jorge Muñoz:</t>
        </r>
        <r>
          <rPr>
            <sz val="9"/>
            <color indexed="81"/>
            <rFont val="Tahoma"/>
            <family val="2"/>
          </rPr>
          <t xml:space="preserve">
Hay dos fuentes de información externa y una interna, teniendo en cuenta 12 meses, será una frecuencia de 36 veces.</t>
        </r>
      </text>
    </comment>
    <comment ref="H53" authorId="0" shapeId="0" xr:uid="{32C1D5DD-502F-4A37-9DD2-808F49773F9A}">
      <text>
        <r>
          <rPr>
            <b/>
            <sz val="9"/>
            <color indexed="81"/>
            <rFont val="Tahoma"/>
            <family val="2"/>
          </rPr>
          <t>Jorge:</t>
        </r>
        <r>
          <rPr>
            <sz val="9"/>
            <color indexed="81"/>
            <rFont val="Tahoma"/>
            <family val="2"/>
          </rPr>
          <t xml:space="preserve">
Cantidad de ingresos a las bases de datos, 3 ingresos por mes por 20 aplicativos =60 por 12 meses, da 720 frecuencias, más 96 ingresos físicos al año al data center.
 </t>
        </r>
      </text>
    </comment>
  </commentList>
</comments>
</file>

<file path=xl/sharedStrings.xml><?xml version="1.0" encoding="utf-8"?>
<sst xmlns="http://schemas.openxmlformats.org/spreadsheetml/2006/main" count="2851" uniqueCount="1133">
  <si>
    <t>Plan Anticorrupción 
 y de Atención al Ciudadano 2024</t>
  </si>
  <si>
    <t xml:space="preserve">      Componentes:</t>
  </si>
  <si>
    <t xml:space="preserve">Plan Anticorrupción y de Atención al Ciudadano                                                                                                                                                                                   </t>
  </si>
  <si>
    <t xml:space="preserve">CUATRIMESTRE 1 </t>
  </si>
  <si>
    <t>CUATRIMESTRE 2</t>
  </si>
  <si>
    <t>CUATRIMESTRE 3</t>
  </si>
  <si>
    <t>META</t>
  </si>
  <si>
    <t xml:space="preserve">TOTAL ALCANZADO </t>
  </si>
  <si>
    <t>DESCRIPCION AVANCE PRIMER  CUATRIMESTRE</t>
  </si>
  <si>
    <t>DESCRIPCION AVANCE SEGUNDO CUATRIMESTRE</t>
  </si>
  <si>
    <t>DESCRIPCION AVANCE TERCER  CUATRIMESTRE</t>
  </si>
  <si>
    <t>Componente 1: Gestión del Riesgo de Corrupción</t>
  </si>
  <si>
    <t>Subcomponente</t>
  </si>
  <si>
    <t xml:space="preserve"> Actividades</t>
  </si>
  <si>
    <t>Meta o producto</t>
  </si>
  <si>
    <t>Responsable</t>
  </si>
  <si>
    <t>Grupo</t>
  </si>
  <si>
    <t>Fecha programada</t>
  </si>
  <si>
    <t>EJECUTADO</t>
  </si>
  <si>
    <t xml:space="preserve">ESPERADO </t>
  </si>
  <si>
    <t>Subcomponente/proceso 1
Política de administración de riesgos</t>
  </si>
  <si>
    <t>1.1</t>
  </si>
  <si>
    <t xml:space="preserve">Revisión  de la política de administración de riesgos de la Entidad, y en caso de ser necesario actualizarla </t>
  </si>
  <si>
    <t>Una Política de Administración de riesgos actualizada</t>
  </si>
  <si>
    <t>Director Técnico</t>
  </si>
  <si>
    <t>Dirección  de Investigaciones y Planeación</t>
  </si>
  <si>
    <t>31/03/24  30/06/2024</t>
  </si>
  <si>
    <t>Subcomponente/proceso 2
Construcción del mapa de Riesgos de Corrupción</t>
  </si>
  <si>
    <t>2.1</t>
  </si>
  <si>
    <t xml:space="preserve">Acompañamiento y asesorÍa en la construcciónn de  mapa de riesgos de corrupción : revisar, actualizar y validar los riesgos de corrupción identificados </t>
  </si>
  <si>
    <t>1 Mapa de riesgos por proceso construido y consolidado</t>
  </si>
  <si>
    <t>Lideres de Proceso
Profesional especializado grado 17</t>
  </si>
  <si>
    <t>Planeación y Estadística</t>
  </si>
  <si>
    <t>01/10/2023 a 15/01/2024</t>
  </si>
  <si>
    <t>Subcomponente/proceso 3
Consulta y divulgación</t>
  </si>
  <si>
    <t>3.1</t>
  </si>
  <si>
    <t xml:space="preserve">Publicación en firme del mapa de riesgos de corrupción página Web de la Entidad  tenindo en cuenta las observaciones o  recomendaciones realizadas por la ciudadania </t>
  </si>
  <si>
    <t>1 Mapa de riesgos de corrupción publicado</t>
  </si>
  <si>
    <t>Profesional especializado grado 17</t>
  </si>
  <si>
    <t>Socializar, capacitación o sensibilizar  a los funcionarios sobre los riesgos de corrupción identificados en la institución</t>
  </si>
  <si>
    <t xml:space="preserve">100% Actividades de socialización, capacitación o sensibilización realizadas </t>
  </si>
  <si>
    <t>01/04/2024 a 31/12/2024</t>
  </si>
  <si>
    <t>Subcomponente/proceso 4
Monitoreo y Revisión</t>
  </si>
  <si>
    <t>4.1</t>
  </si>
  <si>
    <t>Acompañar la elaboración de planes de mejoramiento cuando se detecten desviaciones</t>
  </si>
  <si>
    <t xml:space="preserve">100% de Planes de mejoramiento asesorados </t>
  </si>
  <si>
    <t>Líderes de Procesos
Profesional especializado grado 17</t>
  </si>
  <si>
    <t>01/02/2024 a 31/12/2024</t>
  </si>
  <si>
    <t>Subcomponente/proceso 5
Seguimiento</t>
  </si>
  <si>
    <t>5.1</t>
  </si>
  <si>
    <t xml:space="preserve">Realizar  seguimiento y  monitoreo a Mapas de riesgo de corrupción </t>
  </si>
  <si>
    <t xml:space="preserve">3 Monitoreos consolidados y retroalimentados </t>
  </si>
  <si>
    <t>Lideres
Profesional especializado grado 17
Coordinador
Director Técnico</t>
  </si>
  <si>
    <t xml:space="preserve">Director de Investigación y Planeación, y Coordinación de Planeación y Estadística y lideres de proceso </t>
  </si>
  <si>
    <t>30/04/2024
30/08/2024
31/12/2024</t>
  </si>
  <si>
    <t>5.2</t>
  </si>
  <si>
    <t xml:space="preserve">3 Informes de monitoreos </t>
  </si>
  <si>
    <t>Jefe Oficina de Control Interno</t>
  </si>
  <si>
    <t>Oficina de Control Interno</t>
  </si>
  <si>
    <t>30/04/2024
31/08/2024
31/12/2024</t>
  </si>
  <si>
    <t>ESTRATEGIA DE RACIONALIZACIÓN DE TRAMITES</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</si>
  <si>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</si>
  <si>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</si>
  <si>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</si>
  <si>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</si>
  <si>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</si>
  <si>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</si>
  <si>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</si>
  <si>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</si>
  <si>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</si>
  <si>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</si>
  <si>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</si>
  <si>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</si>
  <si>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</si>
  <si>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</si>
  <si>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</si>
  <si>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</si>
  <si>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</si>
  <si>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</si>
  <si>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</si>
  <si>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</si>
  <si>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</si>
  <si>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CUATRIMESTRE 1</t>
  </si>
  <si>
    <t>TOTAL ALCANZADO</t>
  </si>
  <si>
    <t>PORCENTAJE CUMPLIMIENTO</t>
  </si>
  <si>
    <t>DESCRIPCION AVANCE PRIMER CUATRIMESTRE</t>
  </si>
  <si>
    <t>INICIO
dd/mm/aa</t>
  </si>
  <si>
    <t>FIN
dd/mm/aa</t>
  </si>
  <si>
    <t>INTERCAMBIO DE INFORMACIÓN (CADENAS DE TRÁMITES - VENTANILLAS ÚNICAS)</t>
  </si>
  <si>
    <t>En el SUIT el Trámite se encuentra completamente racionalizado; en FURAG no nos permiten colocar información de racionalización del trámite
Adicional, a la fecha se espera claridad sobre continuidad del trámite de acreditación – concepto a cargo de la oficina asesora jurídica</t>
  </si>
  <si>
    <t>Correo electrónico:</t>
  </si>
  <si>
    <t>atencionalciudadano@unidadsolidaria.gov.co</t>
  </si>
  <si>
    <t>Fecha aprobación del plan:</t>
  </si>
  <si>
    <t>,</t>
  </si>
  <si>
    <t xml:space="preserve">Plan Anticorrupción y de Atención al Ciudadano                                                                                                                                                                                                                                        </t>
  </si>
  <si>
    <t>DESCRIPCION AVANCE TERCER CUATRIMESTRE</t>
  </si>
  <si>
    <t>Componente 3: Rendición de cuentas</t>
  </si>
  <si>
    <t xml:space="preserve">Subcomponente </t>
  </si>
  <si>
    <t>Actividades</t>
  </si>
  <si>
    <t xml:space="preserve">Responsable </t>
  </si>
  <si>
    <t xml:space="preserve">Grupo </t>
  </si>
  <si>
    <t xml:space="preserve"> Información</t>
  </si>
  <si>
    <t>Se gestionará con los entes encargados de la televisión pública y privada, la inclusión de espacios promocionales que divulguen la Economía Solidaria, teniendo en cuenta, además, la disponibilidad presupuestal para el 2024</t>
  </si>
  <si>
    <t xml:space="preserve">2 Mensajes institucionales </t>
  </si>
  <si>
    <t>Coordinador</t>
  </si>
  <si>
    <t>Grupo de Conectividad Solidaria y Prensa</t>
  </si>
  <si>
    <t>1.2</t>
  </si>
  <si>
    <t>Aportar la información sobre la gestión de peticiones y el trámite de acreditación, como insumo para la audiencia pública de rendición de cuentas</t>
  </si>
  <si>
    <t>100% de información, relacionada con la gestión de peticiones y trámite, remitida al grupo de planeación</t>
  </si>
  <si>
    <t>1.3</t>
  </si>
  <si>
    <t>Socializar a la ciudadanía los resultados trImestrales de las peticiones y trámite gestionados, como parte de la estrategia de rendición de cuentas</t>
  </si>
  <si>
    <t>3 Informes de peticiones , quejas y reclamos</t>
  </si>
  <si>
    <t>Coordinadores</t>
  </si>
  <si>
    <t>15/04/2024
15/07/2024
15/010/2024</t>
  </si>
  <si>
    <t>1.4</t>
  </si>
  <si>
    <t xml:space="preserve">Diseñar piezas comunicativas para informar a la ciudadanía a través de redes sociales, sobre satisfacción ciudadana con los servicios de la Unidad Solidaria. </t>
  </si>
  <si>
    <t xml:space="preserve">2 piezas de satisfacción </t>
  </si>
  <si>
    <t>1.5</t>
  </si>
  <si>
    <t>Elaborar y publicar piezas divulgativas para redes sociales y página web institucional sobre  la gestión y  resultados  de la planeación estratégica de la entidad, con temas de interés identificados con la ciudadanía.</t>
  </si>
  <si>
    <t xml:space="preserve">100% estrategía de Comunicaciones implementada </t>
  </si>
  <si>
    <t xml:space="preserve">Coordinador </t>
  </si>
  <si>
    <t>1.6</t>
  </si>
  <si>
    <t>Divulgar en el proceso de rendición de cuentas la información sobre la oferta de conjuntos de datos abiertos disponibles en la entidad para que sean utilizados por los ciudadanos o grupos de interés.</t>
  </si>
  <si>
    <t>Una audiencia realizada</t>
  </si>
  <si>
    <t xml:space="preserve"> Diálogo </t>
  </si>
  <si>
    <t xml:space="preserve">Realizar consultas ciudadanas para conocer propuestas, necesidades, observaciones y problemáticas, sobre los servicios, trámite y funciones de la  Unidad Soldiaria . </t>
  </si>
  <si>
    <t xml:space="preserve">4 Consultas Ciudadana </t>
  </si>
  <si>
    <t>2.2</t>
  </si>
  <si>
    <t>Realizar la  audiencia publica garantizando la participación de la ciudadanía en todo el proceso.</t>
  </si>
  <si>
    <t>Director Técnico
Coordinadores</t>
  </si>
  <si>
    <t xml:space="preserve">Dirección de Investigación y Planeación
Grupo de Conectividad Solidaria y Prensa
Grupo de Planeación y Estadística </t>
  </si>
  <si>
    <t>1/10/2024 a 31/11/2024</t>
  </si>
  <si>
    <t xml:space="preserve">Responsabilidad </t>
  </si>
  <si>
    <t>Publicación de experiencias de asociatividad solidaria de las organizaciones atendidas por la Unidad Soldiaria, en la página WEB de la Entidad y en las revistas publicadas en el año.</t>
  </si>
  <si>
    <t>1 informes de evidencias sobre las publicaciones en la WEB</t>
  </si>
  <si>
    <t>3.3</t>
  </si>
  <si>
    <t>Realizar Informes de rendición de cuentas basados en las  acciones de mejora y recomendaciones identificadas con la ciudadanía, a través de las consultas virtuales.</t>
  </si>
  <si>
    <t xml:space="preserve">2 Informes realizados </t>
  </si>
  <si>
    <t>16/07/2024
31/12/2024</t>
  </si>
  <si>
    <t>3.4</t>
  </si>
  <si>
    <t>Incluir en los informes y acciones de difusión para la rendición de cuentas la información sobre el avance en la garantía de derechos a partir de las metas y resultados de la planeación institucional.</t>
  </si>
  <si>
    <t>1 informe donde se evidencie  el avance</t>
  </si>
  <si>
    <t xml:space="preserve">
Coordinador</t>
  </si>
  <si>
    <t xml:space="preserve">
Grupo de Conectividad Solidaria y Prensa</t>
  </si>
  <si>
    <t>Plan Anticorrupción y de Atención al Ciudadano</t>
  </si>
  <si>
    <t>Actividad General</t>
  </si>
  <si>
    <t xml:space="preserve">1. Planeación estratégica del servicio al ciudadano </t>
  </si>
  <si>
    <t>Elaborar reportes sobre la oportunidad en la respuesta a peticiones y revisarlos en comités directivos mensuales</t>
  </si>
  <si>
    <t>11 reportes presentados</t>
  </si>
  <si>
    <t xml:space="preserve">Mensual </t>
  </si>
  <si>
    <t>Actualizar el documento de caracterización de ciudadanos,  usuarios y grupos de interés de la Unidad Solidaria, de acuerdo con el lineamiento institucional de la Agenda de Asociatividad Solidaria para la Paz.</t>
  </si>
  <si>
    <t>1 documento actualizado</t>
  </si>
  <si>
    <t>Coordinador(a)  y profesional encargado</t>
  </si>
  <si>
    <t>Grupo de Gestión Administrativa</t>
  </si>
  <si>
    <t xml:space="preserve">
15/07/2024
15/11/2024
</t>
  </si>
  <si>
    <t>2. Fortalecimiento del talento humano al servicio del ciudadano</t>
  </si>
  <si>
    <t xml:space="preserve">Promover actividades que cualifiquen las competencias  de atención y orientación al ciudadano, en la que se refuerce  la utilización de lenguaje claro en la gestión de respuestas </t>
  </si>
  <si>
    <t xml:space="preserve">2 de actividades de cualificación para la atención u orientación al ciudadano </t>
  </si>
  <si>
    <t xml:space="preserve">Coordinador(a)
Profesionales de servicio al ciudadano </t>
  </si>
  <si>
    <t xml:space="preserve">15/05/2024
15/10/2024
</t>
  </si>
  <si>
    <t>En el marco de la Política de Integridad, vincular a los servidores públicos y contratistas en actividades que fortalezcan el Código de Integridad, identificando los valores y principios de la entidad e igualmente la competencia de "Orientación al usuario y al ciudadano"</t>
  </si>
  <si>
    <t>2 Actividades de fortalecimiento Código de Integridad</t>
  </si>
  <si>
    <t>Coordinador(a)</t>
  </si>
  <si>
    <t>27/06/2024
11/11/2024</t>
  </si>
  <si>
    <t xml:space="preserve">3. Gestión de Relacionamiento de los ciudadanos </t>
  </si>
  <si>
    <t xml:space="preserve">3.1 </t>
  </si>
  <si>
    <t>Diseñar piezas comunicativas para ser divulgadas en la página web y redes sociales informando a la ciudadanía sobre los canales de atención al ciudadano disponibles</t>
  </si>
  <si>
    <t xml:space="preserve">3 actividades de socialización realizadas </t>
  </si>
  <si>
    <t>30/04/2024
30/08/2024
20/12/2024</t>
  </si>
  <si>
    <t xml:space="preserve">3.2 </t>
  </si>
  <si>
    <t xml:space="preserve">Adelantar la actualización del Manual protocolo y reglamento de servicio al ciudadano en el marco de lenguaje claro. </t>
  </si>
  <si>
    <t xml:space="preserve">4. Conocimiento al servicio al ciudadano </t>
  </si>
  <si>
    <r>
      <t>Registrar todas las solicitudes de los ciudadanos en el formato de registro  de atención al ciudadano.</t>
    </r>
    <r>
      <rPr>
        <i/>
        <sz val="10"/>
        <color rgb="FF0070C0"/>
        <rFont val="Arial Narrow"/>
        <family val="2"/>
      </rPr>
      <t xml:space="preserve"> </t>
    </r>
  </si>
  <si>
    <t>100% de las solicitudes registradas</t>
  </si>
  <si>
    <t>Profesional encargada</t>
  </si>
  <si>
    <t>Diario</t>
  </si>
  <si>
    <t>5.  Evaluación de gestión y medición de la percepción ciudadana</t>
  </si>
  <si>
    <t>Elaborar y publicar informes semestrales de atención al ciudadano, que incluyan la medición de la satisfacción de los mismos</t>
  </si>
  <si>
    <t>2 informes elaborados y publicados</t>
  </si>
  <si>
    <t xml:space="preserve">
31/07/2024
20/12/2024
</t>
  </si>
  <si>
    <t xml:space="preserve">Remitir informe del trámite de acreditación: gestión de solicitudes y resultados de la encuesta de satisfacción del trámite, al líder de proceso de servicio al ciudadano. </t>
  </si>
  <si>
    <t xml:space="preserve">2 informe </t>
  </si>
  <si>
    <t xml:space="preserve">Grupo de Educación e Investigación </t>
  </si>
  <si>
    <t>Componente 5: Transparencia y Acceso a la Información</t>
  </si>
  <si>
    <t>Indicadores</t>
  </si>
  <si>
    <t>Lineamientos de Transparencia Activa</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</si>
  <si>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</si>
  <si>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Porcentaje (Información mínima publicada / Información mínima obligada a publicar por la Ley) *100</t>
  </si>
  <si>
    <t>Jefe de Control Interno</t>
  </si>
  <si>
    <t>3 Reportes</t>
  </si>
  <si>
    <t>Grupo de Tecnologías de la Información</t>
  </si>
  <si>
    <t>Verificar la publicación de la Información sobre Contratación Pública en SECOP II</t>
  </si>
  <si>
    <t>Porcentaje de Información sobre Contratación Pública registrada en SECOP / Información sobre Contratación Pública Total de la Entidad</t>
  </si>
  <si>
    <t>Jefe Oficina Asesora Jurídica</t>
  </si>
  <si>
    <t>Oficina Asesora Jurídica</t>
  </si>
  <si>
    <t>Realizar el seguimiento y publicación de la información mínima, obligatoria en la página web, conforme se establece la resolución 1519 de 2020 y la Ley 1712 de 2014, sus decretos reglamentarios y la matriz ITA de la Procuraduría General de la Nación.</t>
  </si>
  <si>
    <t>2 Reportes</t>
  </si>
  <si>
    <t>Numero de Reportes de seguimiento y publicación de la información mínima, obligatoria en la página web,</t>
  </si>
  <si>
    <t xml:space="preserve">Enviar los informes de ejecución contractual para su respectiva publicación en el portal web, deacuerdo a y la Ley 1712 de 2014 tanparencia y Acceso a la información publica. </t>
  </si>
  <si>
    <t>Numero de Reportes de información Enviada de ejecución contractual para su respectiva publicación en el portal web</t>
  </si>
  <si>
    <t>Actualizar el normograma de la Entidad</t>
  </si>
  <si>
    <t>Número de informes de actualización de normograma realizados</t>
  </si>
  <si>
    <t>1.7</t>
  </si>
  <si>
    <t>Seguimiento a los planes de Mejoramientos FURAG Y MIPG</t>
  </si>
  <si>
    <t xml:space="preserve">Porcentaje de Seguimiento de los Planes </t>
  </si>
  <si>
    <t>Grupo de Planeación y Estadsitcia</t>
  </si>
  <si>
    <t xml:space="preserve">Informes de  avance de ejecución de los Proyectos de Inversión publicados en el micrositio de transparencia </t>
  </si>
  <si>
    <t>Grupo de Planeación y Estadistica</t>
  </si>
  <si>
    <t>1.9</t>
  </si>
  <si>
    <t xml:space="preserve">Publicación y divulgación de los  informes de avance de la politica de gobierno digital. </t>
  </si>
  <si>
    <t>Numero de Reportes de Publicación y divulgación de los  informes de avance de la politica de gobierno digital.</t>
  </si>
  <si>
    <t>1.10</t>
  </si>
  <si>
    <t>Realizar la actualización del inventario de activos de información y el índice de información pública clasificada en el portal de datos abiertos.</t>
  </si>
  <si>
    <t>1 Documento</t>
  </si>
  <si>
    <t>Numero de Actualización del inventario de activos de información el índice de información pública clasificada en el portal de datos abiertos.</t>
  </si>
  <si>
    <t>1.11</t>
  </si>
  <si>
    <t>Modificar, actualizar y aprobar el Plan Anual de Adquisiciones - PAA 2023, de acuerdo con solicitudes formuladas por dependencias</t>
  </si>
  <si>
    <t xml:space="preserve">Numero de Actualizaciones del Plan anual de adquisiciones </t>
  </si>
  <si>
    <t>1.12</t>
  </si>
  <si>
    <t xml:space="preserve">Revisar la pertinencia y actualidad de contenidos de los enlaces publicados en la web a cargo del grupo de educación e investigación </t>
  </si>
  <si>
    <t>Número de reportes de revisisón de enlaces web realizados</t>
  </si>
  <si>
    <t>Coordinador(a)
Profesional designado</t>
  </si>
  <si>
    <t>1.13</t>
  </si>
  <si>
    <t>1 seguimiento</t>
  </si>
  <si>
    <t>Grupo Gestión Humana</t>
  </si>
  <si>
    <t xml:space="preserve">Realizar seguimientos mensual  y actualización de la información publicada en la pagina web 
(menú transparenciade,  Menu participa) de acuerdo a la normatividad vigente </t>
  </si>
  <si>
    <t>Lineamientos de Transparencia Pasiva</t>
  </si>
  <si>
    <t>Diseñar y Publicar piezas comunicativas que informen a la ciudadanía, sobre la gratuidad y la no necesidad de intermediarios para la gestión de peticiones, trámite y servicios ofertados por la Unidad.</t>
  </si>
  <si>
    <t>3 piezas publicadas</t>
  </si>
  <si>
    <t xml:space="preserve">Número de piezas publicadas </t>
  </si>
  <si>
    <t xml:space="preserve">Revisar y actualizar el registro de las bases de datos  información personal sujetas a Tratamiento en el aplicativo de la SIC identifcadas en la vigencia 2023 </t>
  </si>
  <si>
    <t>2 reportes de actualización de las bases de datos registradas ante la SIC</t>
  </si>
  <si>
    <t>Numero de reportes de actualización de las bases de datos registradas ante la SIC</t>
  </si>
  <si>
    <t>2.3</t>
  </si>
  <si>
    <t>Realizar publicación en la intranet y tips enviados por correo electronico de la entidad para dar a conocer la existencia de la Secretaría de Transparencia</t>
  </si>
  <si>
    <t>1 Pieza de publicaión en la intranet y  2 tips enviados por correo electronico</t>
  </si>
  <si>
    <t>Elaboración los Instrumentos de Gestión de la Información</t>
  </si>
  <si>
    <t>2 reportes</t>
  </si>
  <si>
    <t>Numero de Reportes de Actualización y Publicación del Inventario de Activos de Información de la Entidad</t>
  </si>
  <si>
    <t>3.2</t>
  </si>
  <si>
    <t>Numero de Transferencias Grado de implementación de TRD.</t>
  </si>
  <si>
    <t xml:space="preserve">Actualización y Publicación de la Información mínima exigida por la Ley 1712 de 2014 relacionada con Gestión Documental. </t>
  </si>
  <si>
    <t>Porcentaje ((Información Mínima Publicada /Información Mínima Obligada a Publicar por la Ley) *100)</t>
  </si>
  <si>
    <t>Actualizar y publicar el esquema de publicación de información. Permite identificar la información que debe ser publicada en la pagina web y la frecuencia con la que se debe actualizar esta información.</t>
  </si>
  <si>
    <t>Porcentaje de actualización y publicación del esquema</t>
  </si>
  <si>
    <t>3.5</t>
  </si>
  <si>
    <t>1 capacitación</t>
  </si>
  <si>
    <t>Numero de capacitaciones y publicación de los tips</t>
  </si>
  <si>
    <t>3.6</t>
  </si>
  <si>
    <t xml:space="preserve"> 6 tips en la intranet o enviados por correo electronico</t>
  </si>
  <si>
    <t>3.7</t>
  </si>
  <si>
    <t>Actualizar el reporte de gestión del trámite de acreditación en el SUIT</t>
  </si>
  <si>
    <t>Numero de Reportes de gestión del trámite de acreditación en el SUIT</t>
  </si>
  <si>
    <t xml:space="preserve">Grupo de Educación e investigación </t>
  </si>
  <si>
    <t>3.8</t>
  </si>
  <si>
    <t>Promover los canales de contacto, con los que cuentan los ciudadanos, para interponer sus peticiones especialmente las relacionadas con actos que puedan configurar riesgos de corrupción</t>
  </si>
  <si>
    <t>3 actividades de promoción realizadas</t>
  </si>
  <si>
    <t xml:space="preserve">Número de actividades de promoción </t>
  </si>
  <si>
    <t>Criterio Diferencial de Accesibilidad</t>
  </si>
  <si>
    <t>4.2</t>
  </si>
  <si>
    <t>Diseñar la estrategia para la  Adecuar los canales de comunicación electrónicos en el portal institucional para disminuir las brechas de accesibilidad web que permita facilitar el acceso a la población en situación de discapacidad, de acuerdo con el diagnostico realizado / (lengua de señas, subtitulos, traducción a lenguas nativas)</t>
  </si>
  <si>
    <t>Número de reportes realizados</t>
  </si>
  <si>
    <t xml:space="preserve">Componente 6: Iniciativas Adicionales -Integridad- Gestión de Conflictos de Interes </t>
  </si>
  <si>
    <t>Meta</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</si>
  <si>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</si>
  <si>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</si>
  <si>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</si>
  <si>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Jefe Oficina Asesora Juridica 
Coordinadores</t>
  </si>
  <si>
    <t xml:space="preserve">Oficina Asesora Juridica
Grupo de Gestión Humana
Grupo de Planeación y Estadsitica </t>
  </si>
  <si>
    <t>Julio 30 de 2024</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</si>
  <si>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</si>
  <si>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</si>
  <si>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Jefe Oficina Asesora Juridica 
Coordinadores
Profesional Oficina Asesora Juridic</t>
  </si>
  <si>
    <t>Comité de Gestión y Desempeño</t>
  </si>
  <si>
    <t xml:space="preserve">Sundiector Nacional 
Directora Tecnica de Investigación y Planeación </t>
  </si>
  <si>
    <t xml:space="preserve">Dirección de Investigación y Planeación 
Subdirección </t>
  </si>
  <si>
    <t>Abril 30 de 2024
Agosto 30 de 2024
Diciembre 31 de 2024</t>
  </si>
  <si>
    <t>Procesos y procedimiento</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</si>
  <si>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</si>
  <si>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</si>
  <si>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Diciembre 31 de 2024</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</si>
  <si>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</si>
  <si>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</si>
  <si>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</si>
  <si>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</si>
  <si>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</si>
  <si>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 xml:space="preserve">Jefe Oficina Asesora Juridica 
Carmen Julia Lizarazo </t>
  </si>
  <si>
    <t>Oficina Asesora Jurídica
Gestión Humana</t>
  </si>
  <si>
    <t>4.3</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</si>
  <si>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</si>
  <si>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</si>
  <si>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Grupo de Gestión  de Humana</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</si>
  <si>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</si>
  <si>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</si>
  <si>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</si>
  <si>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</si>
  <si>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</si>
  <si>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</si>
  <si>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</si>
  <si>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 xml:space="preserve">Jefe Oficina de Control Interno </t>
  </si>
  <si>
    <t>Control interno</t>
  </si>
  <si>
    <t>6.2</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</si>
  <si>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</si>
  <si>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Porcentaje de seguimiento y control a la implementación de las estrategias de gestión preventiva del conflicto de intereses</t>
  </si>
  <si>
    <t>MATRIZ MAPA DE RIESGOS</t>
  </si>
  <si>
    <t>CÓDIGO-FO-PDE-04</t>
  </si>
  <si>
    <t>Proceso:</t>
  </si>
  <si>
    <t>Todos los Procesos</t>
  </si>
  <si>
    <t>Objetivo:</t>
  </si>
  <si>
    <t>identificar los riesgos que se establecieron para cada uno de los procesos de la unidad, su valoración y tratamiento a través de controles, y su posterior seguimiento periodico.</t>
  </si>
  <si>
    <t>Alcance:</t>
  </si>
  <si>
    <t>Consolidar mapas de riesgos de todos los procesos de la Entidad.</t>
  </si>
  <si>
    <t>Identificación del Riesgo</t>
  </si>
  <si>
    <t>Análisis del Riesgo Inherente</t>
  </si>
  <si>
    <t>Evaluación del riesgo - Valoración de los controles</t>
  </si>
  <si>
    <t>Evaluación del riesgo - Nivel del riesgo residual</t>
  </si>
  <si>
    <t>Plan de Acción</t>
  </si>
  <si>
    <t xml:space="preserve">Referencia </t>
  </si>
  <si>
    <t>PROCESO</t>
  </si>
  <si>
    <t>Impacto</t>
  </si>
  <si>
    <t>Causa Inmediata</t>
  </si>
  <si>
    <t>Causa Raíz</t>
  </si>
  <si>
    <t>Descripción del Riesgo</t>
  </si>
  <si>
    <t>Clasificación del Riesgo</t>
  </si>
  <si>
    <t xml:space="preserve">Frecuencia (No. Veces en que se repite la actividad en un año)  </t>
  </si>
  <si>
    <t>Probabilidad Inherente</t>
  </si>
  <si>
    <t>%</t>
  </si>
  <si>
    <t>Impacto 
Inherente</t>
  </si>
  <si>
    <t>Zona de Riesgo Inherente</t>
  </si>
  <si>
    <t>No. Control</t>
  </si>
  <si>
    <t>Descripción del Control</t>
  </si>
  <si>
    <t>Afectación</t>
  </si>
  <si>
    <t>Atributos</t>
  </si>
  <si>
    <t>Probabilidad Residual Final</t>
  </si>
  <si>
    <t>Impacto Residual Final</t>
  </si>
  <si>
    <t xml:space="preserve">Zona de Riesgo </t>
  </si>
  <si>
    <t>Tratamiento</t>
  </si>
  <si>
    <t>Fecha Implementación</t>
  </si>
  <si>
    <t>Fecha Seguimiento</t>
  </si>
  <si>
    <t>Probabilidad</t>
  </si>
  <si>
    <t>Tipo</t>
  </si>
  <si>
    <t>Implementación</t>
  </si>
  <si>
    <t>Calificación</t>
  </si>
  <si>
    <t>Documentación</t>
  </si>
  <si>
    <t>Frecuencia</t>
  </si>
  <si>
    <t>Evidencia</t>
  </si>
  <si>
    <t>PDE 01</t>
  </si>
  <si>
    <t>Posibilidad de pérdida reputacional y económica</t>
  </si>
  <si>
    <t>No contar o desconocer  lineamientos para la formulación estratégica institucional</t>
  </si>
  <si>
    <r>
      <rPr>
        <sz val="10"/>
        <color rgb="FFFF0000"/>
        <rFont val="Arial Narrow"/>
        <family val="2"/>
      </rPr>
      <t>Debido</t>
    </r>
    <r>
      <rPr>
        <sz val="10"/>
        <rFont val="Arial Narrow"/>
        <family val="2"/>
      </rPr>
      <t xml:space="preserve">  a que no se actualiza o socializa el proceso de Pensamiento y Direccionamiento estratégico </t>
    </r>
  </si>
  <si>
    <r>
      <rPr>
        <sz val="10"/>
        <color rgb="FFFF0000"/>
        <rFont val="Arial Narrow"/>
        <family val="2"/>
      </rPr>
      <t>Posibilidad de perdida</t>
    </r>
    <r>
      <rPr>
        <sz val="10"/>
        <color theme="1"/>
        <rFont val="Arial Narrow"/>
        <family val="2"/>
      </rPr>
      <t xml:space="preserve"> reputacional y económica por planificación institucional que no responda a los lineamientos del gobierno nacional y a las necesidades reales del sector solidario, </t>
    </r>
    <r>
      <rPr>
        <sz val="10"/>
        <color rgb="FFFF0000"/>
        <rFont val="Arial Narrow"/>
        <family val="2"/>
      </rPr>
      <t>debido</t>
    </r>
    <r>
      <rPr>
        <sz val="10"/>
        <color theme="1"/>
        <rFont val="Arial Narrow"/>
        <family val="2"/>
      </rPr>
      <t xml:space="preserve"> que no se actualiza o socializa el proceso de Pensamiento y direccionamiento estratégico </t>
    </r>
  </si>
  <si>
    <t>Ejecución y Administración de Procesos</t>
  </si>
  <si>
    <t>Muy Baja</t>
  </si>
  <si>
    <t>Catastrófico</t>
  </si>
  <si>
    <t>Extremo</t>
  </si>
  <si>
    <t>Revisión, actualización y  desarrollo del proceso de Pensamiento y Direccionamiento Estratégico, para la formulación e implementación de la Planeación Estratégica Institucional.</t>
  </si>
  <si>
    <t>X</t>
  </si>
  <si>
    <t>Preventivo</t>
  </si>
  <si>
    <t>Manual</t>
  </si>
  <si>
    <t>Documentado</t>
  </si>
  <si>
    <t>Continua</t>
  </si>
  <si>
    <t>Registro Material</t>
  </si>
  <si>
    <t>Reducir</t>
  </si>
  <si>
    <t>Director Nacional
Director de Investigación y Planeación
Director de Desarrollo de las organizaciones Solidarias
Líderes de Procesos</t>
  </si>
  <si>
    <t>Enero 1 de 2024</t>
  </si>
  <si>
    <t>30 de abril de 2,024
30 de junio de 2,024
31 de agosto de 2024
31 de diciembre de 2.024</t>
  </si>
  <si>
    <t>PDE 02</t>
  </si>
  <si>
    <t>La identificación de riesgos y sus controles para combatirlos  no son los adecuados para reducir, evitar o compartir los riesgos.</t>
  </si>
  <si>
    <r>
      <rPr>
        <sz val="10"/>
        <color rgb="FFFF0000"/>
        <rFont val="Arial Narrow"/>
        <family val="2"/>
      </rPr>
      <t>Debido</t>
    </r>
    <r>
      <rPr>
        <sz val="10"/>
        <rFont val="Arial Narrow"/>
        <family val="2"/>
      </rPr>
      <t xml:space="preserve"> a la falta de actualización de las herramientas para la gestión y Administración de Riesgos en la entidad.
</t>
    </r>
    <r>
      <rPr>
        <sz val="10"/>
        <color rgb="FFFF0000"/>
        <rFont val="Arial Narrow"/>
        <family val="2"/>
      </rPr>
      <t xml:space="preserve">
</t>
    </r>
    <r>
      <rPr>
        <sz val="10"/>
        <color theme="1"/>
        <rFont val="Arial Narrow"/>
        <family val="2"/>
      </rPr>
      <t xml:space="preserve">
 </t>
    </r>
  </si>
  <si>
    <r>
      <rPr>
        <sz val="10"/>
        <color rgb="FFFF0000"/>
        <rFont val="Arial Narrow"/>
        <family val="2"/>
      </rPr>
      <t>Posibilidad</t>
    </r>
    <r>
      <rPr>
        <sz val="10"/>
        <rFont val="Arial Narrow"/>
        <family val="2"/>
      </rPr>
      <t xml:space="preserve"> de perdida reputa</t>
    </r>
    <r>
      <rPr>
        <sz val="10"/>
        <color theme="1"/>
        <rFont val="Arial Narrow"/>
        <family val="2"/>
      </rPr>
      <t xml:space="preserve">cional y económica por uso de mecanismos de administración de riesgos inadecuados y deficiente detección temprana de riesgos, </t>
    </r>
    <r>
      <rPr>
        <sz val="10"/>
        <color rgb="FFFF0000"/>
        <rFont val="Arial Narrow"/>
        <family val="2"/>
      </rPr>
      <t xml:space="preserve">debido </t>
    </r>
    <r>
      <rPr>
        <sz val="10"/>
        <rFont val="Arial Narrow"/>
        <family val="2"/>
      </rPr>
      <t>a la falta de actualización de las herramientas para la gestión y Administración de Riesgos en la entidad</t>
    </r>
  </si>
  <si>
    <t>Baja</t>
  </si>
  <si>
    <t>Moderado</t>
  </si>
  <si>
    <t>Actualizar y socializar las herramientas para la Administración de riesgos de la entidad (Política de administración de riesgos, formatos, manual y procedimientos) de acuerdo con la normatividad y lineamiento vigentes.</t>
  </si>
  <si>
    <t>Detectivo</t>
  </si>
  <si>
    <t>1.Mantener actualizada la documentación y herramientas para la gestión de riesgos. 
2. Realizar análisis a los seguimientos que reportan los líderes de procesos frente a los controles establecidos en los  Mapa de Riesgos de la entidad periódicamente.</t>
  </si>
  <si>
    <t>Líderes de Procesos (1ra. Y 2da. Línea de defensa)
Profesional Especializado Grado 17 Grupo de Planeación y Estadística</t>
  </si>
  <si>
    <t>CFO 01</t>
  </si>
  <si>
    <t xml:space="preserve">Posibilidad de pérdida económica y reputacional </t>
  </si>
  <si>
    <t>Alcance de cobertura  para atender a las organizaciones solidarias, populares y comunitarias.</t>
  </si>
  <si>
    <r>
      <rPr>
        <sz val="10"/>
        <color rgb="FFFF0000"/>
        <rFont val="Arial Narrow"/>
        <family val="2"/>
      </rPr>
      <t>Debido al</t>
    </r>
    <r>
      <rPr>
        <sz val="10"/>
        <rFont val="Arial Narrow"/>
        <family val="2"/>
      </rPr>
      <t xml:space="preserve"> al  incumplimiento contractual en el marco de la agenda de asociatividad </t>
    </r>
  </si>
  <si>
    <r>
      <rPr>
        <sz val="10"/>
        <color rgb="FFFF0000"/>
        <rFont val="Arial Narrow"/>
        <family val="2"/>
      </rPr>
      <t xml:space="preserve">Posibilidad </t>
    </r>
    <r>
      <rPr>
        <sz val="10"/>
        <rFont val="Arial Narrow"/>
        <family val="2"/>
      </rPr>
      <t>de perdida económica y reputacional</t>
    </r>
    <r>
      <rPr>
        <sz val="10"/>
        <color theme="1"/>
        <rFont val="Arial Narrow"/>
        <family val="2"/>
      </rPr>
      <t xml:space="preserve"> </t>
    </r>
    <r>
      <rPr>
        <sz val="10"/>
        <color rgb="FFFF0000"/>
        <rFont val="Arial Narrow"/>
        <family val="2"/>
      </rPr>
      <t>debido</t>
    </r>
    <r>
      <rPr>
        <sz val="10"/>
        <color theme="1"/>
        <rFont val="Arial Narrow"/>
        <family val="2"/>
      </rPr>
      <t xml:space="preserve"> al  incumplimiento contractual en el marco de la agenda de asociatividad.</t>
    </r>
  </si>
  <si>
    <t>Media</t>
  </si>
  <si>
    <t>Mayor</t>
  </si>
  <si>
    <t>Alto</t>
  </si>
  <si>
    <t>Implementación y seguimiento al Programa de Asociatividad Solidaria (PASO)</t>
  </si>
  <si>
    <t>Registro Sustancial</t>
  </si>
  <si>
    <t xml:space="preserve">Acompañamiento técnico  a las organizaciones solidarias  durante los cuatro años que dura cada proceso .haciendo actualización cada año. </t>
  </si>
  <si>
    <t>Dirección de Desarrollo</t>
  </si>
  <si>
    <t>CFO 02</t>
  </si>
  <si>
    <t>Posibilidad de incurrir en perdida económica y reputacional</t>
  </si>
  <si>
    <t>Disponibilidad de personal idoneo para atender a las organizaciones en territorio.</t>
  </si>
  <si>
    <r>
      <rPr>
        <sz val="11"/>
        <color rgb="FFFF0000"/>
        <rFont val="Arial Narrow"/>
        <family val="2"/>
      </rPr>
      <t xml:space="preserve">Debido al </t>
    </r>
    <r>
      <rPr>
        <sz val="11"/>
        <rFont val="Arial Narrow"/>
        <family val="2"/>
      </rPr>
      <t>inc</t>
    </r>
    <r>
      <rPr>
        <sz val="11"/>
        <color theme="1"/>
        <rFont val="Arial Narrow"/>
        <family val="2"/>
      </rPr>
      <t xml:space="preserve">umplimiento a los compromisos   pactados y generados en desarrollo de las agendas territoriales.
</t>
    </r>
  </si>
  <si>
    <r>
      <rPr>
        <sz val="11"/>
        <color rgb="FFFF0000"/>
        <rFont val="Arial Narrow"/>
        <family val="2"/>
      </rPr>
      <t xml:space="preserve">Posibilidad </t>
    </r>
    <r>
      <rPr>
        <sz val="11"/>
        <rFont val="Arial Narrow"/>
        <family val="2"/>
      </rPr>
      <t xml:space="preserve">de perdida económica y reputacional </t>
    </r>
    <r>
      <rPr>
        <sz val="11"/>
        <color rgb="FFFF0000"/>
        <rFont val="Arial Narrow"/>
        <family val="2"/>
      </rPr>
      <t>debido al</t>
    </r>
    <r>
      <rPr>
        <sz val="11"/>
        <color theme="1"/>
        <rFont val="Arial Narrow"/>
        <family val="2"/>
      </rPr>
      <t xml:space="preserve">  incumplimiento de los compromisos pactados y generados en desarrollo de las agendas territoriales.</t>
    </r>
  </si>
  <si>
    <t xml:space="preserve">Seguimiento y verificación al  desarrollo de las Agendas Territoriales </t>
  </si>
  <si>
    <t>CFO 03</t>
  </si>
  <si>
    <t>Coaccionar a los funcionarios, contratistas o supervisores  de la Unidad</t>
  </si>
  <si>
    <t>Debido a  ejercer coacción a los funcionarios, contratistas o supervisores de la unidad para un beneficio particular o de un tercero.</t>
  </si>
  <si>
    <r>
      <rPr>
        <sz val="11"/>
        <color rgb="FFFF0000"/>
        <rFont val="Arial Narrow"/>
        <family val="2"/>
      </rPr>
      <t xml:space="preserve">Posibilidad </t>
    </r>
    <r>
      <rPr>
        <sz val="11"/>
        <color theme="1"/>
        <rFont val="Arial Narrow"/>
        <family val="2"/>
      </rPr>
      <t xml:space="preserve">perdida económica y reputacional  </t>
    </r>
    <r>
      <rPr>
        <sz val="11"/>
        <color rgb="FFFF0000"/>
        <rFont val="Arial Narrow"/>
        <family val="2"/>
      </rPr>
      <t>debido</t>
    </r>
    <r>
      <rPr>
        <sz val="11"/>
        <color theme="1"/>
        <rFont val="Arial Narrow"/>
        <family val="2"/>
      </rPr>
      <t xml:space="preserve"> a  ejercer coacción a los funcionarios, contratistas o supervisores de la unidad para un beneficio particular o de un tercero.</t>
    </r>
  </si>
  <si>
    <t>Corrupción</t>
  </si>
  <si>
    <t>Verificar   cumplimiento de la normativa vigente como. Circular para el supervisor.  resolución de funciones de supervisión, informes de supervisión   CIRCULAR 225 /15
Manual de contratación
Guía de Supervisión 
Guía de Financiero</t>
  </si>
  <si>
    <t>Solicitar Informes de supervisión con evidencia de seguimiento de informes mensuales técnicos  del cooperante y contratista si aplica.</t>
  </si>
  <si>
    <t>GPP 01</t>
  </si>
  <si>
    <t>La no formulación, gestión y actualización de los planes, programas y proyectos por los formuladores y responsables, que permitan su desarrollo y ejecución de los proyectos de inversión.</t>
  </si>
  <si>
    <r>
      <rPr>
        <sz val="10"/>
        <color rgb="FFFF0000"/>
        <rFont val="Arial Narrow"/>
        <family val="2"/>
      </rPr>
      <t>Posibilidad de perdida</t>
    </r>
    <r>
      <rPr>
        <sz val="10"/>
        <color theme="1"/>
        <rFont val="Arial Narrow"/>
        <family val="2"/>
      </rPr>
      <t xml:space="preserve"> económica y reputacional por la devolución de recursos de inversión asignados a la entidad, </t>
    </r>
    <r>
      <rPr>
        <sz val="10"/>
        <color rgb="FFFF0000"/>
        <rFont val="Arial Narrow"/>
        <family val="2"/>
      </rPr>
      <t>debido</t>
    </r>
    <r>
      <rPr>
        <sz val="10"/>
        <color theme="1"/>
        <rFont val="Arial Narrow"/>
        <family val="2"/>
      </rPr>
      <t xml:space="preserve"> a la no ejecución de los proyectos de inversión o fallas en la formulación en sus diferentes etapas. 
</t>
    </r>
  </si>
  <si>
    <t>Validar el cumplimiento de las actualizaciones de los planes, programas y proyectos por parte de los formuladores.</t>
  </si>
  <si>
    <t>Profesional Especializado Grupo de Planeación y Estadística
Coordinador Grupo de Planeación y Estadística</t>
  </si>
  <si>
    <t>Realizar seguimiento a la ejecución de los proyectos de inversión, estableciéndose el grado de avance físico, financiero y de gestión, realizar informes mensuales de  ejecución presupuestal.</t>
  </si>
  <si>
    <t>Verificar la información de ejecución de los proyectos de inversión registrada en el SPI,  para establecer alertas en caso de presentar inconsistencias en la información reportada mensualmente.</t>
  </si>
  <si>
    <t>GSM 01</t>
  </si>
  <si>
    <t>Omisión del envío de información o bases de datos, necesarios para la realización de las operaciones estadísticas internas (gestión institucional) o externas (Sector Solidario).</t>
  </si>
  <si>
    <r>
      <rPr>
        <sz val="10"/>
        <color rgb="FFFF0000"/>
        <rFont val="Arial Narrow"/>
        <family val="2"/>
      </rPr>
      <t>Debido</t>
    </r>
    <r>
      <rPr>
        <sz val="10"/>
        <rFont val="Arial Narrow"/>
        <family val="2"/>
      </rPr>
      <t xml:space="preserve"> a la falta criterios y de herramientas para recolección, validación y procesamiento de la información</t>
    </r>
  </si>
  <si>
    <r>
      <rPr>
        <sz val="10"/>
        <color rgb="FFFF0000"/>
        <rFont val="Arial Narrow"/>
        <family val="2"/>
      </rPr>
      <t>Posibilidad de perdida</t>
    </r>
    <r>
      <rPr>
        <sz val="10"/>
        <color theme="1"/>
        <rFont val="Arial Narrow"/>
        <family val="2"/>
      </rPr>
      <t xml:space="preserve"> reputacional y económica por ausencia de información que permita realizar el procesamiento y análisis de las operaciones estadísticas que permitan generar informes o reportes oportunos y adecuados para la toma de decisiones por parte de la Alta Dirección, </t>
    </r>
    <r>
      <rPr>
        <sz val="10"/>
        <color rgb="FFFF0000"/>
        <rFont val="Arial Narrow"/>
        <family val="2"/>
      </rPr>
      <t>debido</t>
    </r>
    <r>
      <rPr>
        <sz val="10"/>
        <color theme="1"/>
        <rFont val="Arial Narrow"/>
        <family val="2"/>
      </rPr>
      <t xml:space="preserve"> a la falta criterios y de herramientas para recolección, validación y procesamiento de la información</t>
    </r>
  </si>
  <si>
    <t>Diseñar y actualizar el  Plan Estadístico Institucional, las fichas de cada operación estadística y las herramientas de recolección de información  internas y externas</t>
  </si>
  <si>
    <t>Actualizar el Plan Estadístico Institucional, las fichas de operaciones estadísticas y las herramientas de recolección</t>
  </si>
  <si>
    <t>Coordinación Grupo de Planeación y Estadística.
Profesional Especializado</t>
  </si>
  <si>
    <t>Verificar consistencia de la información para su procesamiento.</t>
  </si>
  <si>
    <t>Bajo</t>
  </si>
  <si>
    <t>Realizar reportes de las operaciones estadísticas conforme a su periodicidad, verificando los criterios de calidad estadística.</t>
  </si>
  <si>
    <t>GSM 02</t>
  </si>
  <si>
    <r>
      <rPr>
        <sz val="10"/>
        <color rgb="FFFF0000"/>
        <rFont val="Arial Narrow"/>
        <family val="2"/>
      </rPr>
      <t>Posibilidad de incurrir</t>
    </r>
    <r>
      <rPr>
        <sz val="10"/>
        <color theme="1"/>
        <rFont val="Arial Narrow"/>
        <family val="2"/>
      </rPr>
      <t xml:space="preserve"> en perdida reputacional y económica</t>
    </r>
  </si>
  <si>
    <t>La información o bases de datos de la entidad sea manipulada por personas no autorizadas.</t>
  </si>
  <si>
    <r>
      <t>Debido</t>
    </r>
    <r>
      <rPr>
        <sz val="10"/>
        <rFont val="Arial Narrow"/>
        <family val="2"/>
      </rPr>
      <t xml:space="preserve">  a la utilización indebida de información privilegiada para satisfacer un interés particular o favorecimiento de un tercero.</t>
    </r>
  </si>
  <si>
    <r>
      <rPr>
        <sz val="10"/>
        <color rgb="FFFF0000"/>
        <rFont val="Arial Narrow"/>
        <family val="2"/>
      </rPr>
      <t>Posibilidad</t>
    </r>
    <r>
      <rPr>
        <sz val="10"/>
        <color theme="1"/>
        <rFont val="Arial Narrow"/>
        <family val="2"/>
      </rPr>
      <t xml:space="preserve"> de perdida reputacional y económica, por manipulación de las bases de datos de operaciones estadísticas, </t>
    </r>
    <r>
      <rPr>
        <sz val="10"/>
        <color rgb="FFFF0000"/>
        <rFont val="Arial Narrow"/>
        <family val="2"/>
      </rPr>
      <t>debido</t>
    </r>
    <r>
      <rPr>
        <sz val="10"/>
        <rFont val="Arial Narrow"/>
        <family val="2"/>
      </rPr>
      <t xml:space="preserve"> a la utilización indebida de información privilegiada</t>
    </r>
    <r>
      <rPr>
        <sz val="10"/>
        <color theme="1"/>
        <rFont val="Arial Narrow"/>
        <family val="2"/>
      </rPr>
      <t xml:space="preserve"> para satisfacer un interés particular o favorecimiento de un tercero.</t>
    </r>
  </si>
  <si>
    <t>Restringir acceso a la información y a las bases de datos de operaciones estadísticas a personal no autorizado.</t>
  </si>
  <si>
    <t>Acceso a la información de las bases de datos catalogadas como sensibles de las operaciones estadísticas, únicamente al personal autorizado: al Coordinador del Grupo de Planeación y Estadístico y al contratista encargado del procesamiento de las bases de datos estadisticos.</t>
  </si>
  <si>
    <t>Coordinador Grupo de Planeación y Estadística</t>
  </si>
  <si>
    <t>GEAS 01</t>
  </si>
  <si>
    <t>Posibilidad de pérdida económica y  reputacional</t>
  </si>
  <si>
    <t>Investigaciones que, para su desarrollo, requieren una dedicación en tiempo que supera la anualidad fiscal</t>
  </si>
  <si>
    <r>
      <rPr>
        <sz val="11"/>
        <color rgb="FFFF0000"/>
        <rFont val="Arial Narrow"/>
        <family val="2"/>
      </rPr>
      <t>Debido</t>
    </r>
    <r>
      <rPr>
        <sz val="11"/>
        <color theme="1"/>
        <rFont val="Arial Narrow"/>
        <family val="2"/>
      </rPr>
      <t xml:space="preserve"> a inadecuada planeación en el alcance esperado de los procesos investigativos</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</si>
  <si>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a inadecuada planeación en el alcance esperado de los procesos investigativos </t>
    </r>
  </si>
  <si>
    <t>Exigir el planteamiento claro del problema/tema a investigar, así como su cronograma y alcance, dentro de los anteproyectos de investigación, realizados por la Unidad Solidaria y/o sus Aliados</t>
  </si>
  <si>
    <t>Leve</t>
  </si>
  <si>
    <t>Verificar que los anteproyectos de investigación planteen resultados esperados de las investigaciones en un cronograma y alcance real</t>
  </si>
  <si>
    <t>Coordinación y Porfesional designado
Grupo de Educación e Investigación</t>
  </si>
  <si>
    <t>GEAS 02</t>
  </si>
  <si>
    <t>Posibilidad de pérdida reputacional y pérdida económica</t>
  </si>
  <si>
    <t>Tráfico de influencias y favoritismos entre el facilitador y los participantes de procesos formativos.</t>
  </si>
  <si>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</si>
  <si>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</si>
  <si>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t>Verificar el cumplimiento de requisitos en la expedición de los certificados y/o constancias mediante la aplicación de procedimiento.</t>
  </si>
  <si>
    <t>Verificar la información que suministra el funcionario que adelantó la formación, la relación de  las personas y que éstas hayan registrado su participación y/o firma en la evidencia de listado de asistencia, a través de muestra minima del 10% en cada solicitud de certificados</t>
  </si>
  <si>
    <t>Profesional designado  
Grupo de Educación e Investigación</t>
  </si>
  <si>
    <t>GEAS 03</t>
  </si>
  <si>
    <t>Bajo relacionamiento de los profesionales del grupo de educación e investigación con otras áreas de la Unidad Solidaria y con los Aliados de la Entidad que desarrollan programas educativos a nombre institucional.</t>
  </si>
  <si>
    <r>
      <rPr>
        <sz val="11"/>
        <color rgb="FFFF0000"/>
        <rFont val="Arial Narrow"/>
        <family val="2"/>
      </rPr>
      <t>Debido</t>
    </r>
    <r>
      <rPr>
        <sz val="11"/>
        <color theme="1"/>
        <rFont val="Arial Narrow"/>
        <family val="2"/>
      </rPr>
      <t xml:space="preserve"> a desconocimiento de criterios para el desarrollo de programas educativos que adelanten profesionales y/o Aliados, a nombre de la Unidad Solidaria</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</si>
  <si>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desconocimiento de criterios para el desarrollo de programas educativos que adelanten profesionales y/o Aliados, a nombre de la Unidad Solidaria</t>
    </r>
  </si>
  <si>
    <t>Socializar y establecer acuerdos, para el desarrollo de procesos educativos que se adelanten por profesionales de la Unidad Solidaria y/o sus Aliados</t>
  </si>
  <si>
    <t>Acción 1. Socializar con los profesionales de la Unidad Solidaria los criterios para el desarrollo de programas educativos
Acción 2. Realizar mesas de trabajo con los Aliados de la Unidad Solidaria, que desarrollan programas educativo, para concertar cirterios en el desarrollo de estos programas</t>
  </si>
  <si>
    <t>SC 01</t>
  </si>
  <si>
    <t>Inexistencia de tiempos de respuesta en el trámite de acreditación para procesos internos inter -áreas en la Unidad Solidaria</t>
  </si>
  <si>
    <r>
      <rPr>
        <sz val="11"/>
        <color rgb="FFFF0000"/>
        <rFont val="Arial Narrow"/>
        <family val="2"/>
      </rPr>
      <t>Debido</t>
    </r>
    <r>
      <rPr>
        <sz val="11"/>
        <color theme="1"/>
        <rFont val="Arial Narrow"/>
        <family val="2"/>
      </rPr>
      <t xml:space="preserve"> a incumplimiento en los tiempos de respuesta establecidos dentro del trámite de acreditación por las áreas que tienen rol en su procedimiento</t>
    </r>
  </si>
  <si>
    <r>
      <rPr>
        <sz val="11"/>
        <color rgb="FFFF0000"/>
        <rFont val="Arial Narrow"/>
        <family val="2"/>
      </rPr>
      <t>Posibilidad</t>
    </r>
    <r>
      <rPr>
        <sz val="11"/>
        <color theme="1"/>
        <rFont val="Arial Narrow"/>
        <family val="2"/>
      </rPr>
      <t xml:space="preserve"> de pérdida económica y pérdida reputacional </t>
    </r>
    <r>
      <rPr>
        <sz val="11"/>
        <color rgb="FFFF0000"/>
        <rFont val="Arial Narrow"/>
        <family val="2"/>
      </rPr>
      <t>debido</t>
    </r>
    <r>
      <rPr>
        <sz val="11"/>
        <color theme="1"/>
        <rFont val="Arial Narrow"/>
        <family val="2"/>
      </rPr>
      <t xml:space="preserve"> a incumplimiento en los tiempos de respuesta establecidos dentro del trámite de acreditación </t>
    </r>
  </si>
  <si>
    <t>Establecer tiempos de respuesta en el trámite de acreditación para procesos internos inter -áreas en la Unidad Solidaria</t>
  </si>
  <si>
    <t>Acción 1. Concertar con profesionales de las diferentes áreas de la Unidad Solidaria que intervienen en el trámite de acreditación, tiempos de respuesta para la verificación de requisitos legales en la expedición de las resoluciones de acreditación.
Acción 2. Proponer la incluisón de períodos explicitos de repsuesta, dentro del marco normativo del trámite de acreditación, que incluyan los tiempos por cada etapa del trámite</t>
  </si>
  <si>
    <t xml:space="preserve">Profesional Especializado Grupo de Educación e Investigación </t>
  </si>
  <si>
    <t>GH 01</t>
  </si>
  <si>
    <r>
      <rPr>
        <sz val="10"/>
        <color rgb="FFFF0000"/>
        <rFont val="Arial Narrow"/>
        <family val="2"/>
      </rPr>
      <t>Posibilidad</t>
    </r>
    <r>
      <rPr>
        <sz val="10"/>
        <color theme="1"/>
        <rFont val="Arial Narrow"/>
        <family val="2"/>
      </rPr>
      <t xml:space="preserve"> de pérdida reputacional y económica</t>
    </r>
  </si>
  <si>
    <t>Por sanciones por parte de los entes de control e insatisfacción de los funcionarios de la entidad</t>
  </si>
  <si>
    <r>
      <rPr>
        <sz val="10"/>
        <color rgb="FFFF0000"/>
        <rFont val="Arial Narrow"/>
        <family val="2"/>
      </rPr>
      <t>Debido</t>
    </r>
    <r>
      <rPr>
        <sz val="10"/>
        <color theme="1"/>
        <rFont val="Arial Narrow"/>
        <family val="2"/>
      </rPr>
      <t xml:space="preserve"> a la vinculación de los servidores públicos con documentación no idónea o sin el cumplimiento de los requisitos establecidos en la normatividad vigente.</t>
    </r>
  </si>
  <si>
    <r>
      <rPr>
        <sz val="10"/>
        <color rgb="FFFF0000"/>
        <rFont val="Arial Narrow"/>
        <family val="2"/>
      </rPr>
      <t>Posibilidad  de perdida</t>
    </r>
    <r>
      <rPr>
        <sz val="10"/>
        <color theme="1"/>
        <rFont val="Arial Narrow"/>
        <family val="2"/>
      </rPr>
      <t xml:space="preserve"> reputacional y economica, </t>
    </r>
    <r>
      <rPr>
        <sz val="10"/>
        <color rgb="FFFF0000"/>
        <rFont val="Arial Narrow"/>
        <family val="2"/>
      </rPr>
      <t>debido</t>
    </r>
    <r>
      <rPr>
        <sz val="10"/>
        <color theme="1"/>
        <rFont val="Arial Narrow"/>
        <family val="2"/>
      </rPr>
      <t xml:space="preserve"> a la vinculación de los servidores públicos con conflicto de intereses, documentación no idónea o sin el cumplimiento de los requisitos establecidos en la normatividad vigente para ocupar el cargo.</t>
    </r>
  </si>
  <si>
    <t>Conflicto de Interés</t>
  </si>
  <si>
    <t xml:space="preserve">Verificar por parte del profesional  responsable  la documentación presentada por el aspirante  frente a los requisitos establecidos el Manual especifico de Funciones y Competencias de la entidad, para posteriormente ser validado y aprobado por el Coordinador del área de gestión Humana. </t>
  </si>
  <si>
    <t>Verificar la documentación en la plataforma de SIGEP II y cumplimiento de la normatividad vigente.</t>
  </si>
  <si>
    <t>Profesional Universitario Grupo de Gestión Humana
Coordinador Grupo de Gestión Humana
Subdirector Nacional</t>
  </si>
  <si>
    <t>GH 02</t>
  </si>
  <si>
    <r>
      <rPr>
        <sz val="10"/>
        <color rgb="FFFF0000"/>
        <rFont val="Arial Narrow"/>
        <family val="2"/>
      </rPr>
      <t>Posibilidad</t>
    </r>
    <r>
      <rPr>
        <sz val="10"/>
        <color theme="1"/>
        <rFont val="Arial Narrow"/>
        <family val="2"/>
      </rPr>
      <t xml:space="preserve"> de incurrir en perdida económica</t>
    </r>
  </si>
  <si>
    <t xml:space="preserve">Por sanciones por entes de control o demandas por pagos inadecuados en la nomina </t>
  </si>
  <si>
    <r>
      <rPr>
        <sz val="10"/>
        <color rgb="FFFF0000"/>
        <rFont val="Arial Narrow"/>
        <family val="2"/>
      </rPr>
      <t>Debido</t>
    </r>
    <r>
      <rPr>
        <sz val="10"/>
        <color theme="1"/>
        <rFont val="Arial Narrow"/>
        <family val="2"/>
      </rPr>
      <t xml:space="preserve"> la falta de actualización y soporte técnico del aplicativo de nómina NOVASOFT este presena inconsistencias en los reportes.
 </t>
    </r>
  </si>
  <si>
    <r>
      <rPr>
        <sz val="10"/>
        <color rgb="FFFF0000"/>
        <rFont val="Arial Narrow"/>
        <family val="2"/>
      </rPr>
      <t>Posibilidad</t>
    </r>
    <r>
      <rPr>
        <sz val="10"/>
        <color theme="1"/>
        <rFont val="Arial Narrow"/>
        <family val="2"/>
      </rPr>
      <t xml:space="preserve"> de incurrir en perdida económica debido a  la falta de actualización y soporte técnico del aplicativo de nómina de NOVASOFT.</t>
    </r>
  </si>
  <si>
    <t>Relaciones Laborales</t>
  </si>
  <si>
    <t>Realizar la contratación de la actualización y soporte técnico del aplicativo de nómina NOVASOFT para cada vigenica.</t>
  </si>
  <si>
    <t>Verificar la contratación anual de la actualización y soporte técnico del aplicativo de nómina NOVASOFT de conformidad con el Plan anual de Adquisiciones.</t>
  </si>
  <si>
    <t>GH 03</t>
  </si>
  <si>
    <r>
      <rPr>
        <sz val="10"/>
        <color rgb="FFFF0000"/>
        <rFont val="Arial Narrow"/>
        <family val="2"/>
      </rPr>
      <t>Posibilidad</t>
    </r>
    <r>
      <rPr>
        <sz val="10"/>
        <color theme="1"/>
        <rFont val="Arial Narrow"/>
        <family val="2"/>
      </rPr>
      <t xml:space="preserve"> de perdida reputacional</t>
    </r>
  </si>
  <si>
    <t>Por modificación de los criterios de los estandares mínimos en Segurida de Salud en el Trabajo.</t>
  </si>
  <si>
    <r>
      <rPr>
        <sz val="10"/>
        <color rgb="FFFF0000"/>
        <rFont val="Arial Narrow"/>
        <family val="2"/>
      </rPr>
      <t xml:space="preserve">Debido </t>
    </r>
    <r>
      <rPr>
        <sz val="10"/>
        <color theme="1"/>
        <rFont val="Arial Narrow"/>
        <family val="2"/>
      </rPr>
      <t>a modificación de los criterios de los estándares mínimos en Seguridad y Salud en el Trabajo.</t>
    </r>
  </si>
  <si>
    <r>
      <rPr>
        <sz val="10"/>
        <color rgb="FFFF0000"/>
        <rFont val="Arial Narrow"/>
        <family val="2"/>
      </rPr>
      <t>Posibilidad</t>
    </r>
    <r>
      <rPr>
        <sz val="10"/>
        <color theme="1"/>
        <rFont val="Arial Narrow"/>
        <family val="2"/>
      </rPr>
      <t xml:space="preserve"> de incurrir en perdida reputacional, </t>
    </r>
    <r>
      <rPr>
        <sz val="10"/>
        <color rgb="FFFF0000"/>
        <rFont val="Arial Narrow"/>
        <family val="2"/>
      </rPr>
      <t>debido</t>
    </r>
    <r>
      <rPr>
        <sz val="10"/>
        <color theme="1"/>
        <rFont val="Arial Narrow"/>
        <family val="2"/>
      </rPr>
      <t xml:space="preserve"> a modificación de los criterios de los estándares mínimos en Seguridad y Salud en el Trabajo.</t>
    </r>
  </si>
  <si>
    <t>Menor</t>
  </si>
  <si>
    <t>Verificar el cumplimiento de cada item de los estándares mínimos en Seguridad y Salud en el Trabajo.</t>
  </si>
  <si>
    <t>Realizar la evaluación de los estándares mínimos de Seguridad y Salud en el Trabajo.</t>
  </si>
  <si>
    <t>Grupo de Gestión Humana
Coordinador Grupo de Gestión Humana</t>
  </si>
  <si>
    <t>GH 04</t>
  </si>
  <si>
    <r>
      <rPr>
        <sz val="10"/>
        <color rgb="FFFF0000"/>
        <rFont val="Arial Narrow"/>
        <family val="2"/>
      </rPr>
      <t>Posibilidad</t>
    </r>
    <r>
      <rPr>
        <sz val="10"/>
        <color theme="1"/>
        <rFont val="Arial Narrow"/>
        <family val="2"/>
      </rPr>
      <t xml:space="preserve"> de  perdida reputacional y económica</t>
    </r>
  </si>
  <si>
    <t>Por no tener acceso a los archivos de historias laborales</t>
  </si>
  <si>
    <r>
      <t xml:space="preserve">Debido </t>
    </r>
    <r>
      <rPr>
        <sz val="10"/>
        <rFont val="Arial Narrow"/>
        <family val="2"/>
      </rPr>
      <t>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</si>
  <si>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</si>
  <si>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t>Alta</t>
  </si>
  <si>
    <t>Cargar la información de tiempos laborados y salarios en la plataforma CETIL, previa verificación y validación de la información en las Historia Laborales de los exfuncionarios y funcionarios de la Entidad.</t>
  </si>
  <si>
    <t>Revisar Historias laborales para validación y cargue de la información en el aplicativo CETIL, para su revisión y firma del Coordinador Grupo de Gestión Humana.</t>
  </si>
  <si>
    <t>Coordinador Grupo de Gestión Humana.</t>
  </si>
  <si>
    <t>GH 05</t>
  </si>
  <si>
    <t>Selección del rubro de Funcionamiento o inversión diferente al requerido.</t>
  </si>
  <si>
    <r>
      <rPr>
        <sz val="10"/>
        <color rgb="FFFF0000"/>
        <rFont val="Arial Narrow"/>
        <family val="2"/>
      </rPr>
      <t>Debido</t>
    </r>
    <r>
      <rPr>
        <sz val="10"/>
        <color theme="1"/>
        <rFont val="Arial Narrow"/>
        <family val="2"/>
      </rPr>
      <t xml:space="preserve"> a la liquidación en la selección de los rubros de funcionamiento o inversión.</t>
    </r>
  </si>
  <si>
    <r>
      <rPr>
        <sz val="10"/>
        <color rgb="FFFF0000"/>
        <rFont val="Arial Narrow"/>
        <family val="2"/>
      </rPr>
      <t>Posibilidad</t>
    </r>
    <r>
      <rPr>
        <sz val="10"/>
        <color theme="1"/>
        <rFont val="Arial Narrow"/>
        <family val="2"/>
      </rPr>
      <t xml:space="preserve"> de perdida económica por concepto de solicitud de tiquetes aéreos y liquidación de viáticos de comisión de servicios de los servidores públicos y contratistas de la entidad, </t>
    </r>
    <r>
      <rPr>
        <sz val="10"/>
        <color rgb="FFFF0000"/>
        <rFont val="Arial Narrow"/>
        <family val="2"/>
      </rPr>
      <t>debido</t>
    </r>
    <r>
      <rPr>
        <sz val="10"/>
        <color theme="1"/>
        <rFont val="Arial Narrow"/>
        <family val="2"/>
      </rPr>
      <t xml:space="preserve"> a equivoca selección del rubro correspondiente.</t>
    </r>
  </si>
  <si>
    <t>Cargar la información en el SIIF, verificar y aprobar las solicitudes de tiquetes aéreos y viáticos de comisión de servicios de los funcionarios públicos.</t>
  </si>
  <si>
    <t>Verificar cumplimiento cronograma remitido por el área correspondiente, aprobación por la Dirección Nacional</t>
  </si>
  <si>
    <t>Grupo de Gestión Humana
Subdirección Nacional
Grupo de Gestión Financiera</t>
  </si>
  <si>
    <t>CPR 01</t>
  </si>
  <si>
    <t>Posibilidad de pérdida reputacional</t>
  </si>
  <si>
    <t>Mecanismo exporadico de control  en la publicación de contenidos y piezas, en los canales establecidos para tal fin.</t>
  </si>
  <si>
    <r>
      <rPr>
        <sz val="10"/>
        <color rgb="FFFF0000"/>
        <rFont val="Arial Narrow"/>
        <family val="2"/>
      </rPr>
      <t>Debido</t>
    </r>
    <r>
      <rPr>
        <sz val="10"/>
        <rFont val="Arial Narrow"/>
        <family val="2"/>
      </rPr>
      <t xml:space="preserve"> aa la no actualización    de los estándares de imagen corporativa,al incumplimiento de su aplicació, a publicaciones   no  autorizadas. y  con contenido inadecuado</t>
    </r>
  </si>
  <si>
    <r>
      <rPr>
        <sz val="10"/>
        <color rgb="FFFF0000"/>
        <rFont val="Arial Narrow"/>
        <family val="2"/>
      </rPr>
      <t xml:space="preserve">Posibilidad </t>
    </r>
    <r>
      <rPr>
        <sz val="10"/>
        <rFont val="Arial Narrow"/>
        <family val="2"/>
      </rPr>
      <t>de perdida reputacional</t>
    </r>
    <r>
      <rPr>
        <sz val="10"/>
        <color theme="1"/>
        <rFont val="Arial Narrow"/>
        <family val="2"/>
      </rPr>
      <t xml:space="preserve">, </t>
    </r>
    <r>
      <rPr>
        <sz val="10"/>
        <color rgb="FFFF0000"/>
        <rFont val="Arial Narrow"/>
        <family val="2"/>
      </rPr>
      <t>debido</t>
    </r>
    <r>
      <rPr>
        <sz val="10"/>
        <color theme="1"/>
        <rFont val="Arial Narrow"/>
        <family val="2"/>
      </rPr>
      <t xml:space="preserve"> a la no actualización    de los estándares de imagen corporativa,al incumplimiento de su aplicació, a publicaciones   no  autorizadas. y  con contenido inadecuado</t>
    </r>
  </si>
  <si>
    <t>El líder responsable del proceso, verificará  que la publicación y su contenido sea el previamente revisado y autorizado, en los tiempos y parámetros definidos.</t>
  </si>
  <si>
    <t>Actualizar los estandares de la imagen corporativa en los documentos del proceso de Comunicaciones y Prensa 
Verificar el cumplimiento en la publicación de cada uno de los contenidos autorizados por el líder de proceso.</t>
  </si>
  <si>
    <t>Líder del Proceso de Comunicación y Prensa</t>
  </si>
  <si>
    <t>CPR 02</t>
  </si>
  <si>
    <t>Posibilidad de incurrir en perdida reputacional</t>
  </si>
  <si>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</si>
  <si>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</si>
  <si>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t>El líder responsable del proceso deberá verificar y asegurar la recolección de contenidos dentro de los tiempos y estándares establecidos.</t>
  </si>
  <si>
    <t>Correctivo</t>
  </si>
  <si>
    <t>GAD 01</t>
  </si>
  <si>
    <t>Posibilidad de pérdida económica</t>
  </si>
  <si>
    <t>Inventarios desactualizados</t>
  </si>
  <si>
    <r>
      <rPr>
        <sz val="10"/>
        <color rgb="FFFF0000"/>
        <rFont val="Arial Narrow"/>
        <family val="2"/>
      </rPr>
      <t xml:space="preserve">Debido </t>
    </r>
    <r>
      <rPr>
        <sz val="10"/>
        <color theme="1"/>
        <rFont val="Arial Narrow"/>
        <family val="2"/>
      </rPr>
      <t xml:space="preserve"> a extravio, sustracción,  fallas en la relación e identificación de los bienes, o administración de inventarios.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</si>
  <si>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extravio,  fallas en la relación e identificación de los bienes, o administración de inventarios.
</t>
    </r>
  </si>
  <si>
    <t xml:space="preserve">Verificar cantidad y descripción de bienes contra factura, hoja de inventarios individual y diligenciamiento de los registros correspondientes de inventarios. Por parte del profesional Especializado responsable de Inventarios
</t>
  </si>
  <si>
    <t>Realizar toma física de inventarios de todos los bienes de la Entidad y presentar informe pormenorizado por funcionario (inventarios individuales) y por dependencia.</t>
  </si>
  <si>
    <t>Profesional Especializado Grupo de Gestión Administrativa</t>
  </si>
  <si>
    <t>GAD 02</t>
  </si>
  <si>
    <t>Posibilidad de incurrir en perdida económica</t>
  </si>
  <si>
    <t>Disponer de un área inadecuada para el deposito provisional de los recursos de Caja Menor.</t>
  </si>
  <si>
    <r>
      <rPr>
        <sz val="10"/>
        <color rgb="FFFF0000"/>
        <rFont val="Arial Narrow"/>
        <family val="2"/>
      </rPr>
      <t>Debido</t>
    </r>
    <r>
      <rPr>
        <sz val="10"/>
        <color theme="1"/>
        <rFont val="Arial Narrow"/>
        <family val="2"/>
      </rPr>
      <t xml:space="preserve">  a sustracción de los recursos asignados a caja menor.</t>
    </r>
  </si>
  <si>
    <r>
      <rPr>
        <sz val="10"/>
        <color rgb="FFFF0000"/>
        <rFont val="Arial Narrow"/>
        <family val="2"/>
      </rPr>
      <t xml:space="preserve">Posibilidad </t>
    </r>
    <r>
      <rPr>
        <sz val="10"/>
        <rFont val="Arial Narrow"/>
        <family val="2"/>
      </rPr>
      <t>de perdida económica,</t>
    </r>
    <r>
      <rPr>
        <sz val="10"/>
        <color theme="1"/>
        <rFont val="Arial Narrow"/>
        <family val="2"/>
      </rPr>
      <t xml:space="preserve"> </t>
    </r>
    <r>
      <rPr>
        <sz val="10"/>
        <color rgb="FFFF0000"/>
        <rFont val="Arial Narrow"/>
        <family val="2"/>
      </rPr>
      <t>debido</t>
    </r>
    <r>
      <rPr>
        <sz val="10"/>
        <color theme="1"/>
        <rFont val="Arial Narrow"/>
        <family val="2"/>
      </rPr>
      <t xml:space="preserve"> a sustracción de los recursos asignados a caja menor.</t>
    </r>
  </si>
  <si>
    <t>Disponer de efectivo en montos no superiores a $500.000.</t>
  </si>
  <si>
    <t xml:space="preserve">Planear y programar las erogaciones de recursos de caja menor con base en necesidades estimadas o solicitudes de recursos por los diferentes conceptos. </t>
  </si>
  <si>
    <t>GAD 03</t>
  </si>
  <si>
    <t>Desconocimiento del Plan Institucional de Gestión Ambiental - PIGA y de las actividades  que lo contemplan.</t>
  </si>
  <si>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</si>
  <si>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</si>
  <si>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t>Socializar Plan Institucional de Gestión Ambiental - PIGA, su desarrollo y seguimiento a las actividades.</t>
  </si>
  <si>
    <t>Socializar el Plan Institucional de Gestión Ambiental - PIGA en el primer semestre del año y realizar seguimiento semestralmente en el desarrollo y cumplimiento de las actividades programadas.</t>
  </si>
  <si>
    <t xml:space="preserve">Grupo de Gestión Administrativa
Grupo de Planeación y Estadística </t>
  </si>
  <si>
    <t>GAD 04</t>
  </si>
  <si>
    <t>Nivel de acceso de personal no autorizado a la áreas de la Entidad</t>
  </si>
  <si>
    <r>
      <rPr>
        <sz val="10"/>
        <color rgb="FFFF0000"/>
        <rFont val="Arial Narrow"/>
        <family val="2"/>
      </rPr>
      <t>Debido</t>
    </r>
    <r>
      <rPr>
        <sz val="10"/>
        <color theme="1"/>
        <rFont val="Arial Narrow"/>
        <family val="2"/>
      </rPr>
      <t xml:space="preserve"> a sustracción de los bienes.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</si>
  <si>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sustracción de los bienes.
</t>
    </r>
  </si>
  <si>
    <t>Verificación identidad del personal autorizado a accesar a la Entidad.</t>
  </si>
  <si>
    <t>Autorización de acceso a personal externo y visitantes, previa identificación. Y acompañamiento por parte de un funcionario de la Entidad.</t>
  </si>
  <si>
    <t>Grupo de Gestión Administrativa
Todos los funcionarios de la Entidad</t>
  </si>
  <si>
    <t>GDO 01</t>
  </si>
  <si>
    <t>Posibilidad de pérdida económica y reputacional</t>
  </si>
  <si>
    <t>Procesos archivísticos no aplicados conforme a la normatividad vigente.</t>
  </si>
  <si>
    <r>
      <rPr>
        <sz val="10"/>
        <color rgb="FFFF0000"/>
        <rFont val="Arial Narrow"/>
        <family val="2"/>
      </rPr>
      <t>Debido</t>
    </r>
    <r>
      <rPr>
        <sz val="10"/>
        <color theme="1"/>
        <rFont val="Arial Narrow"/>
        <family val="2"/>
      </rPr>
      <t xml:space="preserve"> al  extravio o no tener acceso oportuno a los documentos objeto de consulta.</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</si>
  <si>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al  extravio o no tener acceso oportuno a los documentos objeto de consulta.</t>
    </r>
  </si>
  <si>
    <t>Aplicar instrumentos, tales como las tablas de retención documental - TRD, inventario documental, hoja de control, y demás formatos (formatos de afuera) que aseguren una adecuada gestión y conservación de la documentación.</t>
  </si>
  <si>
    <t>Sin Documentar</t>
  </si>
  <si>
    <t>Aleatoria</t>
  </si>
  <si>
    <t xml:space="preserve">Programar una (1) visita trimestral a una dependencia para verificar y validar la adecuada aplicación de los instrumentos de control citados.   </t>
  </si>
  <si>
    <t>Grupo de Gestión Administrativa
Profesional o Tecnólogo en Gestión Documental</t>
  </si>
  <si>
    <t>GDO 02</t>
  </si>
  <si>
    <t>Posibilidad de perdida económica y reputacional</t>
  </si>
  <si>
    <t>Inexistencia de protocolos y lineamientos  para la administración de las comunicaciones oficiales.</t>
  </si>
  <si>
    <r>
      <rPr>
        <sz val="10"/>
        <color rgb="FFFF0000"/>
        <rFont val="Arial Narrow"/>
        <family val="2"/>
      </rPr>
      <t>Debido</t>
    </r>
    <r>
      <rPr>
        <sz val="10"/>
        <color theme="1"/>
        <rFont val="Arial Narrow"/>
        <family val="2"/>
      </rPr>
      <t xml:space="preserve"> a la suscripción de documentos por personal no autorizado.</t>
    </r>
  </si>
  <si>
    <r>
      <rPr>
        <sz val="10"/>
        <color rgb="FFFF0000"/>
        <rFont val="Arial Narrow"/>
        <family val="2"/>
      </rPr>
      <t>Posibilidad</t>
    </r>
    <r>
      <rPr>
        <sz val="10"/>
        <color theme="1"/>
        <rFont val="Arial Narrow"/>
        <family val="2"/>
      </rPr>
      <t xml:space="preserve"> de incurrir en perdida económica y reputacional, </t>
    </r>
    <r>
      <rPr>
        <sz val="10"/>
        <color rgb="FFFF0000"/>
        <rFont val="Arial Narrow"/>
        <family val="2"/>
      </rPr>
      <t>debido</t>
    </r>
    <r>
      <rPr>
        <sz val="10"/>
        <color theme="1"/>
        <rFont val="Arial Narrow"/>
        <family val="2"/>
      </rPr>
      <t xml:space="preserve"> a la suscripción de documentos por personal no autorizado.</t>
    </r>
  </si>
  <si>
    <t>Elaborar protocolo y lineamientos para la administración y control de las comunicaciones oficiales.</t>
  </si>
  <si>
    <t>Socializar el protocolo y los lineamientos para la administración de las comunicaciones oficiales.</t>
  </si>
  <si>
    <t>GDO 03</t>
  </si>
  <si>
    <t>Instrumentos archivísticos no revisados y actualizados conforme a la normatividad vigente.</t>
  </si>
  <si>
    <r>
      <rPr>
        <sz val="10"/>
        <color rgb="FFFF0000"/>
        <rFont val="Arial Narrow"/>
        <family val="2"/>
      </rPr>
      <t>Debido</t>
    </r>
    <r>
      <rPr>
        <sz val="10"/>
        <color theme="1"/>
        <rFont val="Arial Narrow"/>
        <family val="2"/>
      </rPr>
      <t xml:space="preserve"> a la no implementación de los instrumentos archivísticos estrátegicos y de administración de información.</t>
    </r>
  </si>
  <si>
    <r>
      <t xml:space="preserve">Posibilidad de perdida económica por multa y sanción del ente regulador </t>
    </r>
    <r>
      <rPr>
        <sz val="10"/>
        <color rgb="FFFF0000"/>
        <rFont val="Arial Narrow"/>
        <family val="2"/>
      </rPr>
      <t>debido</t>
    </r>
    <r>
      <rPr>
        <sz val="10"/>
        <color theme="1"/>
        <rFont val="Arial Narrow"/>
        <family val="2"/>
      </rPr>
      <t xml:space="preserve"> a la no implementación de los instrumentos archivísticos estrátegicos y de administración de información.</t>
    </r>
  </si>
  <si>
    <t>Implementar los instrumentos archivisticos, tales como diagnóstico integral archivistico, PINAR, PGD, SIC, politica de archivo, tablas de retención documental. tablas de valoracion documental y cuadro de clasificación documental.</t>
  </si>
  <si>
    <t>GDO 04</t>
  </si>
  <si>
    <t>Inexistencia de protocolos de seguridad para el acceso y restricción a los depósitos de almacenamiento de información física.</t>
  </si>
  <si>
    <r>
      <rPr>
        <sz val="10"/>
        <color rgb="FFFF0000"/>
        <rFont val="Arial Narrow"/>
        <family val="2"/>
      </rPr>
      <t>Debido</t>
    </r>
    <r>
      <rPr>
        <sz val="10"/>
        <color theme="1"/>
        <rFont val="Arial Narrow"/>
        <family val="2"/>
      </rPr>
      <t xml:space="preserve"> a la perdida y/o sustracción de información fisica de los archivos de gestión y del archivo central de la Entidad</t>
    </r>
  </si>
  <si>
    <r>
      <t xml:space="preserve">Posibilidad de perdida economica y/o reputacional </t>
    </r>
    <r>
      <rPr>
        <sz val="10"/>
        <color rgb="FFFF0000"/>
        <rFont val="Arial Narrow"/>
        <family val="2"/>
      </rPr>
      <t>debido</t>
    </r>
    <r>
      <rPr>
        <sz val="10"/>
        <color theme="1"/>
        <rFont val="Arial Narrow"/>
        <family val="2"/>
      </rPr>
      <t xml:space="preserve"> a la perdida y/o sustracción de información fisica de los archivos de gestión y del archivo central de la Entidad</t>
    </r>
  </si>
  <si>
    <t>Muy Alta</t>
  </si>
  <si>
    <t>Implementar la Matriz de control de acceso para los funcionarios.</t>
  </si>
  <si>
    <t>Levantamiento de información con los lideres de área para definir los responsables que deben acceder en los archivos de gestión y el archivo central en la matriz de control de acceso.</t>
  </si>
  <si>
    <t>GDO 05</t>
  </si>
  <si>
    <t xml:space="preserve">No aplicación de protocolos de seguridad y manejo de la información. </t>
  </si>
  <si>
    <r>
      <rPr>
        <sz val="10"/>
        <color rgb="FFFF0000"/>
        <rFont val="Arial Narrow"/>
        <family val="2"/>
      </rPr>
      <t>Debido</t>
    </r>
    <r>
      <rPr>
        <sz val="10"/>
        <color theme="1"/>
        <rFont val="Arial Narrow"/>
        <family val="2"/>
      </rPr>
      <t xml:space="preserve"> al borrado y/o eliminación de información digital de las carpetas compartidas de cada área que conforma la estructura organizacional.</t>
    </r>
  </si>
  <si>
    <r>
      <t xml:space="preserve">Posibilidad de perdida economica y/o reputacional </t>
    </r>
    <r>
      <rPr>
        <sz val="10"/>
        <color rgb="FFFF0000"/>
        <rFont val="Arial Narrow"/>
        <family val="2"/>
      </rPr>
      <t>debido</t>
    </r>
    <r>
      <rPr>
        <sz val="10"/>
        <color theme="1"/>
        <rFont val="Arial Narrow"/>
        <family val="2"/>
      </rPr>
      <t xml:space="preserve"> al borrado y/o eliminación de documentos fisicos o electrónicos de las carpetas compartidas de cada área que conforma la estructura organizacional.</t>
    </r>
  </si>
  <si>
    <t>Implementar perfles de acceso para los funcionarios.</t>
  </si>
  <si>
    <t>Grupo de Gestión Administrativa - Grupo de TICS.</t>
  </si>
  <si>
    <t>GDO 06</t>
  </si>
  <si>
    <t>Inaplicación de la normatividad archivistica vigente.</t>
  </si>
  <si>
    <r>
      <rPr>
        <sz val="10"/>
        <color rgb="FFFF0000"/>
        <rFont val="Arial Narrow"/>
        <family val="2"/>
      </rPr>
      <t>Debido</t>
    </r>
    <r>
      <rPr>
        <sz val="10"/>
        <color theme="1"/>
        <rFont val="Arial Narrow"/>
        <family val="2"/>
      </rPr>
      <t xml:space="preserve"> a perdida de información por conformación  indebida de expedientes fisicos y/o electrónicos, degradación de información física por agentes de contaminación microbiológica y/o por ocurrencia de incendios.</t>
    </r>
  </si>
  <si>
    <r>
      <t xml:space="preserve">Posibilidad de perdida económica por multa y sanción de entes reguladores </t>
    </r>
    <r>
      <rPr>
        <sz val="10"/>
        <color rgb="FFFF0000"/>
        <rFont val="Arial Narrow"/>
        <family val="2"/>
      </rPr>
      <t>debido</t>
    </r>
    <r>
      <rPr>
        <sz val="10"/>
        <color theme="1"/>
        <rFont val="Arial Narrow"/>
        <family val="2"/>
      </rPr>
      <t xml:space="preserve"> a perdida de información por conformación  indebida de expedientes fisicos y/o electrónicos, degradación de información física por agentes de contaminación microbiológica y/o por ocurrencia de incendios.</t>
    </r>
  </si>
  <si>
    <t>Implementar las Tablas de Retención Documental articuladas con el mapa de procesos de la Entidad.</t>
  </si>
  <si>
    <t>Adoptar las Tablas de Retención Documental al momento de realizar eliminación documental.</t>
  </si>
  <si>
    <t>Grupo de Gestión Administrativa - Comité Institucional de Gestión y Desempeño</t>
  </si>
  <si>
    <t>SC 02</t>
  </si>
  <si>
    <t xml:space="preserve">Carencia de un desarrollo tecnológico integrado (para todos los canales de atención) que genere alertas preventivas, estadísticas y permita evidenciar la trazabilidad de las peticiones  </t>
  </si>
  <si>
    <r>
      <rPr>
        <sz val="11"/>
        <color rgb="FFFF0000"/>
        <rFont val="Arial Narrow"/>
        <family val="2"/>
      </rPr>
      <t>Debido</t>
    </r>
    <r>
      <rPr>
        <sz val="11"/>
        <color theme="1"/>
        <rFont val="Arial Narrow"/>
        <family val="2"/>
      </rPr>
      <t xml:space="preserve"> a peticiones resueltas de manera inoportuna y/o extemporánea</t>
    </r>
  </si>
  <si>
    <r>
      <rPr>
        <sz val="11"/>
        <color rgb="FFFF0000"/>
        <rFont val="Arial Narrow"/>
        <family val="2"/>
      </rPr>
      <t xml:space="preserve">Posibilidad </t>
    </r>
    <r>
      <rPr>
        <sz val="11"/>
        <color theme="1"/>
        <rFont val="Arial Narrow"/>
        <family val="2"/>
      </rPr>
      <t xml:space="preserve">de pérdida reputacional </t>
    </r>
    <r>
      <rPr>
        <sz val="11"/>
        <color rgb="FFFF0000"/>
        <rFont val="Arial Narrow"/>
        <family val="2"/>
      </rPr>
      <t>debido</t>
    </r>
    <r>
      <rPr>
        <sz val="11"/>
        <color theme="1"/>
        <rFont val="Arial Narrow"/>
        <family val="2"/>
      </rPr>
      <t xml:space="preserve"> a peticiones resueltas de manera inoportuna  y/o extemporánea.</t>
    </r>
  </si>
  <si>
    <t>Generar mecanismos de alerta temprana para recordar las peticiones asignadas a las diferentes áreas de la entidad.</t>
  </si>
  <si>
    <t>Remitir al menos dos veces por mes, a los jefes de cada área, la relación de peticiones pendientes</t>
  </si>
  <si>
    <t>Profesional Grupo de Gestión Administrativa</t>
  </si>
  <si>
    <t>GFI 01</t>
  </si>
  <si>
    <t>Comprometer recursos afectando rubros y usos presupuestales diferentes al objeto contractual.</t>
  </si>
  <si>
    <r>
      <rPr>
        <sz val="10"/>
        <color rgb="FFFF0000"/>
        <rFont val="Arial Narrow"/>
        <family val="2"/>
      </rPr>
      <t xml:space="preserve">Debido </t>
    </r>
    <r>
      <rPr>
        <sz val="10"/>
        <color theme="1"/>
        <rFont val="Arial Narrow"/>
        <family val="2"/>
      </rPr>
      <t xml:space="preserve"> a certifcación errónea de la disponibilidad de un rubro presupuestal.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</si>
  <si>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certifcar erróneamente la disponibilidad de un rubro presupuestal.</t>
    </r>
  </si>
  <si>
    <t>Verificar y revisar que los rubros y usos presupuestales  se encuentren activos, creados y que sean acordes con el objeto contractual y las necesidades presentadas teniendo en cuenta la disponibilidad presupuestal por parte de los Funcionarios responsable de presupuesto.</t>
  </si>
  <si>
    <t>Asesorar por parte de la Coordinación Financiera, el técnico y el auxiliar administrativo del Grupo de Gestión Financiera, con base en los rubros y usos presupuestales a utilizar.</t>
  </si>
  <si>
    <t>Profesional Especializado. Técnico y auxiliar Grupo de Gestión Financiera</t>
  </si>
  <si>
    <t>Brindar asesoría en la definición de los rubros y usos presupuestales para la adquisición de bienes o servicios por parte de los funcionario encargado del manejo de presupuesto.</t>
  </si>
  <si>
    <t>Brindar asesoría por parte del Coordinador, contratista con funciones de contador, técnico,  auxiliar administrativo del Grupo de Gestión Financiera, para la definición de los rubros y usos presupuestales para la adquisición de bienes y servicios.</t>
  </si>
  <si>
    <t>Profesional Especializado, contratista con funciones de contador, Técnico y auxiliar Grupo de Gestión Financiera</t>
  </si>
  <si>
    <t>GFI 02</t>
  </si>
  <si>
    <t>Información que se presenta y alimenta el sistema es errada o se presenta por registros automaticos parametrizados..</t>
  </si>
  <si>
    <r>
      <rPr>
        <sz val="10"/>
        <color rgb="FFFF0000"/>
        <rFont val="Arial Narrow"/>
        <family val="2"/>
      </rPr>
      <t>Debido</t>
    </r>
    <r>
      <rPr>
        <sz val="10"/>
        <color theme="1"/>
        <rFont val="Arial Narrow"/>
        <family val="2"/>
      </rPr>
      <t xml:space="preserve"> a saldos de cuentas contables inconsistentes.</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</si>
  <si>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 a</t>
    </r>
    <r>
      <rPr>
        <sz val="10"/>
        <color theme="1"/>
        <rFont val="Arial Narrow"/>
        <family val="2"/>
      </rPr>
      <t xml:space="preserve"> saldos de cuentas contables inconsistentes.</t>
    </r>
  </si>
  <si>
    <t>Revisar y analizar la información de SIIF nación para realizar registros contables adecuados con base en la normatividad vigente.</t>
  </si>
  <si>
    <t>Orientar los diferentes grupos que suministran la información contable para que presenten la realidad económica de la Entidad, conforme a lo establecido por el Manual de Políticas y Prácticas Contables de la Unidad, la normatividad vigente y el material de apoyo de SIIF Nación.</t>
  </si>
  <si>
    <t>Profesional Especializado, Contratista con funciones de contador, Técnico y auxiliar Grupo de Gestión Financiera</t>
  </si>
  <si>
    <t>GFI 03</t>
  </si>
  <si>
    <t>Información presentada sin validación completa al momento de generarse la transmisión.</t>
  </si>
  <si>
    <r>
      <rPr>
        <sz val="10"/>
        <color rgb="FFFF0000"/>
        <rFont val="Arial Narrow"/>
        <family val="2"/>
      </rPr>
      <t>Debido</t>
    </r>
    <r>
      <rPr>
        <sz val="10"/>
        <color theme="1"/>
        <rFont val="Arial Narrow"/>
        <family val="2"/>
      </rPr>
      <t xml:space="preserve"> a inconsistencias en el reporte de información exogena y declaraciones tributarias.</t>
    </r>
  </si>
  <si>
    <r>
      <rPr>
        <sz val="10"/>
        <color rgb="FFFF0000"/>
        <rFont val="Arial Narrow"/>
        <family val="2"/>
      </rPr>
      <t>Posibilidad</t>
    </r>
    <r>
      <rPr>
        <sz val="10"/>
        <color theme="1"/>
        <rFont val="Arial Narrow"/>
        <family val="2"/>
      </rPr>
      <t xml:space="preserve"> de perdida economica y reputacional </t>
    </r>
    <r>
      <rPr>
        <sz val="10"/>
        <color rgb="FFFF0000"/>
        <rFont val="Arial Narrow"/>
        <family val="2"/>
      </rPr>
      <t>debido</t>
    </r>
    <r>
      <rPr>
        <sz val="10"/>
        <color theme="1"/>
        <rFont val="Arial Narrow"/>
        <family val="2"/>
      </rPr>
      <t xml:space="preserve"> a inconsistencias en el reporte de información exogena y declaraciones tributarias.</t>
    </r>
  </si>
  <si>
    <t>Revisar y conciliar la información exogena a reportar contra los saldos acumulados contables al cierre del periodo fiscal.</t>
  </si>
  <si>
    <t>Verificar que la información sea consistente antes de generar la trasmisión, con dos (2) dias como mínimo de antelación a la fecha de vencimiento de su presentación.</t>
  </si>
  <si>
    <t>Profesional Especializado Grado 13 y Contratista de apoyo a los medios magnéticos.</t>
  </si>
  <si>
    <t>GFI 04</t>
  </si>
  <si>
    <t>Selección del beneficiario final sin verificar.</t>
  </si>
  <si>
    <r>
      <rPr>
        <sz val="10"/>
        <color rgb="FFFF0000"/>
        <rFont val="Arial Narrow"/>
        <family val="2"/>
      </rPr>
      <t>Debido</t>
    </r>
    <r>
      <rPr>
        <sz val="10"/>
        <color theme="1"/>
        <rFont val="Arial Narrow"/>
        <family val="2"/>
      </rPr>
      <t xml:space="preserve"> a errada selección del beneficiario con traspaso a pagaduría, de acuerdo a los pagos establecidos a través de este medio.</t>
    </r>
  </si>
  <si>
    <r>
      <t xml:space="preserve">Posibilidad </t>
    </r>
    <r>
      <rPr>
        <sz val="10"/>
        <rFont val="Arial Narrow"/>
        <family val="2"/>
      </rPr>
      <t xml:space="preserve">de perdida reputacional </t>
    </r>
    <r>
      <rPr>
        <sz val="10"/>
        <color rgb="FFFF0000"/>
        <rFont val="Arial Narrow"/>
        <family val="2"/>
      </rPr>
      <t xml:space="preserve">debido </t>
    </r>
    <r>
      <rPr>
        <sz val="10"/>
        <rFont val="Arial Narrow"/>
        <family val="2"/>
      </rPr>
      <t>a errada selección del beneficiario con traspaso a pagaduría, de acuerdo a los pagos establecidos a través de este medio.</t>
    </r>
  </si>
  <si>
    <t>Revisar reporte de SIIF Nación de ordenes de pago no presupuestales.</t>
  </si>
  <si>
    <t>Verificar el tipo de beneficiario final</t>
  </si>
  <si>
    <t>Profesional Especializado Grado 13</t>
  </si>
  <si>
    <t>GFI 05</t>
  </si>
  <si>
    <t>Fallas en el sistema de pagos de las plataformas virtuales.</t>
  </si>
  <si>
    <r>
      <rPr>
        <sz val="10"/>
        <color rgb="FFFF0000"/>
        <rFont val="Arial Narrow"/>
        <family val="2"/>
      </rPr>
      <t>Debido</t>
    </r>
    <r>
      <rPr>
        <sz val="10"/>
        <color theme="1"/>
        <rFont val="Arial Narrow"/>
        <family val="2"/>
      </rPr>
      <t xml:space="preserve"> a realizar doble pago.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</si>
  <si>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realizar doble pago.</t>
    </r>
  </si>
  <si>
    <t>Revisar saldos cuentas bancos</t>
  </si>
  <si>
    <t>Verificar los saldos cuenta bancaria cada vez que se realice un pago</t>
  </si>
  <si>
    <t>GFI 06</t>
  </si>
  <si>
    <t>Inadecuada programación de pagos para el periodo, el consolidado  de solicitudes de PAC (fondos disponibles para realizar pagos de obligaciones de la Entidad) no se cumplió por parte de los solicitantes.</t>
  </si>
  <si>
    <r>
      <rPr>
        <sz val="10"/>
        <color rgb="FFFF0000"/>
        <rFont val="Arial Narrow"/>
        <family val="2"/>
      </rPr>
      <t>Debido</t>
    </r>
    <r>
      <rPr>
        <sz val="10"/>
        <color theme="1"/>
        <rFont val="Arial Narrow"/>
        <family val="2"/>
      </rPr>
      <t xml:space="preserve"> a la no utilización del PAC (el monto máximo mensual de fondos disponibles en la Cuenta Única Nacional para los órganos financiados con recursos de la Nación y el monto máximo de pagos de los establecimientos públicos del orden nacional) solicitado por la Entidad  para un periodo determinado,  y  por debajo del porcentaje  del indicador de uso eficiente de los recursos (INPANUT).</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</si>
  <si>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la no utilización del PAC (el monto máximo mensual de fondos disponibles en la Cuenta Única Nacional para los órganos financiados con recursos de la Nación y el monto máximo de pagos de los establecimientos públicos del orden nacional) solicitado por la Entidad  para un periodo determinado,  y  por debajo del porcentaje  del indicador de uso eficiente de los recursos (INPANUT),   de acuerdo a los parámetros establecidos por el Ministerio de Hacienda Crédito Público en  SIIF Nación</t>
    </r>
  </si>
  <si>
    <t>Expedir circular 2023, que establezca fechas para radicar pagos de proveedores y contratistas y los lineamientos para el trámite de los pagos y verificar su cumplimiento.</t>
  </si>
  <si>
    <t>Radicar documentos para pagos de proveedores y contratistas antes de los días 15 de cada mes de coformidad con la circular 006 de 15 de mayo de 2023. 
Enviar correos a los supervisores informadoles del PAC disponible de cada mes y la fecha maxima de pago a proveedores y contratistas.</t>
  </si>
  <si>
    <t>Coordinador Grupo de Gestión Financiera
Profesional Especializado Grado 13</t>
  </si>
  <si>
    <t>GIN 01</t>
  </si>
  <si>
    <t>Perdida reputacional y económica</t>
  </si>
  <si>
    <t>La dispocisión  de los recursos presupuestales no son suficientes y/o adecuados a las necesidades actuales.</t>
  </si>
  <si>
    <r>
      <t>Debido</t>
    </r>
    <r>
      <rPr>
        <sz val="10"/>
        <rFont val="Arial Narrow"/>
        <family val="2"/>
      </rPr>
      <t xml:space="preserve"> a la no disponibilidad de recursos para la contratación de bienes y servicios tecnológicos (mantenimiento preventivo y correctivo de software,hardware y servicios, obsolescencia de equipos tecnológicos) requeridos o necesarios para el funcionamiento de la infraestructura tecnológica de la Unidad Solidaria.</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</si>
  <si>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la no disponibilidad de recursos para la contratación de bienes y servicios tecnológicos </t>
    </r>
    <r>
      <rPr>
        <sz val="10"/>
        <color rgb="FFF4740A"/>
        <rFont val="Arial Narrow"/>
        <family val="2"/>
      </rPr>
      <t xml:space="preserve">(mantenimiento preventivo y correctivo de software,hardware y servicios, obsolescencia de equipos tecnológicos) requeridos o necesarios </t>
    </r>
    <r>
      <rPr>
        <sz val="10"/>
        <color theme="1"/>
        <rFont val="Arial Narrow"/>
        <family val="2"/>
      </rPr>
      <t>para el funcionamiento de la infraestructura tecnológica de la Unidad Solidaria.</t>
    </r>
  </si>
  <si>
    <t>Planear (establecer prioridades y necesidades de recursos) los recursos presupuestales necesarios para adelantar las actividades de contratación del grupo TI.</t>
  </si>
  <si>
    <t xml:space="preserve">Realizar seguimiento  a los procesos de contratación del Grupo TICS conforme al Plan Anual de Adquisiciones </t>
  </si>
  <si>
    <t>Coordinador Grupo de Tecnologías de la Información</t>
  </si>
  <si>
    <t>GIN 02</t>
  </si>
  <si>
    <t>Afectación de la infraestructura tecnológica y sus servicios tecnológicos por factores internos y externos.</t>
  </si>
  <si>
    <r>
      <rPr>
        <sz val="10"/>
        <color rgb="FFFF0000"/>
        <rFont val="Arial Narrow"/>
        <family val="2"/>
      </rPr>
      <t>Debido</t>
    </r>
    <r>
      <rPr>
        <sz val="10"/>
        <rFont val="Arial Narrow"/>
        <family val="2"/>
      </rPr>
      <t xml:space="preserve"> a un inadecuado manejo y mantenimiento de los equipos o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</si>
  <si>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un inadecuado manejo y mantenimiento de los equipos o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</si>
  <si>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t>Verificar informes de ejecución de actividades de mantenimiento y del Plan/Programación de mantenimiento de software, hardware y servicios</t>
  </si>
  <si>
    <t>Ejecutar plan/Programa de mantenimiento de software y hardware</t>
  </si>
  <si>
    <t>Grupo TICS</t>
  </si>
  <si>
    <t>GIN 03</t>
  </si>
  <si>
    <t>Perdida económica y reputacional</t>
  </si>
  <si>
    <t>No disponer de protocolos de seguridad informática, herramientas y aplicaciones de seguridad perimetral.</t>
  </si>
  <si>
    <r>
      <rPr>
        <sz val="10"/>
        <color rgb="FFFF0000"/>
        <rFont val="Arial Narrow"/>
        <family val="2"/>
      </rPr>
      <t>Debido</t>
    </r>
    <r>
      <rPr>
        <sz val="10"/>
        <rFont val="Arial Narrow"/>
        <family val="2"/>
      </rPr>
      <t xml:space="preserve">  a   fallas en la seguridad informática, aspectos como: uso de software sin licencia, acceso no autorizado a redes, bases de datos y sistemas de información, herramientas y aplicaciones de seguridad perimetral.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</si>
  <si>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fallas en la seguridad informática, aspectos como: uso de software sin licencia, acceso no autorizado a redes, bases de datos y sistemas de información, herramientas y aplicaciones de seguridad perimetral.</t>
    </r>
  </si>
  <si>
    <t>Verificar el cumplimiento de las actividades de seguridad digital de la información relacionadas como son: uso de software sin licencia, acceso no autorizado a redes, bases de datos y sistemas de informacipon, herramientas y aplicaciones de seguridad perimetral.</t>
  </si>
  <si>
    <r>
      <rPr>
        <sz val="11"/>
        <rFont val="Calibri"/>
        <family val="2"/>
        <scheme val="minor"/>
      </rPr>
      <t xml:space="preserve">Realizar jornadas de verificación de software no autorizado dentro de las actividades programadas de mantenimiento preventivo y correctivo.
Realizar actualización y seguimiento al Mapa de Riesgos de Seguridad Digital. </t>
    </r>
    <r>
      <rPr>
        <u/>
        <sz val="11"/>
        <color theme="10"/>
        <rFont val="Calibri"/>
        <family val="2"/>
        <scheme val="minor"/>
      </rPr>
      <t xml:space="preserve">
'MAPA RIESGOS SEGURIDAD'</t>
    </r>
    <r>
      <rPr>
        <sz val="11"/>
        <color theme="10"/>
        <rFont val="Calibri"/>
        <family val="2"/>
        <scheme val="minor"/>
      </rPr>
      <t xml:space="preserve">
</t>
    </r>
  </si>
  <si>
    <t>Coordinador Grupo de Tecnologías de la Información y el Supervisor del contrato designado</t>
  </si>
  <si>
    <t>GIN 04</t>
  </si>
  <si>
    <t xml:space="preserve">La implementación de controles adecuados y suficientes para el acceso a la información de los sistemas de información </t>
  </si>
  <si>
    <r>
      <rPr>
        <sz val="10"/>
        <color rgb="FFFF0000"/>
        <rFont val="Arial Narrow"/>
        <family val="2"/>
      </rPr>
      <t>Debido</t>
    </r>
    <r>
      <rPr>
        <sz val="10"/>
        <color theme="1"/>
        <rFont val="Arial Narrow"/>
        <family val="2"/>
      </rPr>
      <t xml:space="preserve">  a la no implementación de controles adecuados y sufiicentes para el acceso a la información de los sistemas de información se hace susceptible la manipulación o adulteración por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</si>
  <si>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la no implementación de controles adecuados y sufiicentes para el acceso a la información de los sistemas de información se hace susceptible la manipulación o adulteración por personal no autorizado.</t>
    </r>
  </si>
  <si>
    <t>Verificar la actualización de la información de usuarios con accesos, permisos de roles de administrador y contraseñas, para los diferentes aplicativos, servidores y equipos de Cómputo.</t>
  </si>
  <si>
    <t>Automático</t>
  </si>
  <si>
    <t xml:space="preserve">Realizar jornadas de actualización de permisos de acceso a los roles de administrador, cada cuatro (4) meses; registrando los mismos en el formato "Dispositivos por IP". 
 </t>
  </si>
  <si>
    <t>Coordinador Grupo de Tecnologías de la Información y el Profesional Especializado</t>
  </si>
  <si>
    <t>GCO 01</t>
  </si>
  <si>
    <t>Deficiencias en los documentos precontractuales para la selección objetiva del contratista.</t>
  </si>
  <si>
    <r>
      <rPr>
        <sz val="10"/>
        <color rgb="FFFF0000"/>
        <rFont val="Arial Narrow"/>
        <family val="2"/>
      </rPr>
      <t>Debido</t>
    </r>
    <r>
      <rPr>
        <sz val="10"/>
        <rFont val="Arial Narrow"/>
        <family val="2"/>
      </rPr>
      <t xml:space="preserve"> a la contratación de un proponente que no cumple con los requisitos para ejecutar el contrato, conforme a la modalidad de selección del contratista.
</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</si>
  <si>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la contratación de un proponente que no cumple con los requisitos para ejecutar el contrato, conforme a la modalidad de selección del contratista.
</t>
    </r>
  </si>
  <si>
    <t>Revisar Plan Anual de Adquisiciones para adelantar el proceso de contratación, acorde a las necesidades reales y definidas previamente.</t>
  </si>
  <si>
    <t>Revisar Plan anual de adquisiciones frente a solicitudes de procesos de contratación.</t>
  </si>
  <si>
    <t>Oficina Jurídica
Subdirección Nacional
Director de Investigación y Planeación
Director de Desarrollo de las organizaciones Solidarias</t>
  </si>
  <si>
    <t>Diligenciar formato con los requisitos establecidos en la norma para realizar estudios (formato de documento y estudios previos conforme a lo enunciado en la ley 1150 de 2007)</t>
  </si>
  <si>
    <t>Presentación y revisión de documentos de estudios previos conforme a lo indicado en la ley 1150 de 2.007</t>
  </si>
  <si>
    <t>GCO 02</t>
  </si>
  <si>
    <t>Interés particular del supervisor en la entrega del cumplido a satisfacción sin el lleno de los requisitos contractuales.</t>
  </si>
  <si>
    <r>
      <rPr>
        <sz val="10"/>
        <color rgb="FFFF0000"/>
        <rFont val="Arial Narrow"/>
        <family val="2"/>
      </rPr>
      <t>Debido</t>
    </r>
    <r>
      <rPr>
        <sz val="10"/>
        <color theme="1"/>
        <rFont val="Arial Narrow"/>
        <family val="2"/>
      </rPr>
      <t xml:space="preserve"> a Informes de supervisión y recibos a satisfacción sin el cumplimiento o cumplimineto parcial, de los requisitos y obligaciones contractuales</t>
    </r>
  </si>
  <si>
    <r>
      <rPr>
        <sz val="10"/>
        <color rgb="FFFF0000"/>
        <rFont val="Arial Narrow"/>
        <family val="2"/>
      </rPr>
      <t>Posibilidad</t>
    </r>
    <r>
      <rPr>
        <sz val="10"/>
        <rFont val="Arial Narrow"/>
        <family val="2"/>
      </rPr>
      <t xml:space="preserve"> de perdida reputacional y económica, </t>
    </r>
    <r>
      <rPr>
        <sz val="10"/>
        <color rgb="FFFF0000"/>
        <rFont val="Arial Narrow"/>
        <family val="2"/>
      </rPr>
      <t>debido</t>
    </r>
    <r>
      <rPr>
        <sz val="10"/>
        <color theme="1"/>
        <rFont val="Arial Narrow"/>
        <family val="2"/>
      </rPr>
      <t>a Informes de supervisión y recibos a satisfacción sin el cumplimiento o cumplimineto parcial, de los requisitos y obligaciones contractuales</t>
    </r>
  </si>
  <si>
    <t>Revisar informes de supervisión de conformidad al objeto contractual del contratos o convenio.</t>
  </si>
  <si>
    <t>Informes de supervisión revisados</t>
  </si>
  <si>
    <t>Oficina Jurídica
Subdirección Nacional</t>
  </si>
  <si>
    <t>GCO 03</t>
  </si>
  <si>
    <t>Satisfacer un interés particular de carácter económico, de prestigio o de notoriedad.</t>
  </si>
  <si>
    <r>
      <rPr>
        <sz val="10"/>
        <color rgb="FFFF0000"/>
        <rFont val="Arial Narrow"/>
        <family val="2"/>
      </rPr>
      <t>Debido</t>
    </r>
    <r>
      <rPr>
        <sz val="10"/>
        <color theme="1"/>
        <rFont val="Arial Narrow"/>
        <family val="2"/>
      </rPr>
      <t>a vínculos de parentesco, consanguíneo, civil, o legal entre un contratista y su supervisor o en acciones que insidan directamente en su configuración.</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</si>
  <si>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debido</t>
    </r>
    <r>
      <rPr>
        <sz val="10"/>
        <rFont val="Arial Narrow"/>
        <family val="2"/>
      </rPr>
      <t xml:space="preserve"> a vínculos de parentesco, consanguíneo, civil, o legal entre un contratista y su supervisor o en acciones que insidan directamente en su configuración.</t>
    </r>
  </si>
  <si>
    <t>Efectuar revisión regimen de inhabilidades e incompatibilidades, consagrado en la Ley 80 de 1.993; y ley 1474 de 2.011.</t>
  </si>
  <si>
    <t>Mitigar</t>
  </si>
  <si>
    <t xml:space="preserve">Validar diligenciamiento  de declaración de estar incurso o no, en la causal de conflicto de intereses. </t>
  </si>
  <si>
    <t>GJU 01</t>
  </si>
  <si>
    <t>Falta de planeación en la asignación del apoderado judicial.</t>
  </si>
  <si>
    <r>
      <rPr>
        <sz val="10"/>
        <color rgb="FFFF0000"/>
        <rFont val="Arial Narrow"/>
        <family val="2"/>
      </rPr>
      <t xml:space="preserve">Debido </t>
    </r>
    <r>
      <rPr>
        <sz val="10"/>
        <color theme="1"/>
        <rFont val="Arial Narrow"/>
        <family val="2"/>
      </rPr>
      <t>a la asignación de apoderado judicial sin idoneidad y experiencia.</t>
    </r>
  </si>
  <si>
    <r>
      <rPr>
        <sz val="10"/>
        <color rgb="FFFF0000"/>
        <rFont val="Arial Narrow"/>
        <family val="2"/>
      </rPr>
      <t>Posibilidad</t>
    </r>
    <r>
      <rPr>
        <sz val="10"/>
        <rFont val="Arial Narrow"/>
        <family val="2"/>
      </rPr>
      <t xml:space="preserve"> de perdida reputacional y económica por p</t>
    </r>
    <r>
      <rPr>
        <sz val="10"/>
        <color theme="1"/>
        <rFont val="Arial Narrow"/>
        <family val="2"/>
      </rPr>
      <t xml:space="preserve">rocesos judiciales sin defensa técnica, en favor de los intereses de la Entidad; lo anterior </t>
    </r>
    <r>
      <rPr>
        <sz val="10"/>
        <color rgb="FFFF0000"/>
        <rFont val="Arial Narrow"/>
        <family val="2"/>
      </rPr>
      <t>debido</t>
    </r>
    <r>
      <rPr>
        <sz val="10"/>
        <color theme="1"/>
        <rFont val="Arial Narrow"/>
        <family val="2"/>
      </rPr>
      <t xml:space="preserve"> a la designación de apoderado judicial sin idoneidad y experiencia.</t>
    </r>
    <r>
      <rPr>
        <sz val="11"/>
        <color rgb="FFFF0000"/>
        <rFont val="Arial Narrow"/>
        <family val="2"/>
      </rPr>
      <t/>
    </r>
  </si>
  <si>
    <t>Vaildar y verificar hojas de vida de los apoderados judiciales Consejo Superior de la Judicatura.</t>
  </si>
  <si>
    <t>GJU 02</t>
  </si>
  <si>
    <t>Deficiente Planeación en la designación oportuna de apoderado judicial en las diferentes etapas de los procesos.</t>
  </si>
  <si>
    <r>
      <rPr>
        <sz val="10"/>
        <color rgb="FFFF0000"/>
        <rFont val="Arial Narrow"/>
        <family val="2"/>
      </rPr>
      <t>Debido</t>
    </r>
    <r>
      <rPr>
        <sz val="10"/>
        <color theme="1"/>
        <rFont val="Arial Narrow"/>
        <family val="2"/>
      </rPr>
      <t xml:space="preserve"> a  Procesos sin asignación de apoderado judicial, Procesos judiciales sin oportuno seguimiento, Procesos judiciales sin intervención oportuna</t>
    </r>
  </si>
  <si>
    <r>
      <rPr>
        <sz val="10"/>
        <color rgb="FFFF0000"/>
        <rFont val="Arial Narrow"/>
        <family val="2"/>
      </rPr>
      <t xml:space="preserve">Posibilidad </t>
    </r>
    <r>
      <rPr>
        <sz val="10"/>
        <rFont val="Arial Narrow"/>
        <family val="2"/>
      </rPr>
      <t xml:space="preserve">de perdida reputacional y económica por Procesos sin defensa judicial oportuna.                            </t>
    </r>
    <r>
      <rPr>
        <sz val="10"/>
        <color theme="1"/>
        <rFont val="Arial Narrow"/>
        <family val="2"/>
      </rPr>
      <t xml:space="preserve">                 </t>
    </r>
    <r>
      <rPr>
        <sz val="10"/>
        <color rgb="FFFF0000"/>
        <rFont val="Arial Narrow"/>
        <family val="2"/>
      </rPr>
      <t xml:space="preserve"> Debido </t>
    </r>
    <r>
      <rPr>
        <sz val="10"/>
        <color theme="1"/>
        <rFont val="Arial Narrow"/>
        <family val="2"/>
      </rPr>
      <t>a  Procesos sin designación de apoderado judicial, Procesos judiciales sin oportuno seguimiento, Procesos judiciales sin intervención oportuna</t>
    </r>
  </si>
  <si>
    <t>Designar oportuna y adecuadamente los apoderados judiciales</t>
  </si>
  <si>
    <t>Designar apoderados judiciales en las etapas procesales</t>
  </si>
  <si>
    <t>GJU 03</t>
  </si>
  <si>
    <r>
      <rPr>
        <sz val="10"/>
        <color rgb="FFFF0000"/>
        <rFont val="Arial Narrow"/>
        <family val="2"/>
      </rPr>
      <t xml:space="preserve"> Debido</t>
    </r>
    <r>
      <rPr>
        <sz val="10"/>
        <color theme="1"/>
        <rFont val="Arial Narrow"/>
        <family val="2"/>
      </rPr>
      <t xml:space="preserve"> a  Respuestas a las PQRDS fuera de los términos establecidos, Respuestas a las PQRDS no congruentes con lo solicitado,  y PQRDS sin traslado oportuno.</t>
    </r>
  </si>
  <si>
    <r>
      <rPr>
        <sz val="10"/>
        <color rgb="FFFF0000"/>
        <rFont val="Arial Narrow"/>
        <family val="2"/>
      </rPr>
      <t>Posibilidad</t>
    </r>
    <r>
      <rPr>
        <sz val="10"/>
        <rFont val="Arial Narrow"/>
        <family val="2"/>
      </rPr>
      <t xml:space="preserve"> de perdida reputacional y económica po</t>
    </r>
    <r>
      <rPr>
        <sz val="10"/>
        <color theme="1"/>
        <rFont val="Arial Narrow"/>
        <family val="2"/>
      </rPr>
      <t xml:space="preserve">r Respuesta a PQRDS sin el lleno de los requisitos legales. </t>
    </r>
    <r>
      <rPr>
        <sz val="10"/>
        <color rgb="FFFF0000"/>
        <rFont val="Arial Narrow"/>
        <family val="2"/>
      </rPr>
      <t xml:space="preserve"> Debido </t>
    </r>
    <r>
      <rPr>
        <sz val="10"/>
        <color theme="1"/>
        <rFont val="Arial Narrow"/>
        <family val="2"/>
      </rPr>
      <t>a  Respuestas a las PQRDS fuera de los términos establecidos, Respuestas a las PQRDS no congruentes con lo solicitado,  y PQRDS sin traslado oportuno.</t>
    </r>
  </si>
  <si>
    <t>Revisión oportuna de las PQRDS presentadas con respuestas dentro de los términos de Ley</t>
  </si>
  <si>
    <t>Resolver las PQRDS dentro de los terminos de Ley</t>
  </si>
  <si>
    <t>GJU 04</t>
  </si>
  <si>
    <r>
      <rPr>
        <sz val="10"/>
        <color rgb="FFFF0000"/>
        <rFont val="Arial Narrow"/>
        <family val="2"/>
      </rPr>
      <t>Debido</t>
    </r>
    <r>
      <rPr>
        <sz val="10"/>
        <color theme="1"/>
        <rFont val="Arial Narrow"/>
        <family val="2"/>
      </rPr>
      <t xml:space="preserve"> a vínculos de parentesco, consanguíneo, civil, o legal entre un apoderado judicial y la parte demandante o demandada en acciones que insidan directamente en su configuración.</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</si>
  <si>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vínculos de parentesco, consanguíneo, civil, o legal entre un apoderado judicial y la parte demandante o demandada en acciones que insidan directamente en su configuración.</t>
    </r>
  </si>
  <si>
    <t>Asignación apoderados judiciales con verificación por proceso, del régimen de inhabilidades e incompatibilidades y conflicto de interés</t>
  </si>
  <si>
    <t>GME 01</t>
  </si>
  <si>
    <t xml:space="preserve">La prestación de un servicio o producto no conforme contrario con los criterios establecidos para la prestación de un servicio o producto con los estándares de calidad y/o a los términos o condiciones establecidas contractualmente. </t>
  </si>
  <si>
    <r>
      <rPr>
        <sz val="10"/>
        <color rgb="FFFF0000"/>
        <rFont val="Arial Narrow"/>
        <family val="2"/>
      </rPr>
      <t>Debido</t>
    </r>
    <r>
      <rPr>
        <sz val="10"/>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</si>
  <si>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r>
      <rPr>
        <sz val="10"/>
        <color rgb="FFFF0000"/>
        <rFont val="Arial Narrow"/>
        <family val="2"/>
      </rPr>
      <t>Posibilidad de perdida</t>
    </r>
    <r>
      <rPr>
        <sz val="10"/>
        <color theme="1"/>
        <rFont val="Arial Narrow"/>
        <family val="2"/>
      </rPr>
      <t xml:space="preserve"> reputacional y económica por presencia de un producto o servicio no conforme,  en la producción o prestación de servicios al sector solidario, </t>
    </r>
    <r>
      <rPr>
        <sz val="10"/>
        <color rgb="FFFF0000"/>
        <rFont val="Arial Narrow"/>
        <family val="2"/>
      </rPr>
      <t>debido</t>
    </r>
    <r>
      <rPr>
        <sz val="10"/>
        <color theme="1"/>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</si>
  <si>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t>El líder responsable del proceso respectivo donde se presta el servicio o producto, verificará el cumplimiento de las característica y criterios establecidos para la conformidad de los productos o servicios de la Unidad.</t>
  </si>
  <si>
    <t>Verificar que el procedimiento de Producto y Servicio no conforme describa las caracteristicas y criterios establecidos para la conformidad de los productos o servicios de la Unidad, y socializar a los lideres dicha información.</t>
  </si>
  <si>
    <t xml:space="preserve">Profesional Especializado Grado 17 Grupo de Planeación y Estadística. </t>
  </si>
  <si>
    <t>El Director Técnico del área donde se lleva a cavo la prestación del producto o servicio respectivo, validará el cumplimiento de los requisitos, características y criterios establecidos para la conformidad de los productos o servicios de la Unidad.</t>
  </si>
  <si>
    <t>Revisar y gestionar la identificación de producto o servicio no conforme reportada por los líderes de Proceso, de acuerdo con el Procedimiento de producto o Servicio no Conforme.</t>
  </si>
  <si>
    <t>Profesional Especializado Grado 17 Grupo de Planeación y Estadística. 
Coordinador Grupo de Planeación y Estadística.</t>
  </si>
  <si>
    <t>GME 02</t>
  </si>
  <si>
    <r>
      <rPr>
        <sz val="10"/>
        <color rgb="FFFF0000"/>
        <rFont val="Arial Narrow"/>
        <family val="2"/>
      </rPr>
      <t>Po</t>
    </r>
    <r>
      <rPr>
        <sz val="10"/>
        <color theme="1"/>
        <rFont val="Arial Narrow"/>
        <family val="2"/>
      </rPr>
      <t>r quejas o reclamos de la ciudadanía en general o sanciones por entes de control de índole administrativo o disciplinario.</t>
    </r>
  </si>
  <si>
    <r>
      <rPr>
        <sz val="10"/>
        <color rgb="FFFF0000"/>
        <rFont val="Arial Narrow"/>
        <family val="2"/>
      </rPr>
      <t>Debido</t>
    </r>
    <r>
      <rPr>
        <sz val="10"/>
        <rFont val="Arial Narrow"/>
        <family val="2"/>
      </rPr>
      <t xml:space="preserve"> a fallas en el aseguramiento de los documentos que se encuentran disponible para el uso de los funcionarios o para consulta de la ciudadanía en general. </t>
    </r>
    <r>
      <rPr>
        <sz val="10"/>
        <color theme="1"/>
        <rFont val="Arial Narrow"/>
        <family val="2"/>
      </rPr>
      <t xml:space="preserve">
 </t>
    </r>
  </si>
  <si>
    <r>
      <rPr>
        <sz val="10"/>
        <color rgb="FFFF0000"/>
        <rFont val="Arial Narrow"/>
        <family val="2"/>
      </rPr>
      <t>Posibilidad de perdida</t>
    </r>
    <r>
      <rPr>
        <sz val="10"/>
        <color theme="1"/>
        <rFont val="Arial Narrow"/>
        <family val="2"/>
      </rPr>
      <t xml:space="preserve"> reputacional por el uso de un documento desactualizado o obsoleto en la gestión interna o para la prestación de un servicio o producto de la Unidad. </t>
    </r>
    <r>
      <rPr>
        <sz val="10"/>
        <color rgb="FFFF0000"/>
        <rFont val="Arial Narrow"/>
        <family val="2"/>
      </rPr>
      <t>Debido</t>
    </r>
    <r>
      <rPr>
        <sz val="10"/>
        <color theme="1"/>
        <rFont val="Arial Narrow"/>
        <family val="2"/>
      </rPr>
      <t xml:space="preserve"> a fallas en el aseguramiento de los criterios del producto o servicio no conforme documentos que se encuentran disponible para el uso de los funcionarios o para consulta de la ciudadanía en general. </t>
    </r>
  </si>
  <si>
    <t xml:space="preserve">El líder de proceso responsable de actualizar y socializar los documentos aprobados, realizará el aseguramiento de los documentos que se encuentran disponible para el uso de los funcionarios o para consulta de la ciudadanía en general. </t>
  </si>
  <si>
    <t xml:space="preserve">El profesional responsable de revisión y actualización de documentos, verificará que la última versión vigente se encuentre disponible para el uso de los funcionarios o para consulta de la ciudadanía en general. </t>
  </si>
  <si>
    <t>GME 03</t>
  </si>
  <si>
    <r>
      <rPr>
        <sz val="10"/>
        <color rgb="FFFF0000"/>
        <rFont val="Arial Narrow"/>
        <family val="2"/>
      </rPr>
      <t>Posibilidad de incurri</t>
    </r>
    <r>
      <rPr>
        <sz val="10"/>
        <color theme="1"/>
        <rFont val="Arial Narrow"/>
        <family val="2"/>
      </rPr>
      <t>r en perdida repuacional y económica</t>
    </r>
  </si>
  <si>
    <r>
      <rPr>
        <sz val="10"/>
        <color rgb="FFFF0000"/>
        <rFont val="Arial Narrow"/>
        <family val="2"/>
      </rPr>
      <t>Por</t>
    </r>
    <r>
      <rPr>
        <sz val="10"/>
        <color theme="1"/>
        <rFont val="Arial Narrow"/>
        <family val="2"/>
      </rPr>
      <t xml:space="preserve"> la presentación de un bajo desempeño institucional y no atención oportuna de la prestación de los servicios a cargo de la entidad.</t>
    </r>
  </si>
  <si>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t>
    </r>
  </si>
  <si>
    <r>
      <rPr>
        <sz val="10"/>
        <color rgb="FFFF0000"/>
        <rFont val="Arial Narrow"/>
        <family val="2"/>
      </rPr>
      <t>Posibilidad</t>
    </r>
    <r>
      <rPr>
        <sz val="10"/>
        <color theme="1"/>
        <rFont val="Arial Narrow"/>
        <family val="2"/>
      </rPr>
      <t xml:space="preserve"> de incurrir en perdida económica por deficiencia en la gestión integral en todas áreas de la Unidad, generada por incumplimiento de realizar oportunidades de mejoramiento, </t>
    </r>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 FURAG.</t>
    </r>
  </si>
  <si>
    <t>El líder de proceso y su equipo adelantaran revisión general periódica de la documentación y herramientas disponibles para el desempeño, así mismo revisará y atenderá las recomendaciones, observaciones y hallazgos provenientes de evaluaciones internas o externas, como también las sugerencias de los ciudadanos, con el fin de adelantar los planes de mejoramiento y las acciones necesarias que den respuesta a los hallazgos y que respondan a éstas.</t>
  </si>
  <si>
    <t xml:space="preserve">El profesional líder del Proceso de Mejoramiento, realizará seguimientos conjuntos con los líderes de procesos de la entidad, de forma periódica, de las oportunidades de mejora, observaciones, recomendaciones y hallazgos provenientes de diferentes fuentes, con el fin que se implementen o se realicen acciones de mejora con el fin de atender la gestión institucional. 
</t>
  </si>
  <si>
    <t xml:space="preserve">Director de Investigación y Planeación
Coordinador Grupo de Planeación y Estadística.
Profesional Especializado Grado 17 Grupo de Planeación y Estadística. </t>
  </si>
  <si>
    <t>GCE 01</t>
  </si>
  <si>
    <r>
      <rPr>
        <sz val="10"/>
        <color rgb="FFFF0000"/>
        <rFont val="Arial Narrow"/>
        <family val="2"/>
      </rPr>
      <t>Posibilidad</t>
    </r>
    <r>
      <rPr>
        <sz val="10"/>
        <color theme="1"/>
        <rFont val="Arial Narrow"/>
        <family val="2"/>
      </rPr>
      <t xml:space="preserve"> de pérdida reputacional</t>
    </r>
  </si>
  <si>
    <t>Recibimiento de dadivas por parte de un funcionario de la oficina de Control Interno para alterar el informe de auditoria.</t>
  </si>
  <si>
    <r>
      <rPr>
        <sz val="10"/>
        <color rgb="FFFF0000"/>
        <rFont val="Arial Narrow"/>
        <family val="2"/>
      </rPr>
      <t>Debido</t>
    </r>
    <r>
      <rPr>
        <sz val="10"/>
        <color theme="1"/>
        <rFont val="Arial Narrow"/>
        <family val="2"/>
      </rPr>
      <t xml:space="preserve"> a hallazgos con presuntas incidencias fiscales, penales y disciplinarias  que no sean reportados por la Oficina de Control Interno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</si>
  <si>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hallazgos con presuntas incidencias fiscales, penales y disciplinarias  que no sean reportados por la Oficina de Control Interno en las auditorias de evaluación independiente.</t>
    </r>
  </si>
  <si>
    <t xml:space="preserve">Revisión y aprobación de los informes que proyectan los funcionarios de la Oficina de Control Interno, por parte del jefe de la Oficina de Control Interno, cada vez que se reciba un informe proyectado por un funcionario, dejando como evidencia de la revisión y aprobación la firma del Jefe de la Oficina de Control Interno en el informe final. </t>
  </si>
  <si>
    <t>Los informes emitidos por la Oficina de Control Interno, serán presentados ante los miembros de Comité Institucional de Coordinación de Control Interno para su conocimiento.</t>
  </si>
  <si>
    <t>GCE 02</t>
  </si>
  <si>
    <t>Suministro de la información  solicitada del proceso de forma extemporáneamente o no entregada.</t>
  </si>
  <si>
    <r>
      <rPr>
        <sz val="10"/>
        <color rgb="FFFF0000"/>
        <rFont val="Arial Narrow"/>
        <family val="2"/>
      </rPr>
      <t>Debido</t>
    </r>
    <r>
      <rPr>
        <sz val="10"/>
        <color theme="1"/>
        <rFont val="Arial Narrow"/>
        <family val="2"/>
      </rPr>
      <t xml:space="preserve">  a la no presentación de las mediciones e informes establecidos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</si>
  <si>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la no presentación de las mediciones e informes establecidos en las auditorias de evaluación independiente.</t>
    </r>
  </si>
  <si>
    <t xml:space="preserve">Revisar y hacer seguimiento del Cronograma de evaluación Independiente y presentación de informes de los procesos de la Entidad o de la Oficina de Control Interno. </t>
  </si>
  <si>
    <t>Suscripción de acta de apertura a los procesos de evaluación independiente, incluyendo el compromiso por parte de los líderes de proceso, de suministrar la información necesaria y requerida.</t>
  </si>
  <si>
    <t>GCE 03</t>
  </si>
  <si>
    <r>
      <rPr>
        <sz val="10"/>
        <color rgb="FFFF0000"/>
        <rFont val="Arial Narrow"/>
        <family val="2"/>
      </rPr>
      <t>Posibilidad</t>
    </r>
    <r>
      <rPr>
        <sz val="10"/>
        <color theme="1"/>
        <rFont val="Arial Narrow"/>
        <family val="2"/>
      </rPr>
      <t xml:space="preserve"> de incurrir en perdida económica y reputacional</t>
    </r>
  </si>
  <si>
    <t>Desconocimiento de la importancia e impacto de las recomendaciones realizadas por la  Oficina de Control Interno y las consecuencias de incumplimiento por los diferentes procesos.</t>
  </si>
  <si>
    <r>
      <rPr>
        <sz val="10"/>
        <color rgb="FFFF0000"/>
        <rFont val="Arial Narrow"/>
        <family val="2"/>
      </rPr>
      <t>Debido</t>
    </r>
    <r>
      <rPr>
        <sz val="10"/>
        <color theme="1"/>
        <rFont val="Arial Narrow"/>
        <family val="2"/>
      </rPr>
      <t xml:space="preserve">  a que no se tienen en cuenta las recomendaciones hechas por la Oficina de Control Interno y su oportuna implementación en los diferentes procesos</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</si>
  <si>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que no se tienen en cuenta las recomendaciones hechas por la Oficina de Control Interno y su oportuna implementación en los diferentes procesos.</t>
    </r>
  </si>
  <si>
    <t>Verificar y hacer seguimiento a las recomendaciones realizadas a los Procesos de la Entidad y su respectiva tratamiento con base en los hallazgos.</t>
  </si>
  <si>
    <t>Suscribir acta de compromiso de realización de acciones de mejoramiento.</t>
  </si>
  <si>
    <t>Líderes de proceso</t>
  </si>
  <si>
    <t>TABLA DE PROBABILIDAD</t>
  </si>
  <si>
    <t>TABLA DE IMPACTO</t>
  </si>
  <si>
    <t>ZOA DE RIESGO</t>
  </si>
  <si>
    <t>TRATAMIENTO RIESGO</t>
  </si>
  <si>
    <t>Aceptar</t>
  </si>
  <si>
    <t>Transferir</t>
  </si>
  <si>
    <t>Evitar</t>
  </si>
  <si>
    <t>ATRIBUTOS CONTROL</t>
  </si>
  <si>
    <t>MAPA DE RIESGOS DE SEGURIDAD DIGITAL 2.024</t>
  </si>
  <si>
    <t>Gestión Informática</t>
  </si>
  <si>
    <t>Gestionar la operación informática que garantice la disponibilidad y confiabilidad de los servicios y productos TICS, así́ como asegurar la infraestructura tecnológica, en el marco de la normatividad vigente, garantizando la seguridad de los activos de información de cada uno de los procesos de la Unidad Administrativa Especial de Organizaciones Solidarias.</t>
  </si>
  <si>
    <t>Gestión y administración de la infraestructura de T.I</t>
  </si>
  <si>
    <t>Riesgo</t>
  </si>
  <si>
    <t>Activo</t>
  </si>
  <si>
    <t>Amenaza</t>
  </si>
  <si>
    <t>Vulnerabilidades</t>
  </si>
  <si>
    <t>Actividad de Control</t>
  </si>
  <si>
    <t xml:space="preserve">Probabilidad Residual </t>
  </si>
  <si>
    <t xml:space="preserve">Impacto Residual </t>
  </si>
  <si>
    <t>Descripción de actividades Plan de Acción</t>
  </si>
  <si>
    <r>
      <t xml:space="preserve">Seguimiento según periodicidad fecha de seguimiento </t>
    </r>
    <r>
      <rPr>
        <b/>
        <sz val="11"/>
        <color theme="0" tint="-0.499984740745262"/>
        <rFont val="Arial Narrow"/>
        <family val="2"/>
      </rPr>
      <t>(DD/MM/AAAA)</t>
    </r>
  </si>
  <si>
    <t>Estado / Evidencias</t>
  </si>
  <si>
    <t>Pérdida de la Disponibilidad y Confidencialidad</t>
  </si>
  <si>
    <t>DNS
Servidores de red
Firewall
Red TCP/IP</t>
  </si>
  <si>
    <t>Seguridad Digital</t>
  </si>
  <si>
    <t xml:space="preserve">Acceso a la red o a los sistemas de información por personas no autorizadas
</t>
  </si>
  <si>
    <t>Desactualización o daño del Firewall</t>
  </si>
  <si>
    <t>A.12.6.1</t>
  </si>
  <si>
    <t xml:space="preserve">Gestión de las vulnerabilidades técnicas
</t>
  </si>
  <si>
    <t>El profesional especializado del Grupo TIC realiza revisiones periódicas sobre el Firewall para verificar su estado, además de indicadores que alerten sobre fallos o irregularidades con desempeño del equipo.
Se cuenta con un contrato de actualizaciones de las definiciones de seguridad del firewall para la vigencia.
En caso de daño del equipo se cuenta con firewall de soporte para reemplazar en caso de daño del firewall principal.</t>
  </si>
  <si>
    <t>Realizar seguimiento y monitorio mensual al Firewall</t>
  </si>
  <si>
    <t>Conexiones remotas no seguras</t>
  </si>
  <si>
    <t>A.5.1.1</t>
  </si>
  <si>
    <t>Políticas para la seguridad de la información</t>
  </si>
  <si>
    <t>La política de seguridad y privacidad de la información prohíbe la instalación y uso de herramientas de acceso remoto a la red de la entidad, para ello se prohíbe la instalación de estas herramientas en los equipos institucionales, adicionalmente se establece regla en el firewall de la entidad para bloquear el acceso a estos programas y se realiza revisión semestral del cumplimiento de la política en donde se validad el no uso de los programas de conexión remota, se permite únicamente la conexión remota a través de una conexión VPN</t>
  </si>
  <si>
    <t xml:space="preserve">* Realizar jornadas de verificación de software no autorizado dentro de las actividades programadas de mantenimiento preventivo y correctivo
* Realizar jornadas de verificación de software no autorizado dentro de las actividades y solicitudes de soporte diarias de los ingenieros del grupo Tics. </t>
  </si>
  <si>
    <t>Grupo TICS
Supervisor del Contrato de Mantenimiento</t>
  </si>
  <si>
    <t>A.9.1.1</t>
  </si>
  <si>
    <t>Política de control de acceso</t>
  </si>
  <si>
    <t>Sin registro</t>
  </si>
  <si>
    <t>El control de acceso al centro de computo y a los servidores físicos y virtuales de la entidad esta restringido y únicamente los funcionarios autorizados pueden ingresar a ellos, ya sea en físico o vía remota, esto se encuentra definido en la política de seguridad de la información a la cual se hace seguimiento a través del formato Seguimiento Política de Seguridad  y Privacidad de la Información para validar su cumplimiento</t>
  </si>
  <si>
    <t xml:space="preserve">* Seguimiento Política de Seguridad  y Privacidad de la Información
* Administración del Control de Acceso por el aplicativo Biométrico </t>
  </si>
  <si>
    <t xml:space="preserve">Semestral </t>
  </si>
  <si>
    <t>Contraseñas predeterminadas no modificadas</t>
  </si>
  <si>
    <t>A.9.4.3</t>
  </si>
  <si>
    <t xml:space="preserve">Sistema de gestión de contraseñas
</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</si>
  <si>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cosntraseñas, pero los demás sistemas de información internos no cuentan con una programación que obligue a los funcionarios a realizar este cambio periódico por lo que se debe recordar a los administradores de las aplicaciones el cambio periódico de contraseñas</t>
  </si>
  <si>
    <t xml:space="preserve">* Realizar jornadas de actualización de permisos de acceso a los roles de administrador, Semestral; registrando los mismos en el formato "Dispositivos por IP". 
 </t>
  </si>
  <si>
    <t>Mantenimiento inadecuado</t>
  </si>
  <si>
    <t>A.11.2.4</t>
  </si>
  <si>
    <t>Mantenimiento de Equipos</t>
  </si>
  <si>
    <t>El Grupo TICS define anualmente el plan de mantenimiento preventivo y correctivo de la infraestructura tecnológica, adicional se realiza el contrato para realizar mantenimiento a equipos y demás elementos de la infraestructura, para ello el profesional a cargo de la supervisión del contrato realiza seguimiento y supervisión a las actividades de mantenimiento realizadas por el contratista, además de la revisión y validación de los informes de seguimiento a la ejecución del contrato, por otra parte se realiza seguimiento a las actividades contempladas en el plan de mantenimiento preventivo y correctivo.</t>
  </si>
  <si>
    <t xml:space="preserve">* Ejecución al Plan de Mantenimiento preventivo y Correctivo 
* Realizar seguimiento  a los procesos de contratación de Mantenimiento preventivo y correctivo </t>
  </si>
  <si>
    <t>Coordinador Grupo de Tecnologías de la Información y Supervisor Asignado</t>
  </si>
  <si>
    <t>Falta de formación y conciencia sobre seguridad de la información</t>
  </si>
  <si>
    <t>A.7.2.2</t>
  </si>
  <si>
    <t>Toma de conciencia, educación y formación en la seguridad de la información</t>
  </si>
  <si>
    <t>El Grupo TICS define el plan de sensibilización y comunicación donde define las actividades a realizar en materia de capacitación y sensibilización de temas de ciberseguridad a los funcionarios de la entidad, se realiza seguimiento a las actividades del plan mensualmente para revisar su ejecución y avance.</t>
  </si>
  <si>
    <t xml:space="preserve">* Ejecución del Plan de sensibilización y comunicaciones </t>
  </si>
  <si>
    <t>Pérdida de la Disponibilidad y Confidencialidad e Integridad</t>
  </si>
  <si>
    <t>Sistemas de información
Fileserver
Servidores Físicos
Servidores Virtuales</t>
  </si>
  <si>
    <t>Pirata informático intruso ilegal
Errores de mantenimiento
Mal funcionamiento de equipos</t>
  </si>
  <si>
    <t>Conexión a escritorio remoto no segura</t>
  </si>
  <si>
    <t>Políticas para la seguridad de la información: se encuentra prohibido la instalación de software para conexión remota en los equipos de la entidad, adicionalmente por política del firewall no se pueden descarga e instalar este tipo de herramientas.</t>
  </si>
  <si>
    <t>Bimensual</t>
  </si>
  <si>
    <t>Carencia de parches de seguridad de los sistemas operativos</t>
  </si>
  <si>
    <t>A.12.5.1</t>
  </si>
  <si>
    <t>Instalación de software en sistemas operativos</t>
  </si>
  <si>
    <r>
      <t>Los equipos de cómputo con sistemas operativos Windows 10 y 11 están programados para descargar las actualizaciones de seguridad automáticamente y mantenerse protegidos, para los servidores físicos y virtuales los profesionales se encarga de revisar y actualizar los parches de seguridad para garantizar la operación de los equipos eficazmente</t>
    </r>
    <r>
      <rPr>
        <sz val="10"/>
        <rFont val="Arial Narrow"/>
        <family val="2"/>
      </rPr>
      <t>. Se encuentran en operación equipos de computo con sistemas operativos 7 y 8 los cuales ya no tienen soporte por Microsoft por lo que se esta revisando y actualizando a una versión soportado o revisando para dar de baja los equipos de acuerdo con su vida útil.</t>
    </r>
  </si>
  <si>
    <t xml:space="preserve">* Realizar las actualizaciones de software ( Parches de seguridad, firmware, Sistemas operativos, Servicios, Módulos) de la  infraestructura tecnológica. Reporte de actualizaciones de software </t>
  </si>
  <si>
    <t>Cuatrimestral</t>
  </si>
  <si>
    <t>Dispositivos IoT inseguros</t>
  </si>
  <si>
    <t xml:space="preserve">Políticas de seguridad de la información: se encuentra definidas políticas para que cualquier dispositivo móvil externo 
</t>
  </si>
  <si>
    <t>El Grupo TIC debe crear en la red wifi de la entidad un usuario para invitados, ya que actualmente los dispositivos externos se conectan a la red principal de la entidad.</t>
  </si>
  <si>
    <t>* Creación y seguimiento un SIDD (identificador de Red) invitados</t>
  </si>
  <si>
    <t xml:space="preserve">Supervisor contrato Soporte Nivel 3 </t>
  </si>
  <si>
    <t xml:space="preserve">Creación en Octubre </t>
  </si>
  <si>
    <t>Equipos de escritorio y servidores sin antivirus</t>
  </si>
  <si>
    <t xml:space="preserve">Se realiza revisión y seguimiento en la consola de antivirus para verificar la instalación de este en los equipos y servidores. 
Se realiza revisión de equipos periódico por parte de los ingenieros del Grupo Tics. </t>
  </si>
  <si>
    <t xml:space="preserve">* Realizar Revisión de la Consola de administrador del Antivirus </t>
  </si>
  <si>
    <t>Profesional Universitario Grado 7</t>
  </si>
  <si>
    <t>Equipos con sistemas operativos obsoletos</t>
  </si>
  <si>
    <t xml:space="preserve">Revisión de Vida Útil y Deterioro de los equipos de Computo de acuerdo a las  vulnerabilidades técnicas
</t>
  </si>
  <si>
    <t xml:space="preserve">Se realiza la Revisión y reporte de la vida Útil y de destierro de los equipos de computo de la entidad con el fin de identificar los equipos a dar de baja por diferente causas. Y se reporta al grupo de Administrativa </t>
  </si>
  <si>
    <t xml:space="preserve">* Reporte de Vida Útil y de Deterioro de los Activos Tangibles de la entidad </t>
  </si>
  <si>
    <t>Usuarios incapacitados en temas de seguridad de la información</t>
  </si>
  <si>
    <t>A.12.2.1</t>
  </si>
  <si>
    <t>Controles contra códigos maliciosos</t>
  </si>
  <si>
    <r>
      <t>La entidad cuenta con herramientas de ciberseguridad tales como el firewall y a</t>
    </r>
    <r>
      <rPr>
        <sz val="10"/>
        <rFont val="Arial Narrow"/>
        <family val="2"/>
      </rPr>
      <t>ntivirus instalado en todos los equipos de escritorio y servidores con el fin de protegerlos en caso de un ataque de código malicioso. Se revisa periódicamente la instalación y funcionamiento de las herramientas.</t>
    </r>
  </si>
  <si>
    <t>* Realizar Revisión de la Consola de administrador del Antivirus ( reporte de ataques de MALWARE DETECTADO EN ESTACIONES DE TRABAJO Y SERVIDORES)
* Realizar seguimiento y monitorio mensual al Firewall (reporte de ataques informáticos)</t>
  </si>
  <si>
    <t>Profesional Especializado Grado 13 y Profesional Universitario Grado 7</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</si>
  <si>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 de la información.</t>
  </si>
  <si>
    <t xml:space="preserve">* Envió de Tips de Seguridad y ejecución del plan de sensibilización y comunicaciones </t>
  </si>
  <si>
    <t xml:space="preserve">Bases de datos nómina
Matriz personas beneficiadas
Matriz organizaciones solidarias </t>
  </si>
  <si>
    <t>Código Malicioso
Fuga de información</t>
  </si>
  <si>
    <t>A.12.2.2</t>
  </si>
  <si>
    <r>
      <t xml:space="preserve">La entidad cuenta con herramientas de ciberseguridad tales como el firewall y antivirus instalado en todos los equipos de escritorio y servidores con el fin de protegerlos en caso de un ataque de código malicioso. </t>
    </r>
    <r>
      <rPr>
        <sz val="10"/>
        <rFont val="Arial Narrow"/>
        <family val="2"/>
      </rPr>
      <t>Se revisa periódicamente la instalación y funcionamiento de las herramientas.</t>
    </r>
  </si>
  <si>
    <t>A.7.2.3</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</si>
  <si>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seguridad de la información.</t>
  </si>
  <si>
    <t>Sistema de gestión documental
SGDEA</t>
  </si>
  <si>
    <t>Malversación y fraude
Destrucción de registros
Falsificación de registros</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</si>
  <si>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contraseñas, pero los demás sistemas de información internos no cuentan con una programación que obligue a los funcionarios a realizar este cambio periódico por lo que se debe recordar a los administradores de las aplicaciones el cambio periódico de contraseñas</t>
  </si>
  <si>
    <t>Control inadecuado del acceso físico</t>
  </si>
  <si>
    <t>La política de seguridad y privacidad de la información define la política de control de acceso a las diferentes instalaciones de la entidad, además de lo estipulado por cada Dirección y coordinación para mantener la seguridad de sus instalaciones, el acceso a las dependencias es por medio biométrico por lo que los funcionarios con permisos para acceder a alguna instalación deben registrarse en el software de acceso perimetral.</t>
  </si>
  <si>
    <t>Inadecuada gestión y protección de contraseñas</t>
  </si>
  <si>
    <t>Protección física no apropiada</t>
  </si>
  <si>
    <t>Expedientes de Jurídica, gestión documental
Historias Laborales</t>
  </si>
  <si>
    <t xml:space="preserve">
Destrucción de registros
Desastre natural, incendio, inundación, rayo.
Revelación de Información
Cambios no autorizados de registros
</t>
  </si>
  <si>
    <t>Ubicación vulnerable a inundaciones</t>
  </si>
  <si>
    <t>A.11.1.4</t>
  </si>
  <si>
    <t>Protección contra amenazas externas ambientales</t>
  </si>
  <si>
    <r>
      <t xml:space="preserve">Las instalaciones de la entidad en donde se encuentran los archivos de gestión que contienen los expedientes y demás información física se encuentran asegurados bajo la política de </t>
    </r>
    <r>
      <rPr>
        <sz val="10"/>
        <rFont val="Arial Narrow"/>
        <family val="2"/>
      </rPr>
      <t xml:space="preserve">control de acceso, la información se encuentra digitalizada donde se tiene acceso controlado y copias de seguridad. Teniendo en cuenta en la Política de seguridad Digital </t>
    </r>
  </si>
  <si>
    <t>* Revisión y actualización Plan de Continuidad de negocio</t>
  </si>
  <si>
    <t>A.9.4.1</t>
  </si>
  <si>
    <t xml:space="preserve">Restricción de acceso a información </t>
  </si>
  <si>
    <t>Respaldo inapropiado o irregular</t>
  </si>
  <si>
    <t>A.12.3.1</t>
  </si>
  <si>
    <t xml:space="preserve">Respaldo de información
</t>
  </si>
  <si>
    <t xml:space="preserve">El resguardo de información Física es responsabilidad de Cada Grupo, la información digitalizada y almacenada en las carpeta compartidas de acuerdo con la política de seguridad de la información el Grupo Tics es el responsable del resguardo y Backups Correspondientes </t>
  </si>
  <si>
    <t xml:space="preserve">* Verificación de Realización de Backups de información </t>
  </si>
  <si>
    <t xml:space="preserve"> Profesional Universitario Grado 7</t>
  </si>
  <si>
    <t>A.11.1.1</t>
  </si>
  <si>
    <t>Perímetro de seguridad física</t>
  </si>
  <si>
    <t>El Resguardo de la información Física es responsabilidad de cada Grupo, sin embargo se cuenta con política de acceso perimetral, registro de cámaras de vigilancia y resguardo de información bajo llave</t>
  </si>
  <si>
    <t xml:space="preserve">* Revisión de cámaras de Seguridad 
* Administración del Control de Acceso por el aplicativo Biométrico </t>
  </si>
  <si>
    <t>ZONA DE RIESGO</t>
  </si>
  <si>
    <t>TRATAMIENTO DEL RIESGO</t>
  </si>
  <si>
    <t xml:space="preserve">
31/08/2024
</t>
  </si>
  <si>
    <t>31/08/2024
31/12/2024</t>
  </si>
  <si>
    <t>30/04/2024
30/08/2024
20/12/202</t>
  </si>
  <si>
    <t xml:space="preserve">
31/08/2024
31/12/2024</t>
  </si>
  <si>
    <t xml:space="preserve">
31/08/2024
30/12/2024</t>
  </si>
  <si>
    <t>30/08/2024
20/12/2024</t>
  </si>
  <si>
    <t>Diseño y envio de piezas que informen a los funcionarios de la Unidad Solidaria sobre ley 1712 ley de transparencia y acceso a la información Pública y Accesibilidad a la Información</t>
  </si>
  <si>
    <t xml:space="preserve">Revisar y mantener actualizado el inventario de activos de información de la Unidad Solidaria en página web </t>
  </si>
  <si>
    <t xml:space="preserve">Actualizar y publicacion los sets de datos abiertos de la Unidad Solidaria, asegurando su publicación en el sitio web www.datos.gov.co (Entidades Acreditadas, Inventario de Activos e ndice de información pública clasificada) </t>
  </si>
  <si>
    <t xml:space="preserve">Publicar trimestralmente el avance de ejecución presupuestal de los Proyectos de Inversión de la Unidad Solidaria en la pagina Web </t>
  </si>
  <si>
    <t>Hacer seguimiento a la actualización de las hojas de vida en el SIGEP de los funcionarios de la Unidad Solidaria.</t>
  </si>
  <si>
    <t>Seguimientos sobre la actualización de las hojas de vida en el SIGEP de los funcionarios de la Unidad Solidaria realizados</t>
  </si>
  <si>
    <t>Realizar 1 capacitacion a funcionarios de la Unidad Solidaria sobre ley 1712 ley de transparencia y acceso a la información Pública y Accesibilidad a la Información</t>
  </si>
  <si>
    <t>Promover las herramientas de la Unidad Solidaria que están enfocadas a disminuir las brechas de accesibilidad web y que facilitan el acceso a la población con discapacidad</t>
  </si>
  <si>
    <t>Grupo de Atención al Ciudadano</t>
  </si>
  <si>
    <t xml:space="preserve">Coordinador(a)
</t>
  </si>
  <si>
    <t>Grupo de Atención al Ciudadano
Grupo de Comunicaciones y Prensa</t>
  </si>
  <si>
    <t>Grupo de Atención al Ciudadano- Grupo de Conectividad y Prensa</t>
  </si>
  <si>
    <t xml:space="preserve">Grupo de Atención al Ciudadano
</t>
  </si>
  <si>
    <t xml:space="preserve">15/07/2024
</t>
  </si>
  <si>
    <t xml:space="preserve">
30/08/2024
20/12/2024</t>
  </si>
  <si>
    <t>2 reportes incluidos en el SUIT</t>
  </si>
  <si>
    <t>Número de seguimientos a la implementación de la estrategia de gestión de conflicto de intereses,  como insumo para  presentación en  Comités Institucional de Gestión y Desempeño que se adelanten.</t>
  </si>
  <si>
    <t xml:space="preserve">Hacer seguimiento a la implementación de la estrategia de gestión de conflicto de intereses </t>
  </si>
  <si>
    <t xml:space="preserve">Oficina Asesora Juridica
Grupo de Gestión Humana
Grupo de Planeación y Estadística </t>
  </si>
  <si>
    <t xml:space="preserve">CONTROL DE CAMBIOS </t>
  </si>
  <si>
    <t>FECHA</t>
  </si>
  <si>
    <t>CAMBIOS</t>
  </si>
  <si>
    <t>ENTE APROBADOR</t>
  </si>
  <si>
    <t>VERSIÓN</t>
  </si>
  <si>
    <t>Dirección de Planeación e Investigación</t>
  </si>
  <si>
    <t>V2</t>
  </si>
  <si>
    <t>1. El grupo de educación e investigación solicitó cambio de meta y reporte en el componente de Transparencia y acceso a la información actividad 1.12
2. El grupo de educación e investigación solicitó cambio de meta y reporte en el componente de Transparencia y acceso a la información actividad 3.7
3. El grupo de gestión administrativa solicitó ajuste en los responsables de actividades en los componentes, relacionados con resposabilidades que pasaron al nuevo grupo de atención al ciudadano</t>
  </si>
  <si>
    <t>V3</t>
  </si>
  <si>
    <t>29 de agosto de 2024</t>
  </si>
  <si>
    <r>
      <t xml:space="preserve">Componente 4: </t>
    </r>
    <r>
      <rPr>
        <b/>
        <sz val="11"/>
        <rFont val="Arial"/>
        <family val="2"/>
      </rPr>
      <t xml:space="preserve">Mecanismos para mejorar el servicio al ciudadano </t>
    </r>
  </si>
  <si>
    <t>1. Se actualiza logo institucional vigente
2. El grupo de conectividad solidaria y prensa solicitó ajuste en el cronograma de la acción 1.1 del componente de Rendición de cuentas, meta a cumplirse en el tercer cuatrimestre de la vigencia. Ajuste viabilizado por la dirección de investigación y planeación</t>
  </si>
  <si>
    <t>Fecha aprobación: 30/01/2024</t>
  </si>
  <si>
    <t>Fecha actualización: 29/04/2024 - V2 del PAyAC 2024</t>
  </si>
  <si>
    <r>
      <rPr>
        <i/>
        <sz val="11"/>
        <color rgb="FF000000"/>
        <rFont val="Arial Narrow"/>
        <family val="2"/>
      </rPr>
      <t xml:space="preserve">Publicación de Inventarios Documentales de conformidad con los criterios </t>
    </r>
    <r>
      <rPr>
        <i/>
        <sz val="11"/>
        <rFont val="Arial Narrow"/>
        <family val="2"/>
      </rPr>
      <t>establecidos en la politica de gobierno Digital</t>
    </r>
    <r>
      <rPr>
        <i/>
        <sz val="11"/>
        <color rgb="FFFF0000"/>
        <rFont val="Arial Narrow"/>
        <family val="2"/>
      </rPr>
      <t xml:space="preserve"> </t>
    </r>
    <r>
      <rPr>
        <i/>
        <sz val="11"/>
        <color rgb="FF000000"/>
        <rFont val="Arial Narrow"/>
        <family val="2"/>
      </rPr>
      <t>y ley 1712 de 2014.</t>
    </r>
  </si>
  <si>
    <t>Fecha actualización: 29/04/2024 - V3 del PAyAC 2024</t>
  </si>
  <si>
    <t>AÑO____2024_______</t>
  </si>
  <si>
    <t>VERSIÓN 11</t>
  </si>
  <si>
    <t>FECHA EDICIÓN 24/06/2024</t>
  </si>
  <si>
    <t>1. Formulación de la Planeación estratégica Institucional de acuerdo a los lineamiento del gobierno nacional y necesidades del sector solidario.
2. Monitoreo y seguimiento de los Indicadores de la UAEOS: en el plan Nacional de Desarrollo, Plan Sectorial, Plan Estratégico y Plan de acción de la entidad, y presentados al Comité de Gestión y Desempeño Institucional.</t>
  </si>
  <si>
    <t xml:space="preserve">Presentar ante proyecto de presupuesto para atender las necesidades de las organizaciones </t>
  </si>
  <si>
    <r>
      <rPr>
        <sz val="10"/>
        <color rgb="FFFF0000"/>
        <rFont val="Arial Narrow"/>
        <family val="2"/>
      </rPr>
      <t>Debido</t>
    </r>
    <r>
      <rPr>
        <sz val="10"/>
        <rFont val="Arial Narrow"/>
        <family val="2"/>
      </rPr>
      <t xml:space="preserve"> a la no ejecución de los proyectos de inversión. o fallas en la formulación en sus diferentes etapas. 
</t>
    </r>
  </si>
  <si>
    <t>Verificar el estado de actualización de los planes, programas y proyectos en las plataformas dispuestas por el DNP y alertar sobre acciones a ejecutar por parte de los formuladores.</t>
  </si>
  <si>
    <t xml:space="preserve">Directores y gestores de proyecto de inversión 
Apoyan y revisa : Profesional Especializado Grupo de Planeación y Estadística y   Coordinador Grupo de Planeación y Estadística
Aprueba y envia la a Mintrabajo y DNP : Dirección  de Investigación y  Planeación </t>
  </si>
  <si>
    <t>Control intermitente en la recolección de la información que se produce en la UAEOS</t>
  </si>
  <si>
    <t>Semanalmente mediante Consejo de  redacción el líder de proceso, verificará que la información que se produzca desde la UAEOS, se recolecte y difunda oportunamente a través de los canales establecidos para tal fin.</t>
  </si>
  <si>
    <t>Establecer los perfiles de administrador, edición y solo lectura de acuerdo con el rol que tienen en el área.</t>
  </si>
  <si>
    <t>30 de abril de 2.024
30 de junio de 2.024
31 de agosto de 2.024
31 de diciembre de 2.024</t>
  </si>
  <si>
    <t>Fallas Tecnológicas</t>
  </si>
  <si>
    <t>Efectuar consulta ante el aplicativo de la Procuraduría General de la Nación, en el que permita a la UAEOS conocer si el futuro cooperante o contratista se encuentra incurso en causal de inhabilidad o incompatibilidad. 
Solicitar a los futuros cooperantes o contratistas, declaración de no encontrarse incursos en causal de inhabilidad o incompatibilidad sobreviniente frente a directivos y funcionarios públicos que participan en  un proceso contractual al interior de la UAEOS.</t>
  </si>
  <si>
    <t>Solicitar a los futuros contratistas y/o supervisores de contratos y/o convenios de la UAEOS, declaración de estar incurso o no en causal de Conflicto de Interéses, frente al futuro contratista o cooperante.</t>
  </si>
  <si>
    <t>Estudiar hojas de vida de apoderados judiciales de procesos  a favor o en contra de la UAEOS.</t>
  </si>
  <si>
    <t>No establecimientos de controles y seguimientos a las PQRDS radicadas al interior de la UAEOS</t>
  </si>
  <si>
    <t>La no verificación de existencia de incompatibilidad o conflicto de intereses entre el apoderado designado por la UAEOS y la parte demandante o demandada según corresponda.</t>
  </si>
  <si>
    <t>V2 Actulaizado 30 de agosto 2024</t>
  </si>
  <si>
    <t xml:space="preserve">Se inicia ajustes y modificaciones en la política de administración de riesgos incluyendo los lineamientos para el manejo del riesgo fiscal y demás requeridos para el manejo de las tipologias de riesgo. </t>
  </si>
  <si>
    <t>Desde el Grupo de Planeación y Estadistica se asesoró a cada lider  en la   construcción  del Mapa de Riesgo  y  se socializó la propuesta  con la  ciudadanía en el mes de enero de 2024, no llego ninguna observación .</t>
  </si>
  <si>
    <t xml:space="preserve">Bajo la Resolución 019 del 30 de enero de 2024, se adoptó el plan de acción institucional y los planes estratégicos e institucionales integrados al plan de acción, el mapa de riesgos, todos estos documentos se encuentran publicados en la página web de la entidad </t>
  </si>
  <si>
    <t>Se tiene programada la capacitación para el segundo cuatrimestre de la vigencia 2024.</t>
  </si>
  <si>
    <t>Se aperturó la Acción de Mejora No.148 en marzo 11 de la actual vigencia 2024: "Revisión de los riesgos de los procesos de la Unidad e igualmente revisar e identificar riesgos fiscales por incorporación de éstos en la nueva guía de Admón de Riesgos versión 6; donde define y se incorpora riesgo fiscal y los puntos de control, que se complementa con la detección de los puntos de riesgo fiscal para facilitar el análisis en el marco del modelo de operación por procesos."</t>
  </si>
  <si>
    <t>Se tiene programado con corte a 30 de abril de 2024, realizar el primer seguimiento y monitoreo a los riesgos identificados por procesos, informe que se preparará en el segundo cuatrimestre de la vigencia.</t>
  </si>
  <si>
    <t>Acorde a los reportes del plan de acción de la Oficina de Control Interno, se efectuaron las auditorias previstas para el corte a 30 de abril</t>
  </si>
  <si>
    <t>Se tiene una nueva Política de Administración de Riesgos versión número 5, donde se incorporar la necesidad de identificar (riesgos fiscales) y valorar los efectos dañosos sobre los recursos públicos o bienes o intereses patrimoniales de naturaleza publica, a causa de un evento potencial (potencial conducta), con relación a una potencial acción u omisión que pudiere generar daño sobre los recursos públicos y/o bienes y/o intereses patrimoniales.</t>
  </si>
  <si>
    <t>A partir del mes de agosto se viene adelantando la nueva contrucción e indentificación de riesgos con los lideres de proceso y paralelamente a la actividad se les capacita con los equipos de trabajo.</t>
  </si>
  <si>
    <t>Está programado con corte a 31 de agosto de 2024, realizar el segundo seguimiento y monitoreo a los riesgos identificados por procesos, informe que se preparará en el segundo cuatrimestre de la vigencia. Resultados que se consolidaran dentro de los primeros días del mes de septiembre</t>
  </si>
  <si>
    <t>La actvidad se realizó dentro del periodo programado (primer cuatrimestre) y se encuentra cumplida en un 100%.</t>
  </si>
  <si>
    <t>Se tiene la acción de mejor No.148 aperturada el 11 de marzo con el objeto de: "Revisión de los riesgos de los procesos de la Unidad e igualmente revisar e identificar riesgos fiscales por incorporación de éstos en la nueva guía de Admón de Riesgos versión 6; donde define y se incorpora riesgo fiscal y los puntos de control, que se complementa con la detección de los puntos de riesgo fiscal para facilitar el análisis en el marco del modelo de operación por procesos." Presenta un avance a la fecha de cierre del segundo cuatrenio del 80%, y fecha de cierre 30 de octubre.</t>
  </si>
  <si>
    <r>
      <t xml:space="preserve">Ejecutar plan de auditorías y seguimientos
</t>
    </r>
    <r>
      <rPr>
        <i/>
        <sz val="10"/>
        <color rgb="FF000000"/>
        <rFont val="Arial Narrow"/>
        <family val="2"/>
      </rPr>
      <t xml:space="preserve"> ( Informe de mapa de riesgos de corrupción)</t>
    </r>
  </si>
  <si>
    <t>CUMPLIMIENTO DEL PERÍODO</t>
  </si>
  <si>
    <t>AVANCE ACUMULADO</t>
  </si>
  <si>
    <t xml:space="preserve"> ESPERADO PARA EL PERÍODO</t>
  </si>
  <si>
    <t>N/A</t>
  </si>
  <si>
    <t>Para la presente vigencia, no se adelantaran acciones tendientes a la racionalización de trámites.</t>
  </si>
  <si>
    <t>Se realizará el primer mensaje en el siguiente corte</t>
  </si>
  <si>
    <t>No se esperaban avances para este primer cuatrimestre</t>
  </si>
  <si>
    <t>Desde la gestión del grupo de atención al ciudadano se elaboró y remitió el informe del trimestre I-2024.
Desde el grupo de conectividad solidaria y prensa se realizaron las gestiones para la publicación de informe de peticiones del primer trimestre de 2024 - enlace web https://www.unidadsolidaria.gov.co/Atencion-al-ciudadano/Mecanismos-de-participacion/resultados-de-mediciones-satisfaccion-ciudadana</t>
  </si>
  <si>
    <t>Las piezas comunicativas para informar a la ciudadanía sobre la satisfacción ciudadana con los servicios de la Unidad, se publicará  través de las redes Sociales en el mes de mayo, por tal razón el reporte se realizará en el segundo cuatrimestre.</t>
  </si>
  <si>
    <t>Se elaboraron y publicaron 225 piezas  para las redes sociales y se encuentran el la  carpeta compartida del grupo de conectividad, en la pagina web se elaboraron  y publicaron 121 notas se encuentran en el siguiente link  https://www.unidadsolidaria.gov.co/prensa/noticias</t>
  </si>
  <si>
    <t>La audiencia está programada para el último cuatrimestre del 2024</t>
  </si>
  <si>
    <t xml:space="preserve">Se realizan dos encuestas de participación ciudadana a través de la página web de la entidad, Se encuentran en los siguientes Link:
https://www.unidadsolidaria.gov.co/Prensa/Noticias-Encuesta-ciudadana-Planeaci%C3%B3n-de-la-Unidad-Solidaria-2024
https://www.unidadsolidaria.gov.co/Prensa/Noticias-Invitacion-a-la-ciudadania
</t>
  </si>
  <si>
    <t>Se realizará el informe en el último corte</t>
  </si>
  <si>
    <t>En el próximo cuatrimestre se realizará el primer informe</t>
  </si>
  <si>
    <r>
      <t>Se elaboraron 3  piezas</t>
    </r>
    <r>
      <rPr>
        <sz val="10"/>
        <color rgb="FFFF0000"/>
        <rFont val="Arial Narrow"/>
        <family val="2"/>
      </rPr>
      <t xml:space="preserve"> </t>
    </r>
    <r>
      <rPr>
        <sz val="10"/>
        <color rgb="FF000000"/>
        <rFont val="Arial Narrow"/>
        <family val="2"/>
      </rPr>
      <t xml:space="preserve">y se socializaron en las redes sociales:
https://www.instagram.com/p/C77WwaOyreu/?utm_source=ig_web_copy_link&amp;igsh=MzRlODBiNWFlZA%3D%3D
https://www.instagram.com/p/C75DEGygQDp/?utm_source=ig_web_copy_link&amp;igsh=MzRlODBiNWFlZA%3D%3D
https://www.instagram.com/p/C79nzZmACcC/?utm_source=ig_web_copy_link&amp;igsh=MzRlODBiNWFlZA%3D%3D
 </t>
    </r>
  </si>
  <si>
    <t>Se elaboraron y publicaron 346 piezas    para las redes sociales y se encuentran el la  carpeta compartida del grupo de conectividad, en la pagina web se elaboraron  y publicaron157 notas se encuentran en el siguiente link  https://www.unidadsolidaria.gov.co/prensa/noticias</t>
  </si>
  <si>
    <t xml:space="preserve">
Se realizó el informe de rendición de cuentas se encuentra en la pagina web
https://www.unidadsolidaria.gov.co/atenci%C3%B3n-al-ciudadano/rendici%C3%B3n-de-cuentas</t>
  </si>
  <si>
    <t>Esta actividad se ajustó, y se espera poder cumplirse en el tercer cuatrimestre.</t>
  </si>
  <si>
    <t>No se esperaban avances para este segundo cuatrimestre</t>
  </si>
  <si>
    <t xml:space="preserve">Se remitieron cuatro reportes mensuales  a la dirección técnica para ser presentados en el comité directivo </t>
  </si>
  <si>
    <t>No se esperaba avance en esta actividad durante este cuatrimestre</t>
  </si>
  <si>
    <t>Se trabajó con el grupo de conectividad solidaria y prensa sobre la utilización de lenguaje claro; de igual forma los profesionales de atencion al ciudadano se fortalecieron en la competencia para orientar, informar y asesorar al ciudadano con la ofeta instiucional de los planes, programas y poyectos con información en lenguaje claro</t>
  </si>
  <si>
    <t xml:space="preserve">Desde el grupo de atención al ciudadano, se diseñó la Carta de trato digno a la ciudadania con el equipo de conectividad solidaria y prensa y se trabajó la campaña del Grupo de Atencion al ciudadano con la oferta institucional.
Desde el grupo de conectividad solidaria y prensa, se realizó una pieza informando a la ciudadanía sobre los canales de atención al ciudadano disponibles que se encuentra en la página web siguiente Link :
https://www.unidadsolidaria.gov.co/Prensa/Noticias-Canales-de-atencion-a-la-ciudadan%C3%Ada  </t>
  </si>
  <si>
    <t>Se diligenciaron toda las PQRDS en la matriz mensual para el reporte estadistico</t>
  </si>
  <si>
    <t>Para el primer cuatrimestre no se esperaban avances en esta actividad.</t>
  </si>
  <si>
    <t>Se verifica la publicacion los sets de datos abiertos de la UAEOS actualizados al 20 de abril de 2024. Verificando su publicacion en el sitio web www.datos.gov.co</t>
  </si>
  <si>
    <t>Acorde al reporte de la Oficina Asesora Jurídica: Todos los procesos de contratacion que la entidad adelantó durante el primer cuatrimestre, se encuentran en SECOP II</t>
  </si>
  <si>
    <t>Acorde al reporte de la Oficina Asesora Jurídica:
Se realizó el reporte de la información contractual para el portal web</t>
  </si>
  <si>
    <t>Acorde al reporte de la Oficina Asesora Jurídica: Se realizó el reporte de normograma, cuando hubo actualizaciones al normograma.</t>
  </si>
  <si>
    <t>Acorde al reporte del Grupo de Planeación y Estadística: Se elaboran los informes de seguimiento a la  ejecución presupuestal de Inversión tanto para los Comités  Directivos como para el Ministerio de Trabajo. Trimestralmente se publica el informe de ejecución presupuestal en la Página Web  de la entidad.</t>
  </si>
  <si>
    <t>No se esperan avances para este primer cuatrimestre; no obstante se recibió reporte del Grupo Gestion Administrativa así: El Plan Anual de Adquisiciones se formuló según la necesidad de la estructura organica de la Unidad, fue publicado el día 05 de enero de 2024 en Secop II y Sitio Web y se actualiza teniendo en cuenta la necesidad de la entidad.</t>
  </si>
  <si>
    <t>Acorde al reporte del Grupo de Conectividad Solidaria y Prensa: se realiza seguimiento mensual  y actualización de la información publicada en la pagina web en el siguente Link:
https://www.unidadsolidaria.gov.co/index.php/Planeaci%C3%B3n-gesti%C3%B3n-y-control/Gesti%C3%B3n/gestion-de-informacion/Administraci%C3%B3n-Web</t>
  </si>
  <si>
    <t xml:space="preserve">Acorde al reporte del Grupo de Conectividad Solidaria y Prensa: se realizó una pieza  informando a la ciudadanía, sobre la gratuidad y la no necesidad de intermediarios para la gestión de peticiones, trámite y servicios ofertados por la Unidad. Se eencuentra en la pagina web siguiente link:
https://www.unidadsolidaria.gov.co/Prensa/Noticias-Unidad-Solidaria-acredita-cinco-programas-educativos </t>
  </si>
  <si>
    <t xml:space="preserve">Acorde al reporte del Grupo de Conectividad Solidaria y Prensa: se realizó una publicación por el correo electronico de la entidad para dar a conocer la existencia de la Secretaría de Transparencia
En el siguiente Link:
https://outlook.office.com/mail/inbox/id/AAQkAGJhMGVhNzQyLTI0NjctNDBkMS1hYTU2LWI1Yzc5NTkwNGJhNQAQAMPlQs9qzyZBtePIuq2c7nA%3D  </t>
  </si>
  <si>
    <t>Acorde al reporte del Grupo Gestion Administrativa:
En cumplimiento a la Ley 1712 de 2014, se realizará la publicación de las transferencias documentales primarias, en cumplimiento al   cronograma proyectado para la recepción  a partir del mes de julio de 2024.</t>
  </si>
  <si>
    <t>Acorde al reporte del Grupo de Conectividad Solidaria y Prensa: se actualiza  el esquema de publicación de información. y la frecuencia con la que se debe actualizar esta información.se encuentra en la pagina web</t>
  </si>
  <si>
    <t xml:space="preserve">Acorde al reporte del Grupo de Atención al Ciudadano: se diseñó la campaña con el grupo de conectividad solidaria y prensa sobre  la oferta institucional y de esta manera reducir la posibilidad de configuración de posibles actos de corrupción. Pendiente su publicación. </t>
  </si>
  <si>
    <t>Acorde al reporte del Grupo de Conectividad Solidaria y Prensa: se realizó una pieza donde se promueven  las herramientas que facilitan el acceso a la población con discapacidad se encuentra en la pagina web</t>
  </si>
  <si>
    <t>Acorde al reporte del Grupo de Conectividad Solidaria y Prensa:Se realizó una pieza  informando a la ciudadanía, sobre la gratuidad y la no necesidad de intermediarios para la gestión de peticiones, trámite y servicios ofertados por la Unidad. Se eencuentra en las redes sociales siguiente Link:
https://x.com/UsolidariaCo/status/1829959591448170837</t>
  </si>
  <si>
    <t>Acorde al reporte del Grupo de Conectividad Solidaria y Prensa: Se realizo una pieza donde se promueven  las herramientas
que facilitan el acceso a la población con discapacidad se encuentra en las redes sociales link:
https://www.instagram.com/p/C_Vf5oFhiuf/?utm_source=ig_web_copy_link&amp;igsh=MzRlODBiNWFlZA==</t>
  </si>
  <si>
    <t>ESPERADO PARA EL PERÍODO</t>
  </si>
  <si>
    <t>Esta actividad se tiene programada para el segundo cuatrimestre</t>
  </si>
  <si>
    <t>El seguimiento se la estrategia de gestión de conflictos de interereses, se realizó con corte a 30 de abril y se presentará en el Comité Institucional de Gestión y Desempeño,  que se adelantará en el mes de mayo.</t>
  </si>
  <si>
    <t>Se cumplió mediante la resolución 019 de 2024 donde se evidencia la incorporacion de la estrategia en los planes de accion del Grupo de Planeacion y Estadistica y Gestion Humana</t>
  </si>
  <si>
    <t>Esta actividad ya se cumplió en 100% en el primer cuatrimestre.</t>
  </si>
  <si>
    <t>El mapa de riesgos institucional tiene identificados e incorporados riesgos de corrupción y de conflicto de interés, por lo que esta actividad ya se cumplió, lo cual se puede constatar en el link: https://www.unidadsolidaria.gov.co/Planeaci%C3%B3n-gesti%C3%B3n-y-control/Planeaci%C3%B3n/Planes/Planes-de-Acci%C3%B3n-anuales-vigencia-202
No obstante, dado que dentro de la gestión institucional se dan procesos de mejora continua, se seguirá evaluando y revisando, si se hace necesario incorporar nuevos riesgos.</t>
  </si>
  <si>
    <t>El seguimiento se la estrategia de gestión de conflictos de interereses, se realizó con corte a 31 de agosto y se presentará en el Comité Institucional de Gestión y Desempeño,  que se adelantará en el mes de septiembre.</t>
  </si>
  <si>
    <t>Esta actividad se tiene programada para el tercer cuatrimestre</t>
  </si>
  <si>
    <t>Durante el periodo que se reporta avancce se han realizado las siguientes estrategias de comunicación  para sensibilizar y socializar el Código de Integridad y declaración de conflicto de interes: -Inscripción desde el 15 de enero de 2024 al Curso Virtual de Integridad, Transparencia y Lucha contra la Corrupción (Nuevos Servidores de Planta de Personal y Contratistas vigencia 2024, el cual integra la Política de Integridad (Código de Integridad)
-Capacitación - Formar para Servir (Dirigido a Servidores Planta y Contratistas, Marzo - Abril 2024) - Módulo  Ruta de la Felicidad  - Gestión Humana - Grupo de Conectividad y Prensa (Código Integridad)
-Sensibilización a través de la Intranet de la entidad (Enlace) https://institucional.unidadsolidaria.gov.co/intranet/en/node/3666</t>
  </si>
  <si>
    <t>En el curso virtual de integridad transparencia y lucha contra la corrupción, se profundiza el conocimiento sobre las normas e instituciones que tiene el país para prevenir la corrupción interiorizar la cultura de la legalidad a partir de la integridad del serivcio público, así mismo para que se identifiquen y declaren sus conflictos de interés como un mecanismo preventivo de la lucha contra la corrupción. De igual manera en la Capacitación - Formar para Servir (Dirigido a Servidores Planta y Contratistas, Marzo - Abril 2024) - Módulo  Ruta de la Felicidad, se trató el tema.</t>
  </si>
  <si>
    <t>La Unidad Administrativa, de conformidad con el Plan Institucional de Capacitación -PIC 2024, inscribe en el curso virtual de integridad, transparencia y lucha contra la corrupcion, a los nuevos servidores públicos de la planta de personal y contratistas, verificando con el certificado su cumplimiento.</t>
  </si>
  <si>
    <t>En cumplimiento de la ley 190 de 1995 (arts. 13-16) y los obligados por la ley 2013 de 2019, a publicar la declaración de bienes y rentas y el registro de conflicto de intereses en el aplicativo establecido por Función Pública, el Director Nacional y Subdirector, cumpplieron con esta responsabilidad.</t>
  </si>
  <si>
    <t xml:space="preserve">La oficina de control interno durante los dos primeros cuatrimestres ha realizado el seguimiento y monitoreo al registro de conflictos de intereses, encontrando que no se han evidenciado registros de declaraciones por los servidores públicos o contratistas de la entidad. </t>
  </si>
  <si>
    <t>La oficina de control interno durante los dos primeros cuatrimestres realizó el seguimiento a las actividades realizadas, como estrategias de gestión preventiva del conflicto de intereses, así como a la publicación de la declaración de bienes, rentas, en el plartaforma dispuesta por Función Pública.</t>
  </si>
  <si>
    <t>Acorde al reporte de la Oficina Asesora jurídica:
La Unidad Administrativa Especial de Organizaciones Solidarias, publica la información contractual en las plataformas SECOP II y Tienda Virtual del Estado Colombiano, conforme a la Ley 1150 del 2007 y el Decreto Único Reglamentario 1082 del 2015, ya que los procesos aplicables a esta normatividad se gestinan y puobican allí como la platafroma oficial del Estado.</t>
  </si>
  <si>
    <t>Acorde al reporte de la Oficina Asesora jurídica:
Conforme a la Ley 1150 del 2007 y el Decreto Único Reglamentario 1082 del 2015, la Unidad Administrativa Especial de Organizaciones Solidarias, publica la información contractual en las plataformas SECOP II y Tienda Virtual del Estado Colombiano. En ese sentido se publican los link de los instructivos para que la ciudadanía pueda navegar dentro de las plataformas y consultar la información general de los contratos suscritos por la entidad, dado que totda la información de la ejeucución contractual se encuentra allí publicada.</t>
  </si>
  <si>
    <t>Acorde al reporte de la Oficina Asesora jurídica:
Se publican los link de los instructivos para que la ciudadanía pueda navegar dentro de las plataformas y consultar la información general de los contratos suscritos por la entidad.</t>
  </si>
  <si>
    <r>
      <t xml:space="preserve">Desde el grupo de Planeación y Estadística, se elabora un plan de trabajo para la implementación del MIPG , se asesora y acompaña a cada líder de proceso en la actualización y mejora de la documentación asociada a cada proceso y se realiza seguimiento mensual, en el mes de julio se recibieron los resultados de Índice de Desempeño institucional. La entidad obtuvo 94 puntos, teniendo en cuenta este resultado se está definiendo un plan de mejoramiento para implementar en el segundo semestre. </t>
    </r>
    <r>
      <rPr>
        <b/>
        <sz val="9"/>
        <color rgb="FF000000"/>
        <rFont val="Arial Narrow"/>
        <family val="2"/>
      </rPr>
      <t>Informes 7/11</t>
    </r>
    <r>
      <rPr>
        <sz val="9"/>
        <color rgb="FF000000"/>
        <rFont val="Arial Narrow"/>
        <family val="2"/>
      </rPr>
      <t xml:space="preserve">
 </t>
    </r>
  </si>
  <si>
    <r>
      <t xml:space="preserve">Desde el grupo de Planeación y Estadística, se elabora un plan de trabajo para la implementación del MIPG , se asesora y acompaña a cada líder de proceso en la actualización y mejora de la documentación asociada a cada proceso y se realiza seguimiento mensual, en el mes de julio se recibieron los resultados de Índice de Desempeño institucional. La entidad obtuvo 94 puntos, teniendo en cuenta este resultado se está definiendo un plan de mejoramiento para implementar en el segundo semestre. </t>
    </r>
    <r>
      <rPr>
        <b/>
        <sz val="9"/>
        <color rgb="FF000000"/>
        <rFont val="Arial Narrow"/>
        <family val="2"/>
      </rPr>
      <t>Infome 2/3</t>
    </r>
    <r>
      <rPr>
        <sz val="9"/>
        <color rgb="FF000000"/>
        <rFont val="Arial Narrow"/>
        <family val="2"/>
      </rPr>
      <t xml:space="preserve">
 </t>
    </r>
  </si>
  <si>
    <t>Número de Reportes Actualizados y publicacion de los sets de datos abiertos de la Unidad Solidaria</t>
  </si>
  <si>
    <t>Desde la gestión del grupo de atención al ciudadano se elaboró y remitió el informe del trimestre II-2024.
Desde el grupo de conectividad solidaria y prensa se realizaron las gestiones de diseño y publicación de informe de peticiones del segundo trimestre de 2024 - enlace web https://www.unidadsolidaria.gov.co/Atencion-al-ciudadano/Mecanismos-de-participacion/resultados-de-mediciones-satisfaccion-ciudadana</t>
  </si>
  <si>
    <t>Se remitieron cuatro informes mensuales</t>
  </si>
  <si>
    <t xml:space="preserve">Se esta actualizando el documento </t>
  </si>
  <si>
    <t xml:space="preserve">Se ha venido asesorando  a las áreas, se va enviar material sobre lenguaje claro y se va a preparar un taller en septiembre </t>
  </si>
  <si>
    <t>Grupo de Gestión Humana</t>
  </si>
  <si>
    <t xml:space="preserve">Documento actualizado en ajustes </t>
  </si>
  <si>
    <t>Desde el grupo de atención al ciudadano; se recordó al grupo de conectividad solidaria y prensa la revisión y préstamo de diseñador para publicación de convocatoria a ciudadanos 
Desde el grupo de conectividad solidaria y prensa:
Se realizó una pieza informando a la ciudadanía sobre los canales de atención al ciudadano disponibles y se encuentra en la pagina web en el siguiente Link:
https://www.unidadsolidaria.gov.co/Prensa/Noticias-canales-de-atencion</t>
  </si>
  <si>
    <t>Coordinadores y profesionales encargados</t>
  </si>
  <si>
    <t>Durante los dos primeros cuatrimestres la OCI, ha realizado las auditorías y seguimientos de acuerdo a lo programado en el plan anual de auditorías.</t>
  </si>
  <si>
    <t>A la fecha se encuentra en ejecucicón la auditoría al grupo TIC, acorde al plan de auditorías.  Sin embargo, el seguimiento al cumplimiento de la ley 1712 ya se realizó y se encuentra enmarcada dentro del informe preliminar de auditoría.</t>
  </si>
  <si>
    <t>El Plan Anual de Adquisiciones de la entidad fue formulado y publicado  oportunamente en enero de 2024, se ha Modificado y  actualizado  acorde a las necesidades  solicitadas por las dependencias o Grupos de trabajo que conforman la estructura organica de la Undidad Solidaria, a la fecha se han realizado 50 actualizaciones.</t>
  </si>
  <si>
    <t>Se verifica la publicacion los sets de datos abiertos de la UAEOS (https://www.unidadsolidaria.gov.co/index.php/tr%C3%A1mites-y-servicios/atenci%C3%B3n/atenci%C3%B3n-al-ciudadano/datos-abiertos); Verificando su publicacion en el sitio web www.datos.gov.co</t>
  </si>
  <si>
    <t>Se realiza el seguimiento y publicación en la página web, conforme se establece la resolución 1519 de 2020 y la Ley 1712 de 2014, sus decretos reglamentarios y la matriz ITA de la Procuraduría General de la Nación</t>
  </si>
  <si>
    <t>Para el segundo cuatrimestre se comenzo actualizar la politica de gobierno digital  de la Entidad, documento se encentra en contruccion</t>
  </si>
  <si>
    <t>Para el segundo cuatrimestre no se esperaban avances en esta actividad. No osbtante, se actualizó el índice de información del proceso de Gestión de Informática a cargo del coordinador del Grupo de TIC de Tecnología de la información de la Entidad, documento se encentra en contruccion</t>
  </si>
  <si>
    <t>Para el segundo cuatrimeste no se esperaban avances en esta actividad</t>
  </si>
  <si>
    <t xml:space="preserve">Junto con la respuesta al formulario ITA se realizó conjuntamente (Grupo TIC, Grupo Conectividad Solidaria y Prensa y Direcctón de Investigación y Planeación) la revisión de e la información publicada en la pagina web (menú transparencia y menú participa) de acuerdo a la normatividad vigente </t>
  </si>
  <si>
    <t>Para el segundo cuatrimestre se comenzó actualizar Inventario de Activos de Información del proceso de Gestión de Informática a cargo del coordinador del Grupo de TIC de Tecnología de la información de la Entidad, documento se encentra en contruccion:
Oficina de Control Interno - Archivo Verificado
Grupo de Gestión Humana - Archivo Verificado
Grupo de Comunicaciones y Prensa - Archivo Verificado</t>
  </si>
  <si>
    <t>La unidad solidaria ha realizado actualización y publicación de la Información mínima exigida por la Ley 1712 de 2014 relacionada con Gestión Documental.</t>
  </si>
  <si>
    <t xml:space="preserve">Para el segundo cuatrimestre se envio insumo para crear actividades de sensibilización internas, Tips de Seguridad y/o boletines de divulgación de seguridad digital para este mes de agosto de la Entidad, </t>
  </si>
  <si>
    <t>En el marco de la Política de Integridad,  desde el 09 de enero de 2024 al 31 de agosto de 2024, la Unidad Solidaria, en cumplimiento de la Ley 909 de 2004,  Plan Institucional de Capacitación -PIC - 2024, ha inscrito a los nuevos servidores públicos de la planta de personal y contratistas de la vigencia - 2024,  en el "Curso Virtual de Integridad, Transparencia y Lucha contra la Corrupción"; con el propósito de fortalecer el Código de Integridad, Valores y Principios, e igualmente la "Orientación al Usuario y al Ciudadano". Así mismo se realiza mensualmente el seguimiento al cumplimiento y avance del Curso Virtual,</t>
  </si>
  <si>
    <t>Para la presente vigencia, no se contemplaron acciones tendientes a la racionalización de trámites.
Sin embargo, para el próximo corte se ajustará el componente teniendo en cuenta que se está adelantando acciones para mejorar el trámite.</t>
  </si>
  <si>
    <t xml:space="preserve">El grupo de educación e investigación remitió el informe de acreditación del primer cuatrimestre dentro de las fechas:
* 29 de febrero.
* 01 de abril.
* 31 de mayo
* Para el mes de junio no se recibió ninguna solicitud.
* Para el mes de julio , desde la coordinación del Grupo de Educación y los responsables del  proceso de acreditación, se gestionó  una herramienta para que desde el perfil de atención al ciudadano se pueda realizar el proceso de reporte. Por ende, y de la fecha en adelante la información requerida sobre acreditación (gestión de solicitudes y resultados de la encuesta de satisfacción del trámite,) puede ser gestionada por los profesionales del grupo de atención al ciudadano. Se solicitará ajuste del responsable de la actividad para el próximo corte
</t>
  </si>
  <si>
    <t>Entre las fechas comprendidas dentro del segundo cuatrimestre, aún no se ha realizado la respectiva actualización del SUIT debido a que en el periodo de empalme correspondiente a la coordinación del Grupo de Educación e Investigación, no se recibió la información necesaria. Se espera poder reportar avances para el periodo siguiente ya que la mencionada información aún está en construcción.</t>
  </si>
  <si>
    <t>El día 19 de mayo de 2024, en desarrollo del componente Transparecia del Plan Antiorrupción y atención al ciudadano. Se realizó la respectiva revisión de los enlaces correspondientes a las obligaciones del Grupo de Educación e Investigación disponibles en la página oficial de la unidad.
https://www.unidadsolidaria.gov.co/Tr%C3%A1mites-y-servicios/acreditaci%C3%B3n
https://acreditacion.unidadsolidaria.gov.co/siia/login
https://www.unidadsolidaria.gov.co/Tr%C3%A1mites-y-servicios/listado-de-entidades-acreditadas-y-con-aval</t>
  </si>
  <si>
    <t>Se ha  brindado asistencia tecnica para realizar el proceso de transferencias primarias para dar cumplimiento al cronograma dispuesto, al finalizar el proceso se publicará en pagina Web archivo PDF los inventarios recibidos y tranferidos al Archivo Central. De acuerdo al cronograma de julio las Transferencias Primarias, programadas para el mes de agosto, fueron entregadas al Archivo Central, por las dependencias de:  Dirección Nacional, Oficina de Control Interno, Dirección de Investigación y Planeación, Grupo de Planeación y Estadistica y el Grupo de Comunicaciones y Prensa; cumpliendo de manera oportuna. El Grupo de Tecnologias de la información, fue reprogramado para el mes de septiembre.</t>
  </si>
  <si>
    <t>% Para cálculo</t>
  </si>
  <si>
    <t>COMPONENTE</t>
  </si>
  <si>
    <t>AVANCE 1ER CUATRIMESTRE</t>
  </si>
  <si>
    <t>ESPERADO</t>
  </si>
  <si>
    <t>LOGRADO</t>
  </si>
  <si>
    <t>AVANCE 2DO CUATRIMESTRE</t>
  </si>
  <si>
    <t>AVANCE 3ER CUATRIMESTRE</t>
  </si>
  <si>
    <t>Riesgos</t>
  </si>
  <si>
    <t>Mecanismos para Mejorar el Servicio al Ciudadano</t>
  </si>
  <si>
    <t>Rendición de Cuentas</t>
  </si>
  <si>
    <t>Transparencia y Acceso a la Información</t>
  </si>
  <si>
    <t>Integridad-Gestión Conflictos de Interés-Iniciativas adicionales</t>
  </si>
  <si>
    <t>% para cálculo</t>
  </si>
  <si>
    <t>Promedio de avance</t>
  </si>
  <si>
    <t>Promedio logrado por trimestre</t>
  </si>
  <si>
    <t>Racionalización de Trámites (*)</t>
  </si>
  <si>
    <t>No se lograron realizar las gestiones para esta actividad dentro del cuatrimestre, inicialmente contempladas como parte de proceso contractual de profesional para los temas de gobierno en línea, recurso humano que inició desarrollo de actividades en el mes de agosto de la presente vigencia. Desde la coordinación del grupo TIC se priorizará esta acción para el próximo cuatrimestre.</t>
  </si>
  <si>
    <t>8 Transferencias documentales primarias publicadas en la web institucional.</t>
  </si>
  <si>
    <t>3 de diciembre de 2024</t>
  </si>
  <si>
    <t xml:space="preserve">1. Se realiza ajuste en el componente de transparencia y acceso a la información, en la acción 3.2 disminuyendo la meta. </t>
  </si>
  <si>
    <t>V4</t>
  </si>
  <si>
    <t>Grupo de Atención al Ciudadano
Grupo de Conectividad Solidaria y Prensa</t>
  </si>
  <si>
    <t>Grupo de Atención al Ciudadano - Grupo de Conectividad Solidaria y Prensa</t>
  </si>
  <si>
    <t>Grupo de Conectividad Solidaria y Prensa
Grupo de Tecnologías de la Información</t>
  </si>
  <si>
    <t>Grupo de Gestión administrativa
Grupo de Conectividad Solidaria y Prensa</t>
  </si>
  <si>
    <t>Grupo de Tecnologías de la Información
Grupo de Conectividad Solidaria y Prensa</t>
  </si>
  <si>
    <t>Grupo de Conectividad Solidaria y Prensa
 Grupo de Tecnologías de la Información</t>
  </si>
  <si>
    <t xml:space="preserve"> Grupo de Tecnologías de la Información
Grupo de Conectividad Solidaria y Prensa 
</t>
  </si>
  <si>
    <t xml:space="preserve">Grupo de Tecnologías de la Información
Grupo de Conectividad Solidaria y Prensa
Dirección de Desarrollo
</t>
  </si>
  <si>
    <t>Fecha actualización: 03/12/2024 - V4 del PAyAC 2024</t>
  </si>
  <si>
    <t>Grupo de Conectividad Solidaria y Prensa
Grupo de Gestión Humana</t>
  </si>
  <si>
    <t>Meta cumplida en el 2 cuatrimestre</t>
  </si>
  <si>
    <t>Meta cumplida en el 1 cuatrimestre
Desde el Grupo de Planeación y Estadística se asesoró a cada líder  en la   construcción  del Mapa de Riesgo para la vigencia 2025 y  se socializó la propuesta  con la  ciudadanía en el mes de diciembre 2024, actualmente se encuentra en consulta ciudadana y se tendrán en cuenta las observaciones que realice la ciudadanía hasta el 30 de enero de 2025 .</t>
  </si>
  <si>
    <t xml:space="preserve">Se realizó periodicamente dentro de las fechas de presentación de los informes de monitoreo y seguimiento, retroalimentación con respecto a los informado por los líderes de proceso en cuento a resultados y aplicación o ejecución de los controles establecidos a los riesgos. </t>
  </si>
  <si>
    <t xml:space="preserve">Dentro del periodo se realizó el monitoreo y seguimiento con corte a 31 de agosto a los riesgos en general, realizando a su vez retroalimentación a los informes presentados por los líderes de proceso a los resultados obtenidos en el seguimiento y monitoreo a los riesgos.  Se solicitó a los lideres  realizar el cuarto seguimiento y monitoreo a los riesgos con corte a 31 de diciembre de 2024, desde el grupo de Planeación se retroalimentó los seguimientos reportados  </t>
  </si>
  <si>
    <t xml:space="preserve">Se realizó el tercer seguimiento al plan anticorrupción y y atención al ciudadano correspondiente al corte a 31 de agosto de 2024. </t>
  </si>
  <si>
    <t>Para la presente vigencia, no se contemplaron acciones tendientes a la racionalización de trámites.</t>
  </si>
  <si>
    <t>Durante el mes de diciembre se elaboraron y emitieron 231 capsulas de video a través del canal institucional  promocionando y divulgando la Economía Solidaria.</t>
  </si>
  <si>
    <t>El día 19 de mayo de 2024, en desarrollo del componente Transparecia del Plan Antiorrupción y atención al ciudadano. Se realizó la respectiva revisión de los enlaces correspondientes a las obligaciones del Grupo de Educación e Investigación disponibles en la página oficial de la unidad.
https://www.unidadsolidaria.gov.co/Tr%C3%A1mites-y-servicios/acreditaci%C3%B3n / https://acreditacion.unidadsolidaria.gov.co/siia/
https://acreditacion.unidadsolidaria.gov.co/siia/login
https://www.unidadsolidaria.gov.co/Tr%C3%A1mites-y-servicios/listado-de-entidades-acreditadas-y-con-aval</t>
  </si>
  <si>
    <t>Para el tercer cuatrimeste se realiza el seguimientos sobre la actualización de las hojas de vida en el SIGEP de los funcionarios de la Unidad Solidaria</t>
  </si>
  <si>
    <t>Para el tercer cuatrimeste se realiza el seguimiento del reporte SIC (Superinterdencia), valido a fecha del 31 marzo 2025
Z:\ARCHIVO GTI_TRD_2024\124.03 PLANES\Planes Institucionales\1 Plan anticorrupcion y atención al ciudadano</t>
  </si>
  <si>
    <t>Para el tercer cuatrimeste se envío al área de comunicaciones para la publicación y envío de correo masivo a los funcionarios de la entidad.
Z:\ARCHIVO GTI_TRD_2024\124.03 PLANES\Planes Institucionales\1 Plan anticorrupcion y atención al ciudadano</t>
  </si>
  <si>
    <t xml:space="preserve">Para el tercer cuatrimestre se envio video al área de comunicaciones para ser publicado en la intranet a los funcionarios de la Unidad Solidaria sobre ley 1712 ley de transparencia y acceso a la información Pública y Accesibilidad a la Información
</t>
  </si>
  <si>
    <r>
      <t>Esta actividad se cumplió en un 100%, ya que en  el mapa de riesgos de la entidad se identificaron Riesgos de Corrupción del Plan Anticorrupción y Atención al Ciudadano - PAAC, la identificación de riesgos y controles frente a conflictos de intereses, publicado en el portal web en el sigiuente link:</t>
    </r>
    <r>
      <rPr>
        <i/>
        <sz val="11"/>
        <color theme="1"/>
        <rFont val="Arial Narrow"/>
        <family val="2"/>
      </rPr>
      <t xml:space="preserve"> https://www.unidadsolidaria.gov.co/Planeaci%C3%B3n-gesti%C3%B3n-y-control/Planeaci%C3%B3n/Planes/Planes-de-Acci%C3%B3n-anuales-vigencia-202</t>
    </r>
  </si>
  <si>
    <t>Durante el periodo que se reporta se realizaron estrategias de comunicación y socialización del código de integridad, en la jornada de induccción y reinduccion, realizada el 16 de septiembre de 2024; en actividades de integración (hallowen, 1° de noviembre de 2024 y aniversario de la entidad 1°de noviembre de 2024 de la entidad).</t>
  </si>
  <si>
    <t>Durante el periodo que se reporta, de acuerdo con las novedades de ingreso de personal,  se inscriben en el curso virtual de integridad, transparencia y lucha contra la corrupcion, a los nuevos servidores públicos de la planta de personal y contratistas, verificando con el certificado su cumplimiento.</t>
  </si>
  <si>
    <t>Durante el periodo que se reporta se verificó que los responsable de  publicar la declaración de bienes y rentas y el registro de conflicto de intereses en el aplicativo establecido por Función Pública, el Director Nacional y Subdirector, cumplieron con esta responsabilidad.</t>
  </si>
  <si>
    <t xml:space="preserve">(*) No aplica, dado que a corte de tercer cuatrimestre no se contempla estartegia de racionalización </t>
  </si>
  <si>
    <t>Para la presente vigencia, se reporta la gestión del trámite de acreditación por medio del SUIT desde el mes de octubre hasta el mes de diciembre, así:
* Octubre, Noviembre, Diciembre: 
* Solicitudes resueltas en línea: 24
 * Solicitudes resueltas de forma presencial: 3
 * Solicitudes realizadas en total:27
 * PQRDS recibidas: 27</t>
  </si>
  <si>
    <t xml:space="preserve">Se remiieron los tres informes mensuales  </t>
  </si>
  <si>
    <t>Se elaboró informe trimestral y se remitió para su publicación en la página institucional. 
Desde la gestión del grupo de atención al ciudadano se elaboró y remitió el informe del trimestre III-2024.
Desde el grupo de conectividad solidaria y prensa se realizaron las gestiones de diseño y publicación de informe de peticiones del segundo trimestre de 2024</t>
  </si>
  <si>
    <t>Meta cumplida en cuatrimestre anterior</t>
  </si>
  <si>
    <t>AVANCE ACUMULADO - PROMEDIO - 
CUMPLIMIENTO PLAN ANTICORRUPCIÓN Y DE ATENCIÓN AL CIUDADANO 2024</t>
  </si>
  <si>
    <t>Se realizó seguimiento al cumplimiento de la ley 1712 de 2014, en el marco de la auditoría al proceso Gestión Informática en el mes de Noviembre de 2024.</t>
  </si>
  <si>
    <t>Se verifica la publicación los sets de datos abiertos de la Unidad Solidaria (https://www.unidadsolidaria.gov.co/index.php/tr%C3%A1mites-y-servicios/atenci%C3%B3n/atenci%C3%B3n-al-ciudadano/datos-abiertos); Verificando su publicacion en el sitio web www.datos.gov.co</t>
  </si>
  <si>
    <r>
      <t xml:space="preserve">Desde el grupo de Planeación y Estadística, se elabora un plan de trabajo para la implementación del MIPG , se asesora y acompaña a cada líder de proceso en la actualización y mejora de la documentación asociada a cada proceso y se realiza seguimiento mensual, en el mes de julio se recibieron los resultados de Índice de Desempeño institucional. La entidad obtuvo 94 puntos, teniendo en cuenta este resultado se está definiendo un plan de mejoramiento para implementar en el segundo semestre. </t>
    </r>
    <r>
      <rPr>
        <b/>
        <sz val="11"/>
        <rFont val="Arial Narrow"/>
        <family val="2"/>
      </rPr>
      <t>Informes 7/11</t>
    </r>
    <r>
      <rPr>
        <sz val="11"/>
        <rFont val="Arial Narrow"/>
        <family val="2"/>
      </rPr>
      <t xml:space="preserve">
 </t>
    </r>
  </si>
  <si>
    <r>
      <t xml:space="preserve">Desde el grupo de Planeación y Estadística, se elabora un plan de trabajo para la implementación del MIPG , se asesora y acompaña a cada líder de proceso en la actualización y mejora de la documentación asociada a cada proceso y se realiza seguimiento mensual, en el mes de julio se recibieron los resultados de Índice de Desempeño institucional. La entidad obtuvo 94 puntos, teniendo en cuenta este resultado se está definiendo un plan de mejoramiento para implementar en el segundo semestre. </t>
    </r>
    <r>
      <rPr>
        <b/>
        <sz val="11"/>
        <rFont val="Arial Narrow"/>
        <family val="2"/>
      </rPr>
      <t>Infome 2/3</t>
    </r>
    <r>
      <rPr>
        <sz val="11"/>
        <rFont val="Arial Narrow"/>
        <family val="2"/>
      </rPr>
      <t xml:space="preserve">
 </t>
    </r>
  </si>
  <si>
    <r>
      <t xml:space="preserve">Meta cumplida en el 1 cuatrimestre
El Mapa de riesgos de la vigencia 2024 se encuentra publicado en la página de la Entidad: </t>
    </r>
    <r>
      <rPr>
        <sz val="9"/>
        <color rgb="FF0070C0"/>
        <rFont val="Arial Narrow"/>
        <family val="2"/>
      </rPr>
      <t xml:space="preserve"> https://www.unidadsolidaria.gov.co/Planeaci%C3%B3n-gesti%C3%B3n-y-control/Planeaci%C3%B3n/Planes/Planes-de-Acci%C3%B3n-anuales-vigencia-202 </t>
    </r>
    <r>
      <rPr>
        <sz val="9"/>
        <color theme="1"/>
        <rFont val="Arial Narrow"/>
        <family val="2"/>
      </rPr>
      <t xml:space="preserve"> 
En el periodo se realizó desde el Grupo de Planeación y Estadística acompañamiento y asesoría para los riesgos institucional para la vigencia 2025 con los líderes de proceso y sus equipos de trabajo. Como resultado se obtuvo el nuevo Mapa de Riesgos vigencia 2025.
  </t>
    </r>
    <r>
      <rPr>
        <sz val="9"/>
        <color rgb="FF0070C0"/>
        <rFont val="Arial Narrow"/>
        <family val="2"/>
      </rPr>
      <t>https://www.unidadsolidaria.gov.co/Planeaci%C3%B3n-gesti%C3%B3n-y-control/Planeaci%C3%B3n/Planes/Planes-de-Acci%C3%B3n-anuales-vigencia-2025</t>
    </r>
    <r>
      <rPr>
        <sz val="9"/>
        <color theme="1"/>
        <rFont val="Arial Narrow"/>
        <family val="2"/>
      </rPr>
      <t xml:space="preserve"> 
</t>
    </r>
  </si>
  <si>
    <t>Se continuó del periodo con la capacitación en materia de Administración de Riesgos paralelamente al acompañamiento y asesoría para la construcción del nuevo mapa de riesgos 2025.</t>
  </si>
  <si>
    <t xml:space="preserve">Se remitió el reporte relacionado con la gestión de peticiones  al grupo de planeación, información que se incluyó en el informe de Rendición de cuentas 2023-2024 </t>
  </si>
  <si>
    <t>Se elaboraron y publicaron 344 piezas para las redes sociales y se encuentran en la carpeta compartida del grupo de conectividad. En la página web se elaboraron  y publicaron 125 notas se encuentran en el siguiente link  https://www.unidadsolidaria.gov.co/prensa/noticias</t>
  </si>
  <si>
    <t>El 14 de diciembre de 2024 se realizó la audiencia pública de rendición de cuentas en la ciudad de Florencia, Caquetá, y se encuentra en el siguiete link:
https://www.unidadsolidaria.gov.co/Prensa/Noticias-La-Unidad-Solidaria-realiz%C3%B3-su-Audiencia-P%C3%BAblica-de-Rendici%C3%B3n-de-Cuentas</t>
  </si>
  <si>
    <t xml:space="preserve">Se realiza una encuesta de participación ciudadana a través de la página web de la entidad, Se encuentran en el siguiente Link:
https://www.unidadsolidaria.gov.co/Prensa/Noticias-Proyecto-Resolucion-de-acreditacion
</t>
  </si>
  <si>
    <t xml:space="preserve">Se realizó una encuesta de participación ciudadana a través de la página web de la entidad, y se encuentra en el siguiente Link:
https://www.unidadsolidaria.gov.co/index.php/Prensa/Noticias-La-Unidad-Solidaria-realiz%C3%B3-su-Audiencia-P%C3%BAblica-de-Rendici%C3%B3n-de-Cuentas
</t>
  </si>
  <si>
    <t>Durante el año se publicaron notas en la página web y estan en el siguiente link:
https://www.unidadsolidaria.gov.co/prensa/noticias</t>
  </si>
  <si>
    <t>Se realizó el informe de rendición de cuentas se encuentra en la pagina web
https://www.unidadsolidaria.gov.co/atenci%C3%B3n-al-ciudadano/rendici%C3%B3n-de-cuentas</t>
  </si>
  <si>
    <t>Se actualizó el documento de caracterizacion de ciudadanos, usuarios y grupos de interés de la Unidad Solidaria</t>
  </si>
  <si>
    <t xml:space="preserve">Desde el grupo de atención al ciudadano se continuó asesorando a las áreas sobre el lenguaje claro </t>
  </si>
  <si>
    <t>Durante el periodo que se reporta se realizaron estrategias de comunicación y socialización del código de integridad, en la jornada de induccción y reinducción, realizada el 16 de septiembre de 2024; en actividades de integración (hallowen, 1° de noviembre de 2024 y aniversario de la entidad 1°de noviembre de 2024 de la entidad). Y se dio continuidad al PIC con los programas "Curso Virtual de Integridad, Transparencia y Lucha contra la Corrupción"; con el propósito de fortalecer el Código de Integridad, Valores y Principios, e igualmente la "Orientación al Usuario y al Ciudadano".</t>
  </si>
  <si>
    <t xml:space="preserve">Desde el Grupo atención al ciudadano se envió la pieza de estrategia de relacionamiento y fue publicada en página web, asimismo se publicó en la web para rendición de cuentas la satisfacción ciudadana. </t>
  </si>
  <si>
    <t>Se envió la actualizacion del manual y protocolo de atención al ciudadano y ya se encuentra en el aplicativo de calidad (Isolución)</t>
  </si>
  <si>
    <t>Se diligenciaron toda las PQRDS en la matriz mensual para el reporte estadístico del trimestre</t>
  </si>
  <si>
    <t xml:space="preserve">Se remitió y envió el informe III TRIMESTRE Y DEL IV trimestre donde se realiza el semestral </t>
  </si>
  <si>
    <t>Para la presente vigencia,  educación e investigación remitió el informe de acreditación del segundo y tercer cuatrimestre con corte al treinta (30) de noviembre y el diez (10) de diciembre, teniendo en cuenta que, la solicitud del ajuste del presente indicador para reporte fue negada el 17 de septiembre, bajo la siguiente justificación:  "Es diferente el informe de peticiones sobre la acreditación (este lo elabora atención al ciudadano) al informe del trámite de acreditación (no toda petición sobre acreditación configura un trámite de acreditación). En el grupo de planeación no tenemos rol de la gestión del trámite de acreditación ni del procedimiento de acreditación, por lo que la operación estadística no puede dar cuenta de la gestión de acreditación que es lo que se da cuenta en el informe periódico del trámite". 
Se realizó una mejora creando un perfil para atención al ciudadano para autogestión en la consulta y generación de reportes en cualquier periodicidad. Esto incluyó un periodo de capacitación con el ingeniero desarrollador del SIIA.</t>
  </si>
  <si>
    <t>Acorde al reporte de la Oficina Asesora jurídica:
La Unidad Administrativa Especial de Organizaciones Solidarias, publica la información contractual en las plataformas SECOP II y Tienda Virtual del Estado Colombiano, conforme a la Ley 1150 del 2007 y el Decreto Único Reglamentario 1082 del 2015, ya que los procesos aplicables a esta normatividad se gestinan y publican allí como la plataforma oficial del Estado.</t>
  </si>
  <si>
    <t>Se realizó el seguimiento y publicación en la página web, conforme se establece la resolución 1519 de 2020 y la Ley 1712 de 2014, sus decretos reglamentarios y la matriz ITA de la Procuraduría General de la Nación</t>
  </si>
  <si>
    <t>Acorde al reporte de la Oficina Asesora jurídica:
Conforme a la Ley 1150 del 2007 y el Decreto Único Reglamentario 1082 del 2015, la Unidad Administrativa Especial de Organizaciones Solidarias, publica la información contractual en las plataformas SECOP II y Tienda Virtual del Estado Colombiano. En ese sentido se publican los link de los instructivos para que la ciudadanía pueda navegar dentro de las plataformas y consultar la información general de los contratos suscritos por la entidad, dado que toda la información de la ejeucución contractual se encuentra allí publicada.</t>
  </si>
  <si>
    <t xml:space="preserve">Para el tercer cuatrimestre se actualizó plan de seguridad y privacidad de la informacion de la Entidad, (Instrumento_Evaluacion_MSPI) y manual de política de seguridad de la información
Adjunto Ruta: \\fileserver\tecnologia$\ARCHIVO GTI_TRD_2024\124.03 PLANES\Planes Institucionales\9 Plan de seguridad y privacidad de la información\Obl_04
</t>
  </si>
  <si>
    <t>Para el tercer cuatrimestre, se actualizó inventario de activos de información el índice de información pública clasificada a cargo del coordinador del Grupo de TIC de Tecnología de la información de la Entidad, se notifica a la persona a cargo de comunicaciones para que suban los documentos a la página institucional
Adjunto Ruta: \\fileserver\tecnologia$\ARCHIVO GTI_TRD_2024\124.03 PLANES\Indice de Informacion\Obli 014</t>
  </si>
  <si>
    <t>El Plan Anual de Adquisiciones de la entidad fue formulado y publicado oportunamente en enero de 2024, se ha modificado y  actualizado acorde con las necesidades solicitadas por las dependencias o Grupos de trabajo que conforman la estructura orgánica de la Undidad Solidaria y, a la fecha, se han realizado 74 actualizaciones.</t>
  </si>
  <si>
    <t xml:space="preserve">Junto con la respuesta al formulario ITA se realizó conjuntamente (Grupo TIC, Grupo Conectividad Solidaria y Prensa y Direcctón de Investigación y Planeación) la revisión de la información publicada en la página web (menú transparencia y menú participa) de acuerdo con la normatividad vigente </t>
  </si>
  <si>
    <t>Para el tercer cuatrimestre, se actualizó el inventario de activos de información el índice de información pública clasificada a cargo del coordinador del Grupo de TIC de Tecnología de la información de la Entidad, se notifica a la persona a cargo de comunicaciones para que suban los documentos a la página institucional
Adjunto Ruta: \\fileserver\tecnologia$\ARCHIVO GTI_TRD_2024\124.03 PLANES\Planes de gestion informatica\Inventario Activos de Informacion\Obli 014</t>
  </si>
  <si>
    <t xml:space="preserve">Para la vigenecia 2024, en cumplimiento del cronograma y plan de trabajo para transferenias documentales primarias, se brindó asistencia técnica a  lideres del procesos de dependencias para la organización documental acorde con las TRD vigentes y se recepcionaron ocho (8) transferencias documentales primarias, como se relaciona a continuación:   Dirección Nacional, Oficina de Control Interno, Dirección de Investigación y Planeación,  el Grupo de Comunicaciones y Prensa, Grupo de Tecnologías de la Información, Grupo de Gestión Financiera, Grupo de Gestión Humana y Grupo de Gestión Administrativa. </t>
  </si>
  <si>
    <t>La Unidad Solidaria ha realizado actualización y publicación de la Información mínima exigida por la Ley 1712 de 2014 relacionada con Gestión Documental. En sitio web de la entidad.</t>
  </si>
  <si>
    <t>Acorde al reporte del Grupo de Conectividad Solidaria y Prensa: se actualiza  el esquema de publicación de información y la frecuencia con la que se debe actualizar esta información. Se encuentra en la página web</t>
  </si>
  <si>
    <t>Para el tercer cuatrimestre se envió video al área de comunicaciones para ser publicado en la intranet a los funcionarios de la Unidad Solidaria sobre Ley 1712 de Transparencia y Acceso a la Información Pública y Accesibilidad a la Información</t>
  </si>
  <si>
    <t xml:space="preserve">Acorde con el reporte del Grupo de Atención al Ciudadano: se diseñó la campaña con el grupo de conectividad solidaria y prensa sobre  la oferta institucional y de esta manera reducir la posibilidad de configuración de posibles actos de corrupción. Pendiente su publicación. </t>
  </si>
  <si>
    <t>En la página de la entidad está actualizado el sitio Web accesible para personas con discapacidad, de tal forma que, el usuario ajuste el tamaño del texto (aumentar o disminuir) según sus necesidades, además de modificar el contraste, y centro de relevo, el cual se visualiza en la parte derecha en la página web. https://www.unidadsolidaria.gov.co/</t>
  </si>
  <si>
    <t>La Entidad implementó los subtítulos en todas las piezas audiovisuales publicadas en los diferentes medios de comunicación.</t>
  </si>
  <si>
    <t>Fue realizado el seguimiento de la estrategia de gestión de conflictos de interereses, con corte a 31 de diciembre de 2024 y se presentará en el primer Comité Institucional de Gestión y Desempeño de la vigencia 2025.</t>
  </si>
  <si>
    <t>El informe de seguimiento e implementación del plan de trabajo y la estrategia de gestión de conflicto de interés,  corresponde a los reportes que realizaron los grupos internos responsables de cada actividad. Publicado en la página web de la entidad.</t>
  </si>
  <si>
    <t>El 10 de octubre de 2024 se realizó una capcitación híbrida (virtual y presencial): "Los conflictos de interés ponen en riesgo la obligación de garantizar el interpes general del servicio público y afectan la confianza ciudadana en la administración pública", en la que se recordó las generalidades del coflicto de interés, el procedimiento para la declaratoria de conflicto de interés en la entidad y se atendieron las inquietudes de los servidores públicos y contratistas, sobre el tema, cumpliéndose así con el 100% de esta actividad.</t>
  </si>
  <si>
    <t xml:space="preserve">La Oficina de Control Interno ha realizado el seguimiento y monitoreo al registro de conflictos de intereses durante los tres cuatrimestres, encontrando que no se han evidenciado registros de declaraciones por los servidores públicos o contratistas de la entidad. </t>
  </si>
  <si>
    <t>La Oficina de Control realizó el seguimiento interno a las actividades realizadas durante los tres cuatrimestres de la vigencia 2024, como estrategias de gestión preventiva del conflicto de intereses, así como a la publicación de la declaración de bienes y rentas, en el plartaforma dispuesta SIGEP de Función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</si>
</sst>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dd/mm/yyyy;@"/>
    <numFmt numFmtId="165" formatCode="_-* #,##0_-;\-* #,##0_-;_-* &quot;-&quot;??_-;_-@_-"/>
    <numFmt numFmtId="166" formatCode="0.000%"/>
    <numFmt numFmtId="167" formatCode="0.0%"/>
    <numFmt numFmtId="168" formatCode="[$-240A]d&quot; de &quot;mmmm&quot; de &quot;yyyy;@"/>
    <numFmt numFmtId="169" formatCode="0.0"/>
  </numFmts>
  <fonts count="77" x14ac:knownFonts="1">
    <font>
      <sz val="11"/>
      <color theme="1"/>
      <name val="Calibri"/>
      <family val="2"/>
      <scheme val="minor"/>
    </font>
    <font>
      <sz val="11"/>
      <color theme="1"/>
      <name val="Calibri"/>
      <family val="2"/>
      <scheme val="minor"/>
    </font>
    <font>
      <sz val="11"/>
      <color theme="1"/>
      <name val="Arial"/>
      <family val="2"/>
    </font>
    <font>
      <b/>
      <sz val="11"/>
      <color theme="1"/>
      <name val="Arial"/>
      <family val="2"/>
    </font>
    <font>
      <b/>
      <sz val="9"/>
      <color theme="1"/>
      <name val="Arial"/>
      <family val="2"/>
    </font>
    <font>
      <b/>
      <i/>
      <sz val="10"/>
      <color rgb="FF000000"/>
      <name val="Arial Narrow"/>
      <family val="2"/>
    </font>
    <font>
      <b/>
      <i/>
      <sz val="10"/>
      <name val="Arial Narrow"/>
      <family val="2"/>
    </font>
    <font>
      <i/>
      <sz val="10"/>
      <name val="Arial Narrow"/>
      <family val="2"/>
    </font>
    <font>
      <sz val="10"/>
      <color theme="1"/>
      <name val="Arial Narrow"/>
      <family val="2"/>
    </font>
    <font>
      <u/>
      <sz val="11"/>
      <color theme="10"/>
      <name val="Calibri"/>
      <family val="2"/>
      <scheme val="minor"/>
    </font>
    <font>
      <sz val="10"/>
      <name val="Arial"/>
      <family val="2"/>
    </font>
    <font>
      <b/>
      <sz val="11"/>
      <color theme="1"/>
      <name val="Calibri Light"/>
      <family val="2"/>
      <scheme val="major"/>
    </font>
    <font>
      <b/>
      <sz val="16"/>
      <color indexed="8"/>
      <name val="Arial Narrow"/>
      <family val="2"/>
    </font>
    <font>
      <b/>
      <sz val="11"/>
      <color indexed="8"/>
      <name val="Arial Narrow"/>
      <family val="2"/>
    </font>
    <font>
      <sz val="11"/>
      <name val="Arial Narrow"/>
      <family val="2"/>
    </font>
    <font>
      <b/>
      <sz val="11"/>
      <name val="Arial Narrow"/>
      <family val="2"/>
    </font>
    <font>
      <sz val="11"/>
      <color theme="1"/>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sz val="12"/>
      <name val="Arial Narrow"/>
      <family val="2"/>
    </font>
    <font>
      <b/>
      <sz val="16"/>
      <color theme="1"/>
      <name val="Arial Narrow"/>
      <family val="2"/>
    </font>
    <font>
      <b/>
      <i/>
      <sz val="10"/>
      <color theme="1"/>
      <name val="Arial Narrow"/>
      <family val="2"/>
    </font>
    <font>
      <b/>
      <sz val="10"/>
      <color theme="1"/>
      <name val="Arial Narrow"/>
      <family val="2"/>
    </font>
    <font>
      <i/>
      <sz val="10"/>
      <color theme="1"/>
      <name val="Arial Narrow"/>
      <family val="2"/>
    </font>
    <font>
      <b/>
      <sz val="12"/>
      <color rgb="FF000000"/>
      <name val="Arial Narrow"/>
      <family val="2"/>
    </font>
    <font>
      <b/>
      <sz val="10"/>
      <color rgb="FF000000"/>
      <name val="Arial Narrow"/>
      <family val="2"/>
    </font>
    <font>
      <i/>
      <sz val="10"/>
      <color rgb="FF000000"/>
      <name val="Arial Narrow"/>
      <family val="2"/>
    </font>
    <font>
      <sz val="11"/>
      <name val="Calibri"/>
      <family val="2"/>
      <scheme val="minor"/>
    </font>
    <font>
      <sz val="11"/>
      <color theme="4"/>
      <name val="Calibri"/>
      <family val="2"/>
      <scheme val="minor"/>
    </font>
    <font>
      <b/>
      <sz val="16"/>
      <color rgb="FF3366CC"/>
      <name val="Calibri"/>
      <family val="2"/>
      <scheme val="minor"/>
    </font>
    <font>
      <b/>
      <sz val="11"/>
      <color rgb="FF0070C0"/>
      <name val="Arial Narrow"/>
      <family val="2"/>
    </font>
    <font>
      <sz val="9"/>
      <color theme="1"/>
      <name val="Calibri"/>
      <family val="2"/>
      <scheme val="minor"/>
    </font>
    <font>
      <sz val="10"/>
      <name val="Arial Narrow"/>
      <family val="2"/>
    </font>
    <font>
      <b/>
      <i/>
      <sz val="11"/>
      <color theme="1"/>
      <name val="Arial Narrow"/>
      <family val="2"/>
    </font>
    <font>
      <b/>
      <sz val="11"/>
      <color theme="1"/>
      <name val="Arial Narrow"/>
      <family val="2"/>
    </font>
    <font>
      <sz val="11"/>
      <color indexed="8"/>
      <name val="Arial Narrow"/>
      <family val="2"/>
    </font>
    <font>
      <b/>
      <sz val="11"/>
      <color indexed="21"/>
      <name val="Arial Narrow"/>
      <family val="2"/>
    </font>
    <font>
      <b/>
      <sz val="11"/>
      <color rgb="FF00B050"/>
      <name val="Arial Narrow"/>
      <family val="2"/>
    </font>
    <font>
      <sz val="24"/>
      <color theme="1"/>
      <name val="Calibri"/>
      <family val="2"/>
      <scheme val="minor"/>
    </font>
    <font>
      <b/>
      <sz val="14"/>
      <color theme="1"/>
      <name val="Arial Narrow"/>
      <family val="2"/>
    </font>
    <font>
      <sz val="10"/>
      <color rgb="FFFF0000"/>
      <name val="Arial Narrow"/>
      <family val="2"/>
    </font>
    <font>
      <sz val="11"/>
      <color rgb="FF000000"/>
      <name val="Arial Narrow"/>
      <family val="2"/>
    </font>
    <font>
      <sz val="11"/>
      <color rgb="FFFF0000"/>
      <name val="Arial Narrow"/>
      <family val="2"/>
    </font>
    <font>
      <sz val="10"/>
      <color rgb="FF000000"/>
      <name val="Arial Narrow"/>
      <family val="2"/>
    </font>
    <font>
      <sz val="12"/>
      <color rgb="FF000000"/>
      <name val="Arial Narrow"/>
      <family val="2"/>
    </font>
    <font>
      <sz val="11"/>
      <color rgb="FFFFFFFF"/>
      <name val="Arial Narrow"/>
      <family val="2"/>
    </font>
    <font>
      <b/>
      <sz val="14"/>
      <name val="Arial"/>
      <family val="2"/>
    </font>
    <font>
      <b/>
      <sz val="11"/>
      <color theme="1"/>
      <name val="Calibri"/>
      <family val="2"/>
      <scheme val="minor"/>
    </font>
    <font>
      <b/>
      <sz val="10"/>
      <name val="Arial Narrow"/>
      <family val="2"/>
    </font>
    <font>
      <i/>
      <sz val="11"/>
      <color theme="1"/>
      <name val="Arial Narrow"/>
      <family val="2"/>
    </font>
    <font>
      <sz val="11"/>
      <color theme="10"/>
      <name val="Calibri"/>
      <family val="2"/>
      <scheme val="minor"/>
    </font>
    <font>
      <i/>
      <sz val="10"/>
      <color rgb="FF0070C0"/>
      <name val="Arial Narrow"/>
      <family val="2"/>
    </font>
    <font>
      <sz val="10"/>
      <color rgb="FFF4740A"/>
      <name val="Arial Narrow"/>
      <family val="2"/>
    </font>
    <font>
      <u/>
      <sz val="10"/>
      <color theme="10"/>
      <name val="Calibri"/>
      <family val="2"/>
      <scheme val="minor"/>
    </font>
    <font>
      <b/>
      <sz val="11"/>
      <color theme="0" tint="-0.499984740745262"/>
      <name val="Arial Narrow"/>
      <family val="2"/>
    </font>
    <font>
      <sz val="10"/>
      <name val="Arial"/>
      <family val="2"/>
    </font>
    <font>
      <b/>
      <sz val="11"/>
      <color rgb="FF000000"/>
      <name val="Arial"/>
      <family val="2"/>
    </font>
    <font>
      <b/>
      <sz val="11"/>
      <name val="Arial"/>
      <family val="2"/>
    </font>
    <font>
      <sz val="9"/>
      <name val="Arial Narrow"/>
      <family val="2"/>
    </font>
    <font>
      <sz val="9"/>
      <color theme="1"/>
      <name val="Arial Narrow"/>
      <family val="2"/>
    </font>
    <font>
      <i/>
      <sz val="11"/>
      <color rgb="FF000000"/>
      <name val="Arial Narrow"/>
      <family val="2"/>
    </font>
    <font>
      <i/>
      <sz val="11"/>
      <name val="Arial Narrow"/>
      <family val="2"/>
    </font>
    <font>
      <i/>
      <sz val="11"/>
      <color theme="1"/>
      <name val="Calibri"/>
      <family val="2"/>
      <scheme val="minor"/>
    </font>
    <font>
      <i/>
      <sz val="11"/>
      <color rgb="FFFF0000"/>
      <name val="Arial Narrow"/>
      <family val="2"/>
    </font>
    <font>
      <b/>
      <i/>
      <sz val="11"/>
      <color theme="1"/>
      <name val="Calibri"/>
      <family val="2"/>
      <scheme val="minor"/>
    </font>
    <font>
      <b/>
      <sz val="26"/>
      <color rgb="FF671C34"/>
      <name val="Calibri"/>
      <family val="2"/>
    </font>
    <font>
      <b/>
      <sz val="26"/>
      <color rgb="FF671C34"/>
      <name val="Calibri"/>
      <family val="2"/>
      <scheme val="minor"/>
    </font>
    <font>
      <b/>
      <sz val="18"/>
      <color rgb="FF671C34"/>
      <name val="Calibri"/>
      <family val="2"/>
      <scheme val="minor"/>
    </font>
    <font>
      <sz val="9"/>
      <color rgb="FF000000"/>
      <name val="Arial Narrow"/>
      <family val="2"/>
    </font>
    <font>
      <b/>
      <sz val="9"/>
      <color rgb="FF000000"/>
      <name val="Arial Narrow"/>
      <family val="2"/>
    </font>
    <font>
      <b/>
      <sz val="11"/>
      <color theme="0"/>
      <name val="Calibri"/>
      <family val="2"/>
      <scheme val="minor"/>
    </font>
    <font>
      <sz val="11"/>
      <color theme="0"/>
      <name val="Calibri"/>
      <family val="2"/>
      <scheme val="minor"/>
    </font>
    <font>
      <sz val="12"/>
      <color rgb="FF0070C0"/>
      <name val="Arial Narrow"/>
      <family val="2"/>
    </font>
    <font>
      <b/>
      <sz val="12"/>
      <color rgb="FF671C34"/>
      <name val="Calibri"/>
      <family val="2"/>
      <scheme val="minor"/>
    </font>
    <font>
      <sz val="9"/>
      <color rgb="FF0070C0"/>
      <name val="Arial Narrow"/>
      <family val="2"/>
    </font>
  </fonts>
  <fills count="2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9"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00FF00"/>
        <bgColor indexed="64"/>
      </patternFill>
    </fill>
    <fill>
      <patternFill patternType="solid">
        <fgColor rgb="FFFFC000"/>
        <bgColor indexed="64"/>
      </patternFill>
    </fill>
    <fill>
      <patternFill patternType="solid">
        <fgColor rgb="FFC00000"/>
        <bgColor indexed="64"/>
      </patternFill>
    </fill>
    <fill>
      <patternFill patternType="solid">
        <fgColor rgb="FF29FF8A"/>
        <bgColor indexed="64"/>
      </patternFill>
    </fill>
    <fill>
      <patternFill patternType="solid">
        <fgColor theme="0"/>
        <bgColor rgb="FF000000"/>
      </patternFill>
    </fill>
    <fill>
      <patternFill patternType="solid">
        <fgColor theme="2" tint="-9.9978637043366805E-2"/>
        <bgColor indexed="64"/>
      </patternFill>
    </fill>
    <fill>
      <patternFill patternType="solid">
        <fgColor theme="2"/>
        <bgColor indexed="64"/>
      </patternFill>
    </fill>
    <fill>
      <patternFill patternType="solid">
        <fgColor theme="2"/>
        <bgColor rgb="FF000000"/>
      </patternFill>
    </fill>
    <fill>
      <patternFill patternType="solid">
        <fgColor theme="0" tint="-0.34998626667073579"/>
        <bgColor indexed="64"/>
      </patternFill>
    </fill>
    <fill>
      <patternFill patternType="solid">
        <fgColor theme="6"/>
        <bgColor rgb="FF000000"/>
      </patternFill>
    </fill>
    <fill>
      <patternFill patternType="solid">
        <fgColor theme="6"/>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671C34"/>
        <bgColor indexed="64"/>
      </patternFill>
    </fill>
    <fill>
      <patternFill patternType="solid">
        <fgColor theme="7" tint="-0.249977111117893"/>
        <bgColor indexed="64"/>
      </patternFill>
    </fill>
  </fills>
  <borders count="100">
    <border>
      <left/>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medium">
        <color theme="0"/>
      </left>
      <right style="medium">
        <color theme="0"/>
      </right>
      <top/>
      <bottom/>
      <diagonal/>
    </border>
    <border>
      <left style="medium">
        <color theme="0"/>
      </left>
      <right/>
      <top/>
      <bottom/>
      <diagonal/>
    </border>
    <border>
      <left/>
      <right/>
      <top style="medium">
        <color indexed="64"/>
      </top>
      <bottom style="thin">
        <color indexed="64"/>
      </bottom>
      <diagonal/>
    </border>
    <border>
      <left/>
      <right style="medium">
        <color theme="0"/>
      </right>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dashed">
        <color theme="9" tint="-0.24994659260841701"/>
      </left>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otted">
        <color rgb="FFF79646"/>
      </top>
      <bottom/>
      <diagonal/>
    </border>
    <border>
      <left style="dashed">
        <color theme="9" tint="-0.24994659260841701"/>
      </left>
      <right style="dashed">
        <color theme="9" tint="-0.24994659260841701"/>
      </right>
      <top/>
      <bottom style="dotted">
        <color rgb="FFF79646"/>
      </bottom>
      <diagonal/>
    </border>
    <border>
      <left/>
      <right/>
      <top style="dotted">
        <color rgb="FFF79646"/>
      </top>
      <bottom/>
      <diagonal/>
    </border>
    <border>
      <left/>
      <right style="dashed">
        <color theme="9" tint="-0.24994659260841701"/>
      </right>
      <top style="dashed">
        <color theme="9" tint="-0.24994659260841701"/>
      </top>
      <bottom/>
      <diagonal/>
    </border>
    <border>
      <left/>
      <right style="dashed">
        <color theme="9" tint="-0.24994659260841701"/>
      </right>
      <top/>
      <bottom/>
      <diagonal/>
    </border>
    <border>
      <left style="dashed">
        <color theme="9" tint="-0.24994659260841701"/>
      </left>
      <right/>
      <top/>
      <bottom style="dotted">
        <color rgb="FFF79646"/>
      </bottom>
      <diagonal/>
    </border>
    <border>
      <left/>
      <right style="dashed">
        <color theme="9" tint="-0.24994659260841701"/>
      </right>
      <top/>
      <bottom style="dotted">
        <color rgb="FFF79646"/>
      </bottom>
      <diagonal/>
    </border>
    <border>
      <left style="dashed">
        <color theme="9" tint="-0.24994659260841701"/>
      </left>
      <right style="dash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otted">
        <color rgb="FFF79646"/>
      </top>
      <bottom style="dash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right style="thin">
        <color indexed="64"/>
      </right>
      <top style="thin">
        <color indexed="64"/>
      </top>
      <bottom/>
      <diagonal/>
    </border>
    <border>
      <left style="double">
        <color rgb="FF671C34"/>
      </left>
      <right style="medium">
        <color theme="0"/>
      </right>
      <top style="double">
        <color rgb="FF671C34"/>
      </top>
      <bottom/>
      <diagonal/>
    </border>
    <border>
      <left style="medium">
        <color theme="0"/>
      </left>
      <right style="medium">
        <color theme="0"/>
      </right>
      <top style="double">
        <color rgb="FF671C34"/>
      </top>
      <bottom/>
      <diagonal/>
    </border>
    <border>
      <left style="medium">
        <color theme="0"/>
      </left>
      <right style="double">
        <color rgb="FF671C34"/>
      </right>
      <top style="double">
        <color rgb="FF671C34"/>
      </top>
      <bottom/>
      <diagonal/>
    </border>
    <border>
      <left style="double">
        <color rgb="FF671C34"/>
      </left>
      <right style="medium">
        <color theme="0"/>
      </right>
      <top/>
      <bottom/>
      <diagonal/>
    </border>
    <border>
      <left style="medium">
        <color theme="0"/>
      </left>
      <right style="double">
        <color rgb="FF671C34"/>
      </right>
      <top/>
      <bottom/>
      <diagonal/>
    </border>
    <border>
      <left style="double">
        <color rgb="FF671C34"/>
      </left>
      <right style="medium">
        <color theme="0"/>
      </right>
      <top/>
      <bottom style="double">
        <color rgb="FF671C34"/>
      </bottom>
      <diagonal/>
    </border>
    <border>
      <left style="medium">
        <color theme="0"/>
      </left>
      <right style="medium">
        <color theme="0"/>
      </right>
      <top/>
      <bottom style="double">
        <color rgb="FF671C34"/>
      </bottom>
      <diagonal/>
    </border>
    <border>
      <left style="medium">
        <color theme="0"/>
      </left>
      <right style="double">
        <color rgb="FF671C34"/>
      </right>
      <top/>
      <bottom style="double">
        <color rgb="FF671C34"/>
      </bottom>
      <diagonal/>
    </border>
    <border>
      <left style="thin">
        <color indexed="64"/>
      </left>
      <right style="dotted">
        <color theme="9"/>
      </right>
      <top/>
      <bottom style="dotted">
        <color theme="9"/>
      </bottom>
      <diagonal/>
    </border>
    <border>
      <left style="dotted">
        <color theme="9"/>
      </left>
      <right style="dotted">
        <color theme="9"/>
      </right>
      <top/>
      <bottom style="dotted">
        <color theme="9"/>
      </bottom>
      <diagonal/>
    </border>
    <border>
      <left style="dotted">
        <color theme="9"/>
      </left>
      <right style="thin">
        <color indexed="64"/>
      </right>
      <top/>
      <bottom style="dotted">
        <color theme="9"/>
      </bottom>
      <diagonal/>
    </border>
    <border>
      <left style="thin">
        <color indexed="64"/>
      </left>
      <right style="thin">
        <color indexed="64"/>
      </right>
      <top/>
      <bottom style="dotted">
        <color theme="9"/>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bottom style="thin">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s>
  <cellStyleXfs count="18">
    <xf numFmtId="0" fontId="0" fillId="0" borderId="0"/>
    <xf numFmtId="9" fontId="1" fillId="0" borderId="0" applyFont="0" applyFill="0" applyBorder="0" applyAlignment="0" applyProtection="0"/>
    <xf numFmtId="0" fontId="9" fillId="0" borderId="0" applyNumberFormat="0" applyFill="0" applyBorder="0" applyAlignment="0" applyProtection="0"/>
    <xf numFmtId="0" fontId="10"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0" fontId="57"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cellStyleXfs>
  <cellXfs count="882">
    <xf numFmtId="0" fontId="0" fillId="0" borderId="0" xfId="0"/>
    <xf numFmtId="0" fontId="2" fillId="0" borderId="0" xfId="0" applyFont="1"/>
    <xf numFmtId="0" fontId="16" fillId="0" borderId="0" xfId="0" applyFont="1"/>
    <xf numFmtId="0" fontId="7" fillId="0" borderId="10" xfId="0" applyFont="1" applyBorder="1" applyAlignment="1">
      <alignment vertical="center" wrapText="1"/>
    </xf>
    <xf numFmtId="0" fontId="25" fillId="0" borderId="10" xfId="0" applyFont="1" applyBorder="1" applyAlignment="1">
      <alignment horizontal="center" vertical="center" wrapText="1"/>
    </xf>
    <xf numFmtId="0" fontId="25" fillId="0" borderId="10" xfId="0" applyFont="1" applyBorder="1" applyAlignment="1">
      <alignment horizontal="justify" vertical="center" wrapText="1"/>
    </xf>
    <xf numFmtId="0" fontId="7" fillId="0" borderId="10" xfId="0" applyFont="1" applyBorder="1" applyAlignment="1">
      <alignment horizontal="justify" vertical="center" wrapText="1"/>
    </xf>
    <xf numFmtId="0" fontId="7" fillId="0" borderId="10" xfId="0" applyFont="1" applyBorder="1" applyAlignment="1">
      <alignment horizontal="center" vertical="center" wrapText="1"/>
    </xf>
    <xf numFmtId="0" fontId="25" fillId="2" borderId="10"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2" borderId="10" xfId="0" applyFont="1" applyFill="1" applyBorder="1" applyAlignment="1">
      <alignment vertical="center" wrapText="1"/>
    </xf>
    <xf numFmtId="9" fontId="25" fillId="2" borderId="10" xfId="0" applyNumberFormat="1" applyFont="1" applyFill="1" applyBorder="1" applyAlignment="1">
      <alignment horizontal="center" vertical="center" wrapText="1"/>
    </xf>
    <xf numFmtId="0" fontId="25" fillId="2" borderId="10" xfId="0" applyFont="1" applyFill="1" applyBorder="1" applyAlignment="1">
      <alignment vertical="center" wrapText="1"/>
    </xf>
    <xf numFmtId="0" fontId="7" fillId="2" borderId="10" xfId="0" applyFont="1" applyFill="1" applyBorder="1" applyAlignment="1">
      <alignment horizontal="center" vertical="center" wrapText="1"/>
    </xf>
    <xf numFmtId="0" fontId="25" fillId="2" borderId="10" xfId="0" applyFont="1" applyFill="1" applyBorder="1" applyAlignment="1">
      <alignment horizontal="justify" vertical="center" wrapText="1"/>
    </xf>
    <xf numFmtId="0" fontId="25" fillId="0" borderId="10" xfId="0" applyFont="1" applyBorder="1" applyAlignment="1">
      <alignment vertical="center" wrapText="1"/>
    </xf>
    <xf numFmtId="0" fontId="16" fillId="2" borderId="10" xfId="0" applyFont="1" applyFill="1" applyBorder="1" applyAlignment="1">
      <alignment horizontal="center" vertical="center"/>
    </xf>
    <xf numFmtId="0" fontId="14" fillId="0" borderId="0" xfId="0" applyFont="1"/>
    <xf numFmtId="0" fontId="23" fillId="3" borderId="10" xfId="0" applyFont="1" applyFill="1" applyBorder="1" applyAlignment="1">
      <alignment horizontal="center" vertical="center"/>
    </xf>
    <xf numFmtId="0" fontId="0" fillId="2" borderId="0" xfId="0" applyFill="1"/>
    <xf numFmtId="1" fontId="25" fillId="0" borderId="10" xfId="0" applyNumberFormat="1" applyFont="1" applyBorder="1" applyAlignment="1">
      <alignment horizontal="center" vertical="center"/>
    </xf>
    <xf numFmtId="0" fontId="25" fillId="0" borderId="10" xfId="0" applyFont="1" applyBorder="1" applyAlignment="1">
      <alignment horizontal="left" vertical="center" wrapText="1"/>
    </xf>
    <xf numFmtId="1" fontId="25" fillId="0" borderId="10" xfId="0" applyNumberFormat="1" applyFont="1" applyBorder="1" applyAlignment="1">
      <alignment horizontal="center" vertical="center" wrapText="1"/>
    </xf>
    <xf numFmtId="0" fontId="25" fillId="2" borderId="10" xfId="0" applyFont="1" applyFill="1" applyBorder="1" applyAlignment="1">
      <alignment horizontal="left" vertical="center" wrapText="1"/>
    </xf>
    <xf numFmtId="1" fontId="7" fillId="2" borderId="10" xfId="0" applyNumberFormat="1" applyFont="1" applyFill="1" applyBorder="1" applyAlignment="1">
      <alignment horizontal="center" vertical="center" wrapText="1"/>
    </xf>
    <xf numFmtId="0" fontId="29" fillId="0" borderId="0" xfId="0" applyFont="1"/>
    <xf numFmtId="0" fontId="0" fillId="0" borderId="27" xfId="0" applyBorder="1"/>
    <xf numFmtId="0" fontId="30" fillId="0" borderId="27" xfId="0" applyFont="1" applyBorder="1"/>
    <xf numFmtId="41" fontId="30" fillId="0" borderId="27" xfId="4" applyFont="1" applyFill="1" applyBorder="1"/>
    <xf numFmtId="41" fontId="31" fillId="0" borderId="27" xfId="4" applyFont="1" applyFill="1" applyBorder="1" applyAlignment="1">
      <alignment horizontal="center" vertical="center"/>
    </xf>
    <xf numFmtId="41" fontId="0" fillId="0" borderId="27" xfId="4" applyFont="1" applyFill="1" applyBorder="1" applyAlignment="1" applyProtection="1">
      <alignment wrapText="1"/>
      <protection hidden="1"/>
    </xf>
    <xf numFmtId="41" fontId="0" fillId="0" borderId="27" xfId="4" applyFont="1" applyFill="1" applyBorder="1" applyProtection="1">
      <protection hidden="1"/>
    </xf>
    <xf numFmtId="41" fontId="0" fillId="0" borderId="27" xfId="4" applyFont="1" applyFill="1" applyBorder="1"/>
    <xf numFmtId="0" fontId="0" fillId="0" borderId="0" xfId="0" applyAlignment="1">
      <alignment wrapText="1"/>
    </xf>
    <xf numFmtId="0" fontId="33" fillId="0" borderId="28" xfId="0" applyFont="1" applyBorder="1"/>
    <xf numFmtId="0" fontId="33" fillId="0" borderId="0" xfId="0" applyFont="1"/>
    <xf numFmtId="0" fontId="16" fillId="2" borderId="0" xfId="3" applyFont="1" applyFill="1"/>
    <xf numFmtId="0" fontId="14" fillId="2" borderId="0" xfId="3" applyFont="1" applyFill="1"/>
    <xf numFmtId="0" fontId="14" fillId="2" borderId="4" xfId="3" applyFont="1" applyFill="1" applyBorder="1"/>
    <xf numFmtId="0" fontId="13" fillId="2" borderId="0" xfId="3" applyFont="1" applyFill="1" applyAlignment="1">
      <alignment vertical="center" wrapText="1"/>
    </xf>
    <xf numFmtId="0" fontId="37" fillId="2" borderId="4" xfId="3" applyFont="1" applyFill="1" applyBorder="1" applyAlignment="1">
      <alignment horizontal="justify" vertical="top" wrapText="1"/>
    </xf>
    <xf numFmtId="0" fontId="13" fillId="2" borderId="10" xfId="3" applyFont="1" applyFill="1" applyBorder="1" applyAlignment="1">
      <alignment horizontal="center" vertical="center" wrapText="1"/>
    </xf>
    <xf numFmtId="0" fontId="14" fillId="2" borderId="7" xfId="3" applyFont="1" applyFill="1" applyBorder="1"/>
    <xf numFmtId="0" fontId="13" fillId="2" borderId="4" xfId="3" applyFont="1" applyFill="1" applyBorder="1" applyAlignment="1">
      <alignment horizontal="justify" vertical="top" wrapText="1"/>
    </xf>
    <xf numFmtId="0" fontId="13" fillId="2" borderId="0" xfId="3" applyFont="1" applyFill="1" applyAlignment="1">
      <alignment horizontal="left" vertical="center" wrapText="1"/>
    </xf>
    <xf numFmtId="0" fontId="15" fillId="2" borderId="10" xfId="3" applyFont="1" applyFill="1" applyBorder="1" applyAlignment="1">
      <alignment horizontal="center" vertical="center" wrapText="1"/>
    </xf>
    <xf numFmtId="0" fontId="13" fillId="2" borderId="4" xfId="3" applyFont="1" applyFill="1" applyBorder="1" applyAlignment="1">
      <alignment horizontal="left" vertical="center" wrapText="1"/>
    </xf>
    <xf numFmtId="0" fontId="39" fillId="2" borderId="0" xfId="3" applyFont="1" applyFill="1" applyAlignment="1">
      <alignment vertical="center" wrapText="1"/>
    </xf>
    <xf numFmtId="0" fontId="37" fillId="2" borderId="0" xfId="3" applyFont="1" applyFill="1" applyAlignment="1">
      <alignment vertical="top" wrapText="1"/>
    </xf>
    <xf numFmtId="0" fontId="13" fillId="2" borderId="0" xfId="3" applyFont="1" applyFill="1" applyAlignment="1">
      <alignment horizontal="right" vertical="top" wrapText="1"/>
    </xf>
    <xf numFmtId="0" fontId="13" fillId="2" borderId="7" xfId="3" applyFont="1" applyFill="1" applyBorder="1" applyAlignment="1">
      <alignment horizontal="right" vertical="top" wrapText="1"/>
    </xf>
    <xf numFmtId="0" fontId="13" fillId="2" borderId="4" xfId="3" applyFont="1" applyFill="1" applyBorder="1" applyAlignment="1">
      <alignment vertical="center" wrapText="1"/>
    </xf>
    <xf numFmtId="0" fontId="37" fillId="2" borderId="0" xfId="3" applyFont="1" applyFill="1" applyAlignment="1" applyProtection="1">
      <alignment horizontal="center" vertical="top" wrapText="1"/>
      <protection locked="0"/>
    </xf>
    <xf numFmtId="0" fontId="15" fillId="2" borderId="15" xfId="3" applyFont="1" applyFill="1" applyBorder="1" applyAlignment="1">
      <alignment horizontal="left"/>
    </xf>
    <xf numFmtId="0" fontId="15" fillId="2" borderId="16" xfId="3" applyFont="1" applyFill="1" applyBorder="1" applyAlignment="1">
      <alignment horizontal="left"/>
    </xf>
    <xf numFmtId="0" fontId="13" fillId="2" borderId="16" xfId="3" applyFont="1" applyFill="1" applyBorder="1" applyAlignment="1">
      <alignment horizontal="left" vertical="top" wrapText="1"/>
    </xf>
    <xf numFmtId="0" fontId="14" fillId="2" borderId="16" xfId="3" applyFont="1" applyFill="1" applyBorder="1"/>
    <xf numFmtId="0" fontId="14" fillId="2" borderId="17" xfId="3" applyFont="1" applyFill="1" applyBorder="1"/>
    <xf numFmtId="0" fontId="15" fillId="2" borderId="0" xfId="3" applyFont="1" applyFill="1" applyAlignment="1">
      <alignment horizontal="left" vertical="center" wrapText="1"/>
    </xf>
    <xf numFmtId="0" fontId="37" fillId="2" borderId="0" xfId="3" applyFont="1" applyFill="1" applyAlignment="1">
      <alignment horizontal="justify" vertical="top" wrapText="1"/>
    </xf>
    <xf numFmtId="0" fontId="37" fillId="2" borderId="0" xfId="3" applyFont="1" applyFill="1" applyAlignment="1">
      <alignment horizontal="left" vertical="top" wrapText="1"/>
    </xf>
    <xf numFmtId="0" fontId="37" fillId="2" borderId="0" xfId="3" applyFont="1" applyFill="1" applyAlignment="1">
      <alignment horizontal="center" vertical="top" wrapText="1"/>
    </xf>
    <xf numFmtId="0" fontId="37" fillId="2" borderId="7" xfId="3" applyFont="1" applyFill="1" applyBorder="1" applyAlignment="1">
      <alignment horizontal="center" vertical="top" wrapText="1"/>
    </xf>
    <xf numFmtId="0" fontId="15" fillId="2" borderId="0" xfId="3" applyFont="1" applyFill="1"/>
    <xf numFmtId="14" fontId="14" fillId="2" borderId="0" xfId="3" applyNumberFormat="1" applyFont="1" applyFill="1" applyAlignment="1">
      <alignment horizontal="left"/>
    </xf>
    <xf numFmtId="0" fontId="14" fillId="2" borderId="15" xfId="3" applyFont="1" applyFill="1" applyBorder="1"/>
    <xf numFmtId="0" fontId="14" fillId="2" borderId="1" xfId="3" applyFont="1" applyFill="1" applyBorder="1"/>
    <xf numFmtId="0" fontId="13" fillId="2" borderId="14" xfId="3" applyFont="1" applyFill="1" applyBorder="1" applyAlignment="1">
      <alignment vertical="center" wrapText="1"/>
    </xf>
    <xf numFmtId="0" fontId="15" fillId="2" borderId="14" xfId="3" applyFont="1" applyFill="1" applyBorder="1" applyAlignment="1">
      <alignment horizontal="center" vertical="center" wrapText="1"/>
    </xf>
    <xf numFmtId="0" fontId="14" fillId="2" borderId="14" xfId="3" applyFont="1" applyFill="1" applyBorder="1"/>
    <xf numFmtId="0" fontId="13" fillId="2" borderId="16" xfId="3" applyFont="1" applyFill="1" applyBorder="1" applyAlignment="1">
      <alignment horizontal="center" vertical="top" wrapText="1"/>
    </xf>
    <xf numFmtId="0" fontId="13" fillId="2" borderId="16" xfId="3" applyFont="1" applyFill="1" applyBorder="1" applyAlignment="1">
      <alignment horizontal="justify" vertical="top" wrapText="1"/>
    </xf>
    <xf numFmtId="0" fontId="0" fillId="0" borderId="28" xfId="0" applyBorder="1"/>
    <xf numFmtId="41" fontId="30" fillId="0" borderId="30" xfId="4" applyFont="1" applyFill="1" applyBorder="1"/>
    <xf numFmtId="0" fontId="0" fillId="0" borderId="30" xfId="0" applyBorder="1"/>
    <xf numFmtId="0" fontId="25" fillId="0" borderId="10" xfId="0" applyFont="1" applyBorder="1" applyAlignment="1">
      <alignment horizontal="justify" vertical="top" wrapText="1"/>
    </xf>
    <xf numFmtId="0" fontId="25" fillId="2" borderId="10" xfId="0" applyFont="1" applyFill="1" applyBorder="1" applyAlignment="1">
      <alignment horizontal="justify" vertical="top" wrapText="1"/>
    </xf>
    <xf numFmtId="0" fontId="7" fillId="2" borderId="10" xfId="0" applyFont="1" applyFill="1" applyBorder="1" applyAlignment="1">
      <alignment horizontal="justify" vertical="top" wrapText="1"/>
    </xf>
    <xf numFmtId="0" fontId="6" fillId="0" borderId="10" xfId="0" applyFont="1" applyBorder="1" applyAlignment="1">
      <alignment horizontal="center" vertical="center" wrapText="1"/>
    </xf>
    <xf numFmtId="0" fontId="8" fillId="0" borderId="10" xfId="0" applyFont="1" applyBorder="1" applyAlignment="1">
      <alignment horizontal="center" vertical="center"/>
    </xf>
    <xf numFmtId="9" fontId="8" fillId="4" borderId="10" xfId="0" applyNumberFormat="1" applyFont="1" applyFill="1" applyBorder="1" applyAlignment="1">
      <alignment horizontal="center" vertical="center"/>
    </xf>
    <xf numFmtId="0" fontId="6" fillId="2" borderId="10" xfId="0" applyFont="1" applyFill="1" applyBorder="1" applyAlignment="1">
      <alignment horizontal="center" vertical="center"/>
    </xf>
    <xf numFmtId="0" fontId="6" fillId="2" borderId="10" xfId="0" applyFont="1" applyFill="1" applyBorder="1" applyAlignment="1">
      <alignment horizontal="center" vertical="center" wrapText="1"/>
    </xf>
    <xf numFmtId="0" fontId="7" fillId="2" borderId="10" xfId="0" applyFont="1" applyFill="1" applyBorder="1" applyAlignment="1">
      <alignment horizontal="left" vertical="center" wrapText="1"/>
    </xf>
    <xf numFmtId="0" fontId="7" fillId="2" borderId="10" xfId="0" applyFont="1" applyFill="1" applyBorder="1" applyAlignment="1">
      <alignment horizontal="justify" vertical="center" wrapText="1"/>
    </xf>
    <xf numFmtId="0" fontId="16" fillId="2" borderId="0" xfId="0" applyFont="1" applyFill="1"/>
    <xf numFmtId="0" fontId="24" fillId="3" borderId="10" xfId="0" applyFont="1" applyFill="1" applyBorder="1" applyAlignment="1">
      <alignment horizontal="center" vertical="center" wrapText="1"/>
    </xf>
    <xf numFmtId="0" fontId="27" fillId="3" borderId="10" xfId="0" applyFont="1" applyFill="1" applyBorder="1" applyAlignment="1">
      <alignment horizontal="center" vertical="center" wrapText="1"/>
    </xf>
    <xf numFmtId="0" fontId="28" fillId="3" borderId="10" xfId="0" applyFont="1" applyFill="1" applyBorder="1" applyAlignment="1">
      <alignment vertical="center" wrapText="1"/>
    </xf>
    <xf numFmtId="0" fontId="28" fillId="3" borderId="10" xfId="0" applyFont="1" applyFill="1" applyBorder="1" applyAlignment="1">
      <alignment horizontal="center" vertical="center" wrapText="1"/>
    </xf>
    <xf numFmtId="0" fontId="28" fillId="3" borderId="10" xfId="0" applyFont="1" applyFill="1" applyBorder="1" applyAlignment="1">
      <alignment horizontal="center" vertical="center"/>
    </xf>
    <xf numFmtId="9" fontId="0" fillId="2" borderId="10" xfId="1" applyFont="1" applyFill="1" applyBorder="1" applyAlignment="1">
      <alignment horizontal="center" vertical="center"/>
    </xf>
    <xf numFmtId="0" fontId="25" fillId="0" borderId="10" xfId="0" applyFont="1" applyBorder="1" applyAlignment="1">
      <alignment wrapText="1"/>
    </xf>
    <xf numFmtId="0" fontId="25" fillId="0" borderId="10" xfId="0" applyFont="1" applyBorder="1" applyAlignment="1">
      <alignment vertical="center"/>
    </xf>
    <xf numFmtId="0" fontId="16" fillId="4" borderId="10" xfId="0" applyFont="1" applyFill="1" applyBorder="1"/>
    <xf numFmtId="0" fontId="16" fillId="0" borderId="10" xfId="0" applyFont="1" applyBorder="1"/>
    <xf numFmtId="9" fontId="8" fillId="4" borderId="10" xfId="1" applyFont="1" applyFill="1" applyBorder="1" applyAlignment="1">
      <alignment horizontal="center" vertical="center"/>
    </xf>
    <xf numFmtId="9" fontId="8" fillId="2" borderId="10" xfId="1" applyFont="1" applyFill="1" applyBorder="1" applyAlignment="1">
      <alignment horizontal="center" vertical="center"/>
    </xf>
    <xf numFmtId="1" fontId="8" fillId="4" borderId="10" xfId="1" applyNumberFormat="1" applyFont="1" applyFill="1" applyBorder="1" applyAlignment="1">
      <alignment horizontal="center" vertical="center"/>
    </xf>
    <xf numFmtId="1" fontId="8" fillId="2" borderId="10" xfId="1" applyNumberFormat="1" applyFont="1" applyFill="1" applyBorder="1" applyAlignment="1">
      <alignment horizontal="center" vertical="center"/>
    </xf>
    <xf numFmtId="0" fontId="8" fillId="4" borderId="10" xfId="0" applyFont="1" applyFill="1" applyBorder="1" applyAlignment="1">
      <alignment horizontal="center" vertical="center"/>
    </xf>
    <xf numFmtId="0" fontId="24" fillId="0" borderId="10" xfId="0" applyFont="1" applyBorder="1" applyAlignment="1">
      <alignment horizontal="center" vertical="center" wrapText="1"/>
    </xf>
    <xf numFmtId="9" fontId="8" fillId="0" borderId="10" xfId="1" applyFont="1" applyFill="1" applyBorder="1" applyAlignment="1">
      <alignment horizontal="center" vertical="center"/>
    </xf>
    <xf numFmtId="0" fontId="0" fillId="0" borderId="0" xfId="0" applyAlignment="1">
      <alignment horizontal="center"/>
    </xf>
    <xf numFmtId="14" fontId="25" fillId="0" borderId="18" xfId="0" applyNumberFormat="1" applyFont="1" applyBorder="1" applyAlignment="1">
      <alignment horizontal="center" vertical="center"/>
    </xf>
    <xf numFmtId="9" fontId="8" fillId="2" borderId="23" xfId="1" applyFont="1" applyFill="1" applyBorder="1" applyAlignment="1">
      <alignment horizontal="center" vertical="center"/>
    </xf>
    <xf numFmtId="1" fontId="8" fillId="4" borderId="23" xfId="1" applyNumberFormat="1" applyFont="1" applyFill="1" applyBorder="1" applyAlignment="1">
      <alignment horizontal="center" vertical="center"/>
    </xf>
    <xf numFmtId="9" fontId="8" fillId="2" borderId="32" xfId="1" applyFont="1" applyFill="1" applyBorder="1" applyAlignment="1">
      <alignment horizontal="center" vertical="center"/>
    </xf>
    <xf numFmtId="14" fontId="25" fillId="2" borderId="18" xfId="0" applyNumberFormat="1" applyFont="1" applyFill="1" applyBorder="1" applyAlignment="1">
      <alignment horizontal="center" vertical="center" wrapText="1"/>
    </xf>
    <xf numFmtId="9" fontId="8" fillId="2" borderId="8" xfId="1" applyFont="1" applyFill="1" applyBorder="1" applyAlignment="1">
      <alignment horizontal="center" vertical="center"/>
    </xf>
    <xf numFmtId="14" fontId="25" fillId="0" borderId="18" xfId="0" applyNumberFormat="1" applyFont="1" applyBorder="1" applyAlignment="1">
      <alignment horizontal="center" vertical="center" wrapText="1"/>
    </xf>
    <xf numFmtId="1" fontId="8" fillId="2" borderId="8" xfId="1" applyNumberFormat="1" applyFont="1" applyFill="1" applyBorder="1" applyAlignment="1">
      <alignment horizontal="center" vertical="center"/>
    </xf>
    <xf numFmtId="0" fontId="0" fillId="0" borderId="8" xfId="0" applyBorder="1"/>
    <xf numFmtId="0" fontId="25" fillId="2" borderId="18" xfId="0" applyFont="1" applyFill="1" applyBorder="1" applyAlignment="1">
      <alignment horizontal="center" vertical="center" wrapText="1"/>
    </xf>
    <xf numFmtId="1" fontId="8" fillId="2" borderId="33" xfId="1" applyNumberFormat="1" applyFont="1" applyFill="1" applyBorder="1" applyAlignment="1">
      <alignment horizontal="center" vertical="center"/>
    </xf>
    <xf numFmtId="1" fontId="8" fillId="4" borderId="34" xfId="1" applyNumberFormat="1" applyFont="1" applyFill="1" applyBorder="1" applyAlignment="1">
      <alignment horizontal="center" vertical="center"/>
    </xf>
    <xf numFmtId="1" fontId="8" fillId="2" borderId="34" xfId="1" applyNumberFormat="1" applyFont="1" applyFill="1" applyBorder="1" applyAlignment="1">
      <alignment horizontal="center" vertical="center"/>
    </xf>
    <xf numFmtId="9" fontId="8" fillId="4" borderId="34" xfId="1" applyFont="1" applyFill="1" applyBorder="1" applyAlignment="1">
      <alignment horizontal="center" vertical="center"/>
    </xf>
    <xf numFmtId="0" fontId="38" fillId="2" borderId="0" xfId="3" applyFont="1" applyFill="1" applyAlignment="1">
      <alignment horizontal="center" vertical="center" wrapText="1"/>
    </xf>
    <xf numFmtId="0" fontId="13" fillId="2" borderId="0" xfId="3" applyFont="1" applyFill="1" applyAlignment="1">
      <alignment horizontal="right" vertical="center" wrapText="1"/>
    </xf>
    <xf numFmtId="0" fontId="13" fillId="2" borderId="0" xfId="3" applyFont="1" applyFill="1" applyAlignment="1">
      <alignment horizontal="left" vertical="top" wrapText="1"/>
    </xf>
    <xf numFmtId="0" fontId="13" fillId="2" borderId="0" xfId="3" applyFont="1" applyFill="1" applyAlignment="1">
      <alignment horizontal="center" vertical="center" wrapText="1"/>
    </xf>
    <xf numFmtId="9" fontId="16" fillId="2" borderId="8" xfId="1" applyFont="1" applyFill="1" applyBorder="1" applyAlignment="1">
      <alignment horizontal="center" vertical="center"/>
    </xf>
    <xf numFmtId="1" fontId="16" fillId="2" borderId="8" xfId="1" applyNumberFormat="1" applyFont="1" applyFill="1" applyBorder="1" applyAlignment="1">
      <alignment horizontal="center" vertical="center"/>
    </xf>
    <xf numFmtId="0" fontId="16" fillId="0" borderId="8" xfId="0" applyFont="1" applyBorder="1"/>
    <xf numFmtId="0" fontId="16" fillId="2" borderId="8" xfId="0" applyFont="1" applyFill="1" applyBorder="1" applyAlignment="1">
      <alignment horizontal="center" vertical="center"/>
    </xf>
    <xf numFmtId="0" fontId="16" fillId="2" borderId="33" xfId="0" applyFont="1" applyFill="1" applyBorder="1" applyAlignment="1">
      <alignment horizontal="center" vertical="center"/>
    </xf>
    <xf numFmtId="0" fontId="16" fillId="4" borderId="34" xfId="0" applyFont="1" applyFill="1" applyBorder="1" applyAlignment="1">
      <alignment horizontal="center" vertical="center"/>
    </xf>
    <xf numFmtId="0" fontId="14" fillId="2" borderId="34" xfId="0" applyFont="1" applyFill="1" applyBorder="1" applyAlignment="1">
      <alignment horizontal="center" vertical="center"/>
    </xf>
    <xf numFmtId="0" fontId="14" fillId="4" borderId="34" xfId="0" applyFont="1" applyFill="1" applyBorder="1" applyAlignment="1">
      <alignment horizontal="center" vertical="center"/>
    </xf>
    <xf numFmtId="1" fontId="14" fillId="4" borderId="38" xfId="0" applyNumberFormat="1" applyFont="1" applyFill="1" applyBorder="1" applyAlignment="1">
      <alignment horizontal="center" vertical="center"/>
    </xf>
    <xf numFmtId="9" fontId="14" fillId="4" borderId="38" xfId="0" applyNumberFormat="1" applyFont="1" applyFill="1" applyBorder="1" applyAlignment="1">
      <alignment horizontal="center" vertical="center"/>
    </xf>
    <xf numFmtId="0" fontId="16" fillId="4" borderId="38" xfId="0" applyFont="1" applyFill="1" applyBorder="1" applyAlignment="1">
      <alignment horizontal="center" vertical="center"/>
    </xf>
    <xf numFmtId="0" fontId="16" fillId="4" borderId="40" xfId="0" applyFont="1" applyFill="1" applyBorder="1" applyAlignment="1">
      <alignment horizontal="center" vertical="center"/>
    </xf>
    <xf numFmtId="0" fontId="16" fillId="2" borderId="48" xfId="0" applyFont="1" applyFill="1" applyBorder="1" applyAlignment="1">
      <alignment horizontal="center" vertical="center"/>
    </xf>
    <xf numFmtId="0" fontId="16" fillId="0" borderId="48" xfId="0" applyFont="1" applyBorder="1" applyAlignment="1">
      <alignment horizontal="center" vertical="center"/>
    </xf>
    <xf numFmtId="0" fontId="16" fillId="2" borderId="49" xfId="0" applyFont="1" applyFill="1" applyBorder="1" applyAlignment="1">
      <alignment horizontal="center" vertical="center"/>
    </xf>
    <xf numFmtId="14" fontId="7" fillId="0" borderId="18" xfId="0" applyNumberFormat="1" applyFont="1" applyBorder="1" applyAlignment="1">
      <alignment horizontal="center" vertical="center" wrapText="1"/>
    </xf>
    <xf numFmtId="0" fontId="7" fillId="2" borderId="18" xfId="0" applyFont="1" applyFill="1" applyBorder="1" applyAlignment="1">
      <alignment horizontal="center" vertical="center" wrapText="1"/>
    </xf>
    <xf numFmtId="0" fontId="8" fillId="0" borderId="8" xfId="0" applyFont="1" applyBorder="1" applyAlignment="1">
      <alignment horizontal="center" vertical="center"/>
    </xf>
    <xf numFmtId="0" fontId="8" fillId="4" borderId="34" xfId="0" applyFont="1" applyFill="1" applyBorder="1" applyAlignment="1">
      <alignment horizontal="center" vertical="center"/>
    </xf>
    <xf numFmtId="0" fontId="8" fillId="0" borderId="34" xfId="0" applyFont="1" applyBorder="1" applyAlignment="1">
      <alignment horizontal="center" vertical="center"/>
    </xf>
    <xf numFmtId="9" fontId="8" fillId="0" borderId="8" xfId="1" applyFont="1" applyBorder="1" applyAlignment="1">
      <alignment horizontal="center" vertical="center"/>
    </xf>
    <xf numFmtId="9" fontId="8" fillId="4" borderId="31" xfId="1" applyFont="1" applyFill="1" applyBorder="1" applyAlignment="1">
      <alignment horizontal="center" vertical="center"/>
    </xf>
    <xf numFmtId="9" fontId="8" fillId="4" borderId="38" xfId="1" applyFont="1" applyFill="1" applyBorder="1" applyAlignment="1">
      <alignment horizontal="center" vertical="center"/>
    </xf>
    <xf numFmtId="1" fontId="8" fillId="4" borderId="38" xfId="1" applyNumberFormat="1" applyFont="1" applyFill="1" applyBorder="1" applyAlignment="1">
      <alignment horizontal="center" vertical="center"/>
    </xf>
    <xf numFmtId="9" fontId="8" fillId="4" borderId="40" xfId="1" applyFont="1" applyFill="1" applyBorder="1" applyAlignment="1">
      <alignment horizontal="center" vertical="center"/>
    </xf>
    <xf numFmtId="1" fontId="8" fillId="2" borderId="35" xfId="1" applyNumberFormat="1" applyFont="1" applyFill="1" applyBorder="1" applyAlignment="1">
      <alignment horizontal="center" vertical="center"/>
    </xf>
    <xf numFmtId="9" fontId="8" fillId="2" borderId="12" xfId="1" applyFont="1" applyFill="1" applyBorder="1" applyAlignment="1">
      <alignment horizontal="center" vertical="center"/>
    </xf>
    <xf numFmtId="1" fontId="8" fillId="2" borderId="22" xfId="1" applyNumberFormat="1" applyFont="1" applyFill="1" applyBorder="1" applyAlignment="1">
      <alignment horizontal="center" vertical="center"/>
    </xf>
    <xf numFmtId="9" fontId="8" fillId="2" borderId="52" xfId="1" applyFont="1" applyFill="1" applyBorder="1" applyAlignment="1">
      <alignment horizontal="center" vertical="center"/>
    </xf>
    <xf numFmtId="0" fontId="16" fillId="4" borderId="36" xfId="0" applyFont="1" applyFill="1" applyBorder="1" applyAlignment="1">
      <alignment horizontal="center" vertical="center"/>
    </xf>
    <xf numFmtId="0" fontId="14" fillId="2" borderId="36" xfId="0" applyFont="1" applyFill="1" applyBorder="1" applyAlignment="1">
      <alignment horizontal="center" vertical="center"/>
    </xf>
    <xf numFmtId="0" fontId="16" fillId="2" borderId="35" xfId="0" applyFont="1" applyFill="1" applyBorder="1" applyAlignment="1">
      <alignment horizontal="center" vertical="center"/>
    </xf>
    <xf numFmtId="0" fontId="16" fillId="4" borderId="10" xfId="0" applyFont="1" applyFill="1" applyBorder="1" applyAlignment="1">
      <alignment horizontal="center" vertical="center"/>
    </xf>
    <xf numFmtId="0" fontId="14" fillId="2" borderId="10" xfId="0" applyFont="1" applyFill="1" applyBorder="1" applyAlignment="1">
      <alignment horizontal="center" vertical="center"/>
    </xf>
    <xf numFmtId="0" fontId="14" fillId="4" borderId="10" xfId="0" applyFont="1" applyFill="1" applyBorder="1" applyAlignment="1">
      <alignment horizontal="center" vertical="center"/>
    </xf>
    <xf numFmtId="1" fontId="16" fillId="4" borderId="10" xfId="1" applyNumberFormat="1" applyFont="1" applyFill="1" applyBorder="1" applyAlignment="1">
      <alignment horizontal="center" vertical="center"/>
    </xf>
    <xf numFmtId="9" fontId="14" fillId="2" borderId="10" xfId="1" applyFont="1" applyFill="1" applyBorder="1" applyAlignment="1">
      <alignment horizontal="center" vertical="center"/>
    </xf>
    <xf numFmtId="9" fontId="14" fillId="4" borderId="10" xfId="1" applyFont="1" applyFill="1" applyBorder="1" applyAlignment="1">
      <alignment horizontal="center" vertical="center"/>
    </xf>
    <xf numFmtId="9" fontId="16" fillId="4" borderId="10" xfId="1" applyFont="1" applyFill="1" applyBorder="1" applyAlignment="1">
      <alignment horizontal="center" vertical="center"/>
    </xf>
    <xf numFmtId="1" fontId="14" fillId="4" borderId="10" xfId="1" applyNumberFormat="1" applyFont="1" applyFill="1" applyBorder="1" applyAlignment="1">
      <alignment horizontal="center" vertical="center"/>
    </xf>
    <xf numFmtId="1" fontId="16" fillId="2" borderId="10" xfId="0" applyNumberFormat="1" applyFont="1" applyFill="1" applyBorder="1" applyAlignment="1">
      <alignment horizontal="center" vertical="center"/>
    </xf>
    <xf numFmtId="0" fontId="14" fillId="4" borderId="36" xfId="0" applyFont="1" applyFill="1" applyBorder="1" applyAlignment="1">
      <alignment horizontal="center" vertical="center"/>
    </xf>
    <xf numFmtId="0" fontId="16" fillId="4" borderId="37" xfId="0" applyFont="1" applyFill="1" applyBorder="1" applyAlignment="1">
      <alignment horizontal="center" vertical="center"/>
    </xf>
    <xf numFmtId="0" fontId="16" fillId="2" borderId="47" xfId="0" applyFont="1" applyFill="1" applyBorder="1" applyAlignment="1">
      <alignment horizontal="center" vertical="center"/>
    </xf>
    <xf numFmtId="9" fontId="16" fillId="2" borderId="0" xfId="1" applyFont="1" applyFill="1" applyBorder="1" applyAlignment="1">
      <alignment horizontal="center" vertical="center" wrapText="1"/>
    </xf>
    <xf numFmtId="9" fontId="16" fillId="2" borderId="0" xfId="0" applyNumberFormat="1" applyFont="1" applyFill="1" applyAlignment="1">
      <alignment horizontal="center" vertical="center" wrapText="1"/>
    </xf>
    <xf numFmtId="0" fontId="16" fillId="0" borderId="0" xfId="0" applyFont="1" applyAlignment="1">
      <alignment horizontal="center" vertical="center"/>
    </xf>
    <xf numFmtId="0" fontId="16" fillId="0" borderId="0" xfId="0" applyFont="1" applyAlignment="1">
      <alignment horizontal="center"/>
    </xf>
    <xf numFmtId="0" fontId="16" fillId="2" borderId="53" xfId="0" applyFont="1" applyFill="1" applyBorder="1" applyAlignment="1">
      <alignment horizontal="left" vertical="center"/>
    </xf>
    <xf numFmtId="0" fontId="16" fillId="2" borderId="54" xfId="0" applyFont="1" applyFill="1" applyBorder="1" applyAlignment="1">
      <alignment horizontal="center" vertical="center"/>
    </xf>
    <xf numFmtId="0" fontId="16" fillId="2" borderId="54" xfId="0" applyFont="1" applyFill="1" applyBorder="1"/>
    <xf numFmtId="0" fontId="16" fillId="2" borderId="55" xfId="0" applyFont="1" applyFill="1" applyBorder="1"/>
    <xf numFmtId="0" fontId="36" fillId="6" borderId="60" xfId="0" applyFont="1" applyFill="1" applyBorder="1" applyAlignment="1">
      <alignment horizontal="center" vertical="center" textRotation="90" wrapText="1"/>
    </xf>
    <xf numFmtId="0" fontId="36" fillId="6" borderId="60" xfId="0" applyFont="1" applyFill="1" applyBorder="1" applyAlignment="1">
      <alignment horizontal="center" vertical="center" textRotation="90"/>
    </xf>
    <xf numFmtId="0" fontId="36" fillId="0" borderId="0" xfId="0" applyFont="1" applyAlignment="1">
      <alignment horizontal="center" vertical="center"/>
    </xf>
    <xf numFmtId="0" fontId="36" fillId="6" borderId="0" xfId="0" applyFont="1" applyFill="1" applyAlignment="1">
      <alignment horizontal="center" vertical="center"/>
    </xf>
    <xf numFmtId="0" fontId="16" fillId="0" borderId="59" xfId="0" applyFont="1" applyBorder="1" applyAlignment="1">
      <alignment horizontal="center" vertical="center"/>
    </xf>
    <xf numFmtId="0" fontId="8" fillId="0" borderId="59" xfId="0" applyFont="1" applyBorder="1" applyAlignment="1">
      <alignment horizontal="justify" vertical="center" wrapText="1"/>
    </xf>
    <xf numFmtId="0" fontId="8" fillId="0" borderId="59" xfId="0" applyFont="1" applyBorder="1" applyAlignment="1">
      <alignment horizontal="center" vertical="center" wrapText="1"/>
    </xf>
    <xf numFmtId="0" fontId="16" fillId="0" borderId="59" xfId="0" applyFont="1" applyBorder="1" applyAlignment="1">
      <alignment horizontal="center" vertical="center" wrapText="1"/>
    </xf>
    <xf numFmtId="0" fontId="43" fillId="2" borderId="65" xfId="0" applyFont="1" applyFill="1" applyBorder="1" applyAlignment="1">
      <alignment horizontal="center" vertical="center" wrapText="1" readingOrder="1"/>
    </xf>
    <xf numFmtId="9" fontId="16" fillId="2" borderId="60" xfId="1" applyFont="1" applyFill="1" applyBorder="1" applyAlignment="1">
      <alignment horizontal="center" vertical="center" wrapText="1"/>
    </xf>
    <xf numFmtId="0" fontId="21" fillId="2" borderId="66" xfId="0" applyFont="1" applyFill="1" applyBorder="1" applyAlignment="1">
      <alignment horizontal="center" vertical="center" wrapText="1" readingOrder="1"/>
    </xf>
    <xf numFmtId="0" fontId="14" fillId="2" borderId="59" xfId="0" applyFont="1" applyFill="1" applyBorder="1" applyAlignment="1">
      <alignment horizontal="center" vertical="center" wrapText="1"/>
    </xf>
    <xf numFmtId="0" fontId="16" fillId="0" borderId="60" xfId="0" applyFont="1" applyBorder="1" applyAlignment="1">
      <alignment horizontal="center" vertical="center"/>
    </xf>
    <xf numFmtId="0" fontId="8" fillId="0" borderId="60" xfId="0" applyFont="1" applyBorder="1" applyAlignment="1">
      <alignment horizontal="justify" vertical="center" wrapText="1"/>
    </xf>
    <xf numFmtId="9" fontId="16" fillId="0" borderId="60" xfId="1" applyFont="1" applyBorder="1" applyAlignment="1">
      <alignment horizontal="center" vertical="center"/>
    </xf>
    <xf numFmtId="0" fontId="16" fillId="0" borderId="60" xfId="0" applyFont="1" applyBorder="1" applyAlignment="1">
      <alignment horizontal="center" vertical="center" textRotation="90"/>
    </xf>
    <xf numFmtId="10" fontId="16" fillId="2" borderId="60" xfId="1" applyNumberFormat="1" applyFont="1" applyFill="1" applyBorder="1" applyAlignment="1">
      <alignment horizontal="center" vertical="center" wrapText="1"/>
    </xf>
    <xf numFmtId="9" fontId="16" fillId="2" borderId="60" xfId="1" applyFont="1" applyFill="1" applyBorder="1" applyAlignment="1">
      <alignment horizontal="center" vertical="center"/>
    </xf>
    <xf numFmtId="0" fontId="16" fillId="0" borderId="59" xfId="0" applyFont="1" applyBorder="1" applyAlignment="1">
      <alignment horizontal="center" vertical="center" textRotation="90"/>
    </xf>
    <xf numFmtId="0" fontId="34" fillId="0" borderId="60" xfId="0" applyFont="1" applyBorder="1" applyAlignment="1">
      <alignment horizontal="justify" vertical="center" wrapText="1"/>
    </xf>
    <xf numFmtId="0" fontId="8" fillId="0" borderId="60" xfId="0" applyFont="1" applyBorder="1" applyAlignment="1">
      <alignment horizontal="center" vertical="center" wrapText="1"/>
    </xf>
    <xf numFmtId="0" fontId="16" fillId="0" borderId="60" xfId="0" applyFont="1" applyBorder="1" applyAlignment="1">
      <alignment horizontal="center" vertical="center" wrapText="1"/>
    </xf>
    <xf numFmtId="0" fontId="16" fillId="0" borderId="0" xfId="0" applyFont="1" applyAlignment="1">
      <alignment vertical="center"/>
    </xf>
    <xf numFmtId="9" fontId="16" fillId="2" borderId="60" xfId="0" applyNumberFormat="1" applyFont="1" applyFill="1" applyBorder="1" applyAlignment="1">
      <alignment horizontal="center" vertical="center"/>
    </xf>
    <xf numFmtId="0" fontId="8" fillId="0" borderId="59" xfId="0" applyFont="1" applyBorder="1" applyAlignment="1">
      <alignment horizontal="center" vertical="center" textRotation="90"/>
    </xf>
    <xf numFmtId="0" fontId="34" fillId="0" borderId="60" xfId="0" applyFont="1" applyBorder="1" applyAlignment="1">
      <alignment horizontal="center" vertical="center" wrapText="1"/>
    </xf>
    <xf numFmtId="0" fontId="16" fillId="2" borderId="60" xfId="0" applyFont="1" applyFill="1" applyBorder="1" applyAlignment="1">
      <alignment horizontal="center" vertical="center"/>
    </xf>
    <xf numFmtId="0" fontId="16" fillId="0" borderId="60" xfId="0" applyFont="1" applyBorder="1" applyAlignment="1" applyProtection="1">
      <alignment horizontal="justify" vertical="center" wrapText="1"/>
      <protection locked="0"/>
    </xf>
    <xf numFmtId="0" fontId="8" fillId="2" borderId="59" xfId="0" applyFont="1" applyFill="1" applyBorder="1" applyAlignment="1" applyProtection="1">
      <alignment horizontal="justify" vertical="center" wrapText="1"/>
      <protection locked="0"/>
    </xf>
    <xf numFmtId="0" fontId="16" fillId="0" borderId="60" xfId="0" applyFont="1" applyBorder="1" applyAlignment="1" applyProtection="1">
      <alignment horizontal="center" vertical="center" wrapText="1"/>
      <protection locked="0"/>
    </xf>
    <xf numFmtId="9" fontId="16" fillId="2" borderId="60" xfId="1" applyFont="1" applyFill="1" applyBorder="1" applyAlignment="1" applyProtection="1">
      <alignment horizontal="center" vertical="center" wrapText="1"/>
      <protection locked="0"/>
    </xf>
    <xf numFmtId="0" fontId="8" fillId="0" borderId="60" xfId="0" applyFont="1" applyBorder="1" applyAlignment="1" applyProtection="1">
      <alignment horizontal="justify" vertical="center" wrapText="1"/>
      <protection locked="0"/>
    </xf>
    <xf numFmtId="9" fontId="16" fillId="2" borderId="60" xfId="0" applyNumberFormat="1" applyFont="1" applyFill="1" applyBorder="1" applyAlignment="1">
      <alignment horizontal="center" vertical="center" wrapText="1"/>
    </xf>
    <xf numFmtId="14" fontId="16" fillId="0" borderId="60" xfId="0" applyNumberFormat="1" applyFont="1" applyBorder="1" applyAlignment="1">
      <alignment horizontal="left" vertical="center" wrapText="1"/>
    </xf>
    <xf numFmtId="0" fontId="34" fillId="0" borderId="60" xfId="0" applyFont="1" applyBorder="1" applyAlignment="1" applyProtection="1">
      <alignment horizontal="justify" vertical="center" wrapText="1"/>
      <protection locked="0"/>
    </xf>
    <xf numFmtId="0" fontId="16" fillId="0" borderId="60" xfId="0" applyFont="1" applyBorder="1" applyAlignment="1">
      <alignment horizontal="justify" vertical="center" wrapText="1"/>
    </xf>
    <xf numFmtId="0" fontId="16" fillId="2" borderId="60" xfId="0" applyFont="1" applyFill="1" applyBorder="1" applyAlignment="1" applyProtection="1">
      <alignment horizontal="center" vertical="center" wrapText="1"/>
      <protection locked="0"/>
    </xf>
    <xf numFmtId="0" fontId="14" fillId="0" borderId="60" xfId="0" applyFont="1" applyBorder="1" applyAlignment="1">
      <alignment horizontal="center" vertical="center" wrapText="1"/>
    </xf>
    <xf numFmtId="0" fontId="14" fillId="0" borderId="60" xfId="0" applyFont="1" applyBorder="1" applyAlignment="1">
      <alignment horizontal="justify" vertical="center" wrapText="1"/>
    </xf>
    <xf numFmtId="0" fontId="8" fillId="2" borderId="60" xfId="0" applyFont="1" applyFill="1" applyBorder="1" applyAlignment="1">
      <alignment horizontal="justify" vertical="center" wrapText="1"/>
    </xf>
    <xf numFmtId="0" fontId="42" fillId="2" borderId="60" xfId="0" applyFont="1" applyFill="1" applyBorder="1" applyAlignment="1">
      <alignment horizontal="justify" vertical="center" wrapText="1"/>
    </xf>
    <xf numFmtId="9" fontId="16" fillId="0" borderId="60" xfId="0" applyNumberFormat="1" applyFont="1" applyBorder="1" applyAlignment="1">
      <alignment horizontal="center" vertical="center" wrapText="1"/>
    </xf>
    <xf numFmtId="9" fontId="14" fillId="2" borderId="66" xfId="1" applyFont="1" applyFill="1" applyBorder="1" applyAlignment="1">
      <alignment horizontal="center" vertical="center" wrapText="1" readingOrder="1"/>
    </xf>
    <xf numFmtId="0" fontId="16" fillId="0" borderId="0" xfId="0" applyFont="1" applyAlignment="1">
      <alignment horizontal="justify" vertical="center" wrapText="1"/>
    </xf>
    <xf numFmtId="14" fontId="16" fillId="0" borderId="60" xfId="0" applyNumberFormat="1" applyFont="1" applyBorder="1" applyAlignment="1">
      <alignment horizontal="center" vertical="center" wrapText="1"/>
    </xf>
    <xf numFmtId="0" fontId="43" fillId="2" borderId="62" xfId="0" applyFont="1" applyFill="1" applyBorder="1" applyAlignment="1">
      <alignment horizontal="center" vertical="center" wrapText="1" readingOrder="1"/>
    </xf>
    <xf numFmtId="0" fontId="42" fillId="0" borderId="60" xfId="0" applyFont="1" applyBorder="1" applyAlignment="1">
      <alignment horizontal="justify" vertical="center" wrapText="1"/>
    </xf>
    <xf numFmtId="0" fontId="8" fillId="0" borderId="60" xfId="0" applyFont="1" applyBorder="1" applyAlignment="1">
      <alignment horizontal="justify" vertical="top" wrapText="1"/>
    </xf>
    <xf numFmtId="9" fontId="16" fillId="0" borderId="60" xfId="1" applyFont="1" applyBorder="1" applyAlignment="1">
      <alignment horizontal="center" vertical="center" wrapText="1"/>
    </xf>
    <xf numFmtId="10" fontId="8" fillId="2" borderId="60" xfId="1" applyNumberFormat="1" applyFont="1" applyFill="1" applyBorder="1" applyAlignment="1">
      <alignment horizontal="center" vertical="center" wrapText="1"/>
    </xf>
    <xf numFmtId="9" fontId="8" fillId="2" borderId="60" xfId="1" applyFont="1" applyFill="1" applyBorder="1" applyAlignment="1">
      <alignment horizontal="center" vertical="center" wrapText="1"/>
    </xf>
    <xf numFmtId="0" fontId="16" fillId="2" borderId="60" xfId="0" applyFont="1" applyFill="1" applyBorder="1" applyAlignment="1">
      <alignment horizontal="center" vertical="center" wrapText="1"/>
    </xf>
    <xf numFmtId="0" fontId="16" fillId="0" borderId="61" xfId="0" applyFont="1" applyBorder="1" applyAlignment="1">
      <alignment horizontal="center" vertical="center"/>
    </xf>
    <xf numFmtId="0" fontId="42" fillId="0" borderId="60" xfId="0" applyFont="1" applyBorder="1" applyAlignment="1">
      <alignment horizontal="justify" vertical="top" wrapText="1"/>
    </xf>
    <xf numFmtId="0" fontId="16" fillId="0" borderId="59" xfId="0" applyFont="1" applyBorder="1" applyAlignment="1">
      <alignment horizontal="justify" vertical="center" wrapText="1"/>
    </xf>
    <xf numFmtId="0" fontId="8" fillId="2" borderId="59" xfId="0" applyFont="1" applyFill="1" applyBorder="1" applyAlignment="1">
      <alignment horizontal="justify" vertical="center" wrapText="1"/>
    </xf>
    <xf numFmtId="0" fontId="42" fillId="2" borderId="59" xfId="0" applyFont="1" applyFill="1" applyBorder="1" applyAlignment="1">
      <alignment horizontal="justify" vertical="center" wrapText="1"/>
    </xf>
    <xf numFmtId="9" fontId="16" fillId="2" borderId="59" xfId="1" applyFont="1" applyFill="1" applyBorder="1" applyAlignment="1">
      <alignment horizontal="center" vertical="center" wrapText="1"/>
    </xf>
    <xf numFmtId="9" fontId="16" fillId="0" borderId="60" xfId="1" applyFont="1" applyBorder="1" applyAlignment="1">
      <alignment horizontal="center" vertical="center" textRotation="90"/>
    </xf>
    <xf numFmtId="0" fontId="52" fillId="0" borderId="60" xfId="2" quotePrefix="1" applyFont="1" applyBorder="1" applyAlignment="1">
      <alignment horizontal="justify" vertical="center" wrapText="1"/>
    </xf>
    <xf numFmtId="0" fontId="16" fillId="0" borderId="0" xfId="0" applyFont="1" applyAlignment="1">
      <alignment wrapText="1"/>
    </xf>
    <xf numFmtId="0" fontId="14" fillId="0" borderId="59" xfId="0" applyFont="1" applyBorder="1" applyAlignment="1">
      <alignment horizontal="justify" vertical="center" wrapText="1"/>
    </xf>
    <xf numFmtId="0" fontId="16" fillId="0" borderId="60" xfId="0" applyFont="1" applyBorder="1" applyAlignment="1">
      <alignment horizontal="justify" vertical="top" wrapText="1"/>
    </xf>
    <xf numFmtId="0" fontId="14" fillId="0" borderId="59" xfId="0" applyFont="1" applyBorder="1" applyAlignment="1">
      <alignment horizontal="center" vertical="center" wrapText="1"/>
    </xf>
    <xf numFmtId="10" fontId="14" fillId="2" borderId="56" xfId="1" applyNumberFormat="1" applyFont="1" applyFill="1" applyBorder="1" applyAlignment="1">
      <alignment horizontal="center" vertical="center" wrapText="1" readingOrder="1"/>
    </xf>
    <xf numFmtId="9" fontId="8" fillId="2" borderId="60" xfId="1" applyFont="1" applyFill="1" applyBorder="1" applyAlignment="1">
      <alignment horizontal="center" vertical="center"/>
    </xf>
    <xf numFmtId="9" fontId="8" fillId="2" borderId="60" xfId="0" applyNumberFormat="1" applyFont="1" applyFill="1" applyBorder="1" applyAlignment="1">
      <alignment horizontal="center" vertical="center"/>
    </xf>
    <xf numFmtId="9" fontId="34" fillId="2" borderId="66" xfId="1" applyFont="1" applyFill="1" applyBorder="1" applyAlignment="1">
      <alignment horizontal="center" vertical="center" wrapText="1" readingOrder="1"/>
    </xf>
    <xf numFmtId="0" fontId="9" fillId="0" borderId="0" xfId="2" applyBorder="1" applyAlignment="1">
      <alignment vertical="center"/>
    </xf>
    <xf numFmtId="0" fontId="9" fillId="0" borderId="71" xfId="2" applyBorder="1" applyAlignment="1">
      <alignment vertical="center"/>
    </xf>
    <xf numFmtId="0" fontId="16" fillId="8" borderId="60" xfId="0" applyFont="1" applyFill="1" applyBorder="1" applyAlignment="1">
      <alignment horizontal="center" vertical="center"/>
    </xf>
    <xf numFmtId="0" fontId="16" fillId="8" borderId="0" xfId="0" applyFont="1" applyFill="1" applyAlignment="1">
      <alignment horizontal="center" vertical="center"/>
    </xf>
    <xf numFmtId="0" fontId="36" fillId="0" borderId="10" xfId="0" applyFont="1" applyBorder="1" applyAlignment="1">
      <alignment horizontal="center" vertical="center" wrapText="1"/>
    </xf>
    <xf numFmtId="0" fontId="36" fillId="0" borderId="10" xfId="0" applyFont="1" applyBorder="1"/>
    <xf numFmtId="0" fontId="43" fillId="9" borderId="10" xfId="0" applyFont="1" applyFill="1" applyBorder="1" applyAlignment="1">
      <alignment horizontal="center" vertical="center" wrapText="1" readingOrder="1"/>
    </xf>
    <xf numFmtId="9" fontId="16" fillId="0" borderId="10" xfId="1" applyFont="1" applyBorder="1"/>
    <xf numFmtId="0" fontId="43" fillId="9" borderId="65" xfId="0" applyFont="1" applyFill="1" applyBorder="1" applyAlignment="1">
      <alignment horizontal="center" vertical="center" wrapText="1" readingOrder="1"/>
    </xf>
    <xf numFmtId="0" fontId="16" fillId="9" borderId="10" xfId="0" applyFont="1" applyFill="1" applyBorder="1"/>
    <xf numFmtId="0" fontId="43" fillId="10" borderId="10" xfId="0" applyFont="1" applyFill="1" applyBorder="1" applyAlignment="1">
      <alignment horizontal="center" vertical="center" wrapText="1" readingOrder="1"/>
    </xf>
    <xf numFmtId="0" fontId="43" fillId="11" borderId="66" xfId="0" applyFont="1" applyFill="1" applyBorder="1" applyAlignment="1">
      <alignment horizontal="center" vertical="center" wrapText="1" readingOrder="1"/>
    </xf>
    <xf numFmtId="0" fontId="16" fillId="8" borderId="10" xfId="0" applyFont="1" applyFill="1" applyBorder="1"/>
    <xf numFmtId="0" fontId="16" fillId="0" borderId="10" xfId="0" applyFont="1" applyBorder="1" applyAlignment="1">
      <alignment vertical="center"/>
    </xf>
    <xf numFmtId="0" fontId="43" fillId="8" borderId="10" xfId="0" applyFont="1" applyFill="1" applyBorder="1" applyAlignment="1">
      <alignment horizontal="center" vertical="center" wrapText="1" readingOrder="1"/>
    </xf>
    <xf numFmtId="0" fontId="43" fillId="8" borderId="66" xfId="0" applyFont="1" applyFill="1" applyBorder="1" applyAlignment="1">
      <alignment horizontal="center" vertical="center" wrapText="1" readingOrder="1"/>
    </xf>
    <xf numFmtId="0" fontId="16" fillId="12" borderId="10" xfId="0" applyFont="1" applyFill="1" applyBorder="1"/>
    <xf numFmtId="0" fontId="43" fillId="12" borderId="10" xfId="0" applyFont="1" applyFill="1" applyBorder="1" applyAlignment="1">
      <alignment horizontal="center" vertical="center" wrapText="1" readingOrder="1"/>
    </xf>
    <xf numFmtId="0" fontId="43" fillId="12" borderId="66" xfId="0" applyFont="1" applyFill="1" applyBorder="1" applyAlignment="1">
      <alignment horizontal="center" vertical="center" wrapText="1" readingOrder="1"/>
    </xf>
    <xf numFmtId="0" fontId="16" fillId="7" borderId="10" xfId="0" applyFont="1" applyFill="1" applyBorder="1"/>
    <xf numFmtId="0" fontId="47" fillId="7" borderId="10" xfId="0" applyFont="1" applyFill="1" applyBorder="1" applyAlignment="1">
      <alignment horizontal="center" vertical="center" wrapText="1" readingOrder="1"/>
    </xf>
    <xf numFmtId="0" fontId="47" fillId="7" borderId="66" xfId="0" applyFont="1" applyFill="1" applyBorder="1" applyAlignment="1">
      <alignment horizontal="center" vertical="center" wrapText="1" readingOrder="1"/>
    </xf>
    <xf numFmtId="15" fontId="8" fillId="0" borderId="60" xfId="0" applyNumberFormat="1" applyFont="1" applyBorder="1" applyAlignment="1">
      <alignment horizontal="center" vertical="center" wrapText="1"/>
    </xf>
    <xf numFmtId="14" fontId="8" fillId="0" borderId="60" xfId="0" applyNumberFormat="1" applyFont="1" applyBorder="1" applyAlignment="1">
      <alignment horizontal="center" vertical="center" wrapText="1"/>
    </xf>
    <xf numFmtId="0" fontId="8" fillId="2" borderId="60" xfId="0" applyFont="1" applyFill="1" applyBorder="1" applyAlignment="1">
      <alignment horizontal="center" vertical="center" wrapText="1"/>
    </xf>
    <xf numFmtId="0" fontId="16" fillId="0" borderId="60" xfId="0" applyFont="1" applyBorder="1" applyAlignment="1">
      <alignment horizontal="center" wrapText="1"/>
    </xf>
    <xf numFmtId="166" fontId="16" fillId="0" borderId="60" xfId="1" applyNumberFormat="1" applyFont="1" applyBorder="1" applyAlignment="1">
      <alignment horizontal="center" vertical="center" wrapText="1"/>
    </xf>
    <xf numFmtId="167" fontId="16" fillId="0" borderId="60" xfId="1" applyNumberFormat="1" applyFont="1" applyBorder="1" applyAlignment="1">
      <alignment horizontal="center" vertical="center" wrapText="1"/>
    </xf>
    <xf numFmtId="0" fontId="46" fillId="2" borderId="66" xfId="0" applyFont="1" applyFill="1" applyBorder="1" applyAlignment="1">
      <alignment horizontal="center" vertical="center" wrapText="1" readingOrder="1"/>
    </xf>
    <xf numFmtId="9" fontId="16" fillId="0" borderId="0" xfId="1" applyFont="1"/>
    <xf numFmtId="0" fontId="36" fillId="0" borderId="10" xfId="0" applyFont="1" applyBorder="1" applyAlignment="1">
      <alignment horizontal="center" vertical="center"/>
    </xf>
    <xf numFmtId="0" fontId="16" fillId="0" borderId="0" xfId="0" applyFont="1" applyAlignment="1">
      <alignment horizontal="left" vertical="center"/>
    </xf>
    <xf numFmtId="0" fontId="41" fillId="0" borderId="0" xfId="0" applyFont="1" applyAlignment="1">
      <alignment horizontal="left" vertical="center"/>
    </xf>
    <xf numFmtId="0" fontId="8" fillId="0" borderId="59" xfId="0" applyFont="1" applyBorder="1" applyAlignment="1">
      <alignment horizontal="justify" vertical="top" wrapText="1"/>
    </xf>
    <xf numFmtId="0" fontId="28" fillId="2" borderId="10" xfId="0" applyFont="1" applyFill="1" applyBorder="1" applyAlignment="1">
      <alignment horizontal="justify" vertical="center" wrapText="1"/>
    </xf>
    <xf numFmtId="0" fontId="45" fillId="2" borderId="10" xfId="0" applyFont="1" applyFill="1" applyBorder="1" applyAlignment="1">
      <alignment horizontal="justify" vertical="center" wrapText="1"/>
    </xf>
    <xf numFmtId="14" fontId="28" fillId="2" borderId="18" xfId="0" applyNumberFormat="1" applyFont="1" applyFill="1" applyBorder="1" applyAlignment="1">
      <alignment horizontal="center" vertical="center"/>
    </xf>
    <xf numFmtId="0" fontId="28" fillId="2" borderId="18" xfId="0" applyFont="1" applyFill="1" applyBorder="1" applyAlignment="1">
      <alignment horizontal="center" vertical="center" wrapText="1"/>
    </xf>
    <xf numFmtId="0" fontId="28" fillId="2" borderId="18" xfId="0" applyFont="1" applyFill="1" applyBorder="1" applyAlignment="1">
      <alignment horizontal="center" vertical="center"/>
    </xf>
    <xf numFmtId="14" fontId="28" fillId="2" borderId="18" xfId="0" applyNumberFormat="1" applyFont="1" applyFill="1" applyBorder="1" applyAlignment="1">
      <alignment horizontal="center" vertical="center" wrapText="1"/>
    </xf>
    <xf numFmtId="0" fontId="8" fillId="2" borderId="8" xfId="0" applyFont="1" applyFill="1" applyBorder="1" applyAlignment="1">
      <alignment horizontal="center" vertical="center"/>
    </xf>
    <xf numFmtId="0" fontId="7" fillId="15" borderId="10" xfId="0" applyFont="1" applyFill="1" applyBorder="1" applyAlignment="1">
      <alignment horizontal="justify" vertical="center" wrapText="1"/>
    </xf>
    <xf numFmtId="0" fontId="7" fillId="15" borderId="10" xfId="0" applyFont="1" applyFill="1" applyBorder="1" applyAlignment="1">
      <alignment horizontal="center" vertical="center" wrapText="1"/>
    </xf>
    <xf numFmtId="14" fontId="7" fillId="15" borderId="18" xfId="0" applyNumberFormat="1" applyFont="1" applyFill="1" applyBorder="1" applyAlignment="1">
      <alignment horizontal="center" vertical="center" wrapText="1"/>
    </xf>
    <xf numFmtId="0" fontId="34" fillId="0" borderId="8" xfId="0" applyFont="1" applyBorder="1" applyAlignment="1">
      <alignment horizontal="center" vertical="center"/>
    </xf>
    <xf numFmtId="0" fontId="34" fillId="0" borderId="10" xfId="0" applyFont="1" applyBorder="1" applyAlignment="1">
      <alignment horizontal="center" vertical="center"/>
    </xf>
    <xf numFmtId="0" fontId="34" fillId="0" borderId="33" xfId="0" applyFont="1" applyBorder="1" applyAlignment="1">
      <alignment horizontal="center" vertical="center"/>
    </xf>
    <xf numFmtId="9" fontId="16" fillId="0" borderId="59" xfId="0" applyNumberFormat="1" applyFont="1" applyBorder="1" applyAlignment="1">
      <alignment horizontal="center" vertical="center" wrapText="1"/>
    </xf>
    <xf numFmtId="0" fontId="43" fillId="2" borderId="61" xfId="0" applyFont="1" applyFill="1" applyBorder="1" applyAlignment="1">
      <alignment horizontal="center" vertical="center" wrapText="1" readingOrder="1"/>
    </xf>
    <xf numFmtId="0" fontId="21" fillId="2" borderId="69" xfId="0" applyFont="1" applyFill="1" applyBorder="1" applyAlignment="1">
      <alignment horizontal="center" vertical="center" wrapText="1" readingOrder="1"/>
    </xf>
    <xf numFmtId="14" fontId="16" fillId="0" borderId="59" xfId="0" applyNumberFormat="1" applyFont="1" applyBorder="1" applyAlignment="1">
      <alignment horizontal="center" vertical="center" wrapText="1"/>
    </xf>
    <xf numFmtId="0" fontId="0" fillId="8" borderId="0" xfId="0" applyFill="1"/>
    <xf numFmtId="1" fontId="8" fillId="0" borderId="8" xfId="1" applyNumberFormat="1" applyFont="1" applyFill="1" applyBorder="1" applyAlignment="1">
      <alignment horizontal="center" vertical="center"/>
    </xf>
    <xf numFmtId="1" fontId="8" fillId="0" borderId="10" xfId="1" applyNumberFormat="1" applyFont="1" applyFill="1" applyBorder="1" applyAlignment="1">
      <alignment horizontal="center" vertical="center"/>
    </xf>
    <xf numFmtId="1" fontId="8" fillId="0" borderId="22" xfId="1" applyNumberFormat="1" applyFont="1" applyFill="1" applyBorder="1" applyAlignment="1">
      <alignment horizontal="center" vertical="center"/>
    </xf>
    <xf numFmtId="9" fontId="8" fillId="0" borderId="32" xfId="1" applyFont="1" applyFill="1" applyBorder="1" applyAlignment="1">
      <alignment horizontal="center" vertical="center"/>
    </xf>
    <xf numFmtId="0" fontId="7" fillId="0" borderId="10" xfId="0" applyFont="1" applyBorder="1" applyAlignment="1">
      <alignment horizontal="justify" vertical="top" wrapText="1"/>
    </xf>
    <xf numFmtId="9" fontId="25" fillId="0" borderId="10" xfId="0" applyNumberFormat="1" applyFont="1" applyBorder="1" applyAlignment="1">
      <alignment horizontal="center" vertical="center" wrapText="1"/>
    </xf>
    <xf numFmtId="0" fontId="25" fillId="0" borderId="18" xfId="0" applyFont="1" applyBorder="1" applyAlignment="1">
      <alignment horizontal="center" vertical="center" wrapText="1"/>
    </xf>
    <xf numFmtId="0" fontId="8" fillId="0" borderId="0" xfId="0" applyFont="1" applyAlignment="1">
      <alignment horizontal="center" vertical="center"/>
    </xf>
    <xf numFmtId="0" fontId="8" fillId="0" borderId="0" xfId="0" applyFont="1"/>
    <xf numFmtId="0" fontId="34" fillId="2" borderId="59" xfId="0" applyFont="1" applyFill="1" applyBorder="1" applyAlignment="1" applyProtection="1">
      <alignment horizontal="justify" vertical="center" wrapText="1"/>
      <protection locked="0"/>
    </xf>
    <xf numFmtId="0" fontId="14" fillId="2" borderId="59" xfId="0" applyFont="1" applyFill="1" applyBorder="1" applyAlignment="1" applyProtection="1">
      <alignment horizontal="justify" vertical="center" wrapText="1"/>
      <protection locked="0"/>
    </xf>
    <xf numFmtId="0" fontId="16" fillId="2" borderId="59" xfId="0" applyFont="1" applyFill="1" applyBorder="1" applyAlignment="1" applyProtection="1">
      <alignment horizontal="justify" vertical="center" wrapText="1"/>
      <protection locked="0"/>
    </xf>
    <xf numFmtId="0" fontId="43" fillId="2" borderId="74" xfId="0" applyFont="1" applyFill="1" applyBorder="1" applyAlignment="1">
      <alignment horizontal="center" vertical="center" wrapText="1" readingOrder="1"/>
    </xf>
    <xf numFmtId="0" fontId="43" fillId="2" borderId="75" xfId="0" applyFont="1" applyFill="1" applyBorder="1" applyAlignment="1">
      <alignment horizontal="center" vertical="center" wrapText="1" readingOrder="1"/>
    </xf>
    <xf numFmtId="0" fontId="43" fillId="2" borderId="0" xfId="0" applyFont="1" applyFill="1" applyAlignment="1">
      <alignment horizontal="center" vertical="center" wrapText="1" readingOrder="1"/>
    </xf>
    <xf numFmtId="0" fontId="43" fillId="2" borderId="60" xfId="0" applyFont="1" applyFill="1" applyBorder="1" applyAlignment="1">
      <alignment horizontal="center" vertical="center" wrapText="1" readingOrder="1"/>
    </xf>
    <xf numFmtId="0" fontId="16" fillId="0" borderId="76" xfId="0" applyFont="1" applyBorder="1" applyAlignment="1">
      <alignment horizontal="center" vertical="center" wrapText="1"/>
    </xf>
    <xf numFmtId="0" fontId="14" fillId="2" borderId="76" xfId="0" applyFont="1" applyFill="1" applyBorder="1" applyAlignment="1">
      <alignment horizontal="center" vertical="center" wrapText="1"/>
    </xf>
    <xf numFmtId="0" fontId="55" fillId="0" borderId="0" xfId="2" applyFont="1" applyBorder="1" applyAlignment="1">
      <alignment vertical="center"/>
    </xf>
    <xf numFmtId="0" fontId="55" fillId="0" borderId="63" xfId="2" applyFont="1" applyBorder="1" applyAlignment="1">
      <alignment vertical="center"/>
    </xf>
    <xf numFmtId="0" fontId="8" fillId="8" borderId="0" xfId="0" applyFont="1" applyFill="1" applyAlignment="1">
      <alignment horizontal="center" vertical="center"/>
    </xf>
    <xf numFmtId="0" fontId="36" fillId="0" borderId="10" xfId="0" applyFont="1" applyBorder="1" applyAlignment="1">
      <alignment vertical="center"/>
    </xf>
    <xf numFmtId="0" fontId="16" fillId="2" borderId="60" xfId="0" applyFont="1" applyFill="1" applyBorder="1"/>
    <xf numFmtId="0" fontId="16" fillId="2" borderId="60" xfId="0" applyFont="1" applyFill="1" applyBorder="1" applyAlignment="1">
      <alignment horizontal="center"/>
    </xf>
    <xf numFmtId="9" fontId="16" fillId="0" borderId="59" xfId="1" applyFont="1" applyBorder="1" applyAlignment="1">
      <alignment horizontal="center" vertical="center" wrapText="1"/>
    </xf>
    <xf numFmtId="9" fontId="16" fillId="2" borderId="48" xfId="1" applyFont="1" applyFill="1" applyBorder="1" applyAlignment="1">
      <alignment horizontal="center" vertical="center"/>
    </xf>
    <xf numFmtId="0" fontId="57" fillId="2" borderId="0" xfId="11" applyFill="1"/>
    <xf numFmtId="168" fontId="34" fillId="2" borderId="10" xfId="10" applyNumberFormat="1" applyFont="1" applyFill="1" applyBorder="1" applyAlignment="1">
      <alignment horizontal="center" vertical="center" wrapText="1"/>
    </xf>
    <xf numFmtId="168" fontId="8" fillId="0" borderId="10" xfId="10" applyNumberFormat="1" applyFont="1" applyBorder="1" applyAlignment="1">
      <alignment horizontal="left" vertical="center" wrapText="1"/>
    </xf>
    <xf numFmtId="168" fontId="34" fillId="0" borderId="10" xfId="10" applyNumberFormat="1" applyFont="1" applyBorder="1" applyAlignment="1">
      <alignment horizontal="center" vertical="center" wrapText="1"/>
    </xf>
    <xf numFmtId="168" fontId="34" fillId="0" borderId="10" xfId="10" applyNumberFormat="1" applyFont="1" applyBorder="1" applyAlignment="1">
      <alignment horizontal="left" vertical="center" wrapText="1"/>
    </xf>
    <xf numFmtId="0" fontId="5" fillId="16" borderId="10" xfId="0" applyFont="1" applyFill="1" applyBorder="1" applyAlignment="1">
      <alignment horizontal="center" vertical="center" wrapText="1"/>
    </xf>
    <xf numFmtId="0" fontId="5" fillId="16" borderId="18" xfId="0" applyFont="1" applyFill="1" applyBorder="1" applyAlignment="1">
      <alignment horizontal="center" vertical="center" wrapText="1"/>
    </xf>
    <xf numFmtId="0" fontId="5" fillId="17" borderId="10" xfId="0" applyFont="1" applyFill="1" applyBorder="1" applyAlignment="1">
      <alignment horizontal="center" vertical="center" wrapText="1"/>
    </xf>
    <xf numFmtId="0" fontId="5" fillId="17" borderId="10" xfId="0" applyFont="1" applyFill="1" applyBorder="1" applyAlignment="1">
      <alignment vertical="center" wrapText="1"/>
    </xf>
    <xf numFmtId="0" fontId="23" fillId="17" borderId="10" xfId="0" applyFont="1" applyFill="1" applyBorder="1" applyAlignment="1">
      <alignment horizontal="center" vertical="center"/>
    </xf>
    <xf numFmtId="0" fontId="23" fillId="17" borderId="38" xfId="0" applyFont="1" applyFill="1" applyBorder="1" applyAlignment="1">
      <alignment horizontal="center" vertical="center"/>
    </xf>
    <xf numFmtId="0" fontId="15" fillId="17" borderId="11" xfId="3" applyFont="1" applyFill="1" applyBorder="1" applyAlignment="1">
      <alignment horizontal="center" vertical="center" wrapText="1"/>
    </xf>
    <xf numFmtId="0" fontId="15" fillId="17" borderId="21" xfId="3" applyFont="1" applyFill="1" applyBorder="1" applyAlignment="1">
      <alignment horizontal="center" vertical="center" wrapText="1"/>
    </xf>
    <xf numFmtId="0" fontId="36" fillId="17" borderId="34" xfId="0" applyFont="1" applyFill="1" applyBorder="1" applyAlignment="1">
      <alignment horizontal="center"/>
    </xf>
    <xf numFmtId="0" fontId="16" fillId="17" borderId="2" xfId="0" applyFont="1" applyFill="1" applyBorder="1"/>
    <xf numFmtId="0" fontId="16" fillId="19" borderId="2" xfId="0" applyFont="1" applyFill="1" applyBorder="1" applyAlignment="1">
      <alignment horizontal="center"/>
    </xf>
    <xf numFmtId="0" fontId="16" fillId="19" borderId="2" xfId="0" applyFont="1" applyFill="1" applyBorder="1" applyAlignment="1">
      <alignment horizontal="center" wrapText="1"/>
    </xf>
    <xf numFmtId="0" fontId="16" fillId="19" borderId="2" xfId="0" applyFont="1" applyFill="1" applyBorder="1" applyAlignment="1">
      <alignment horizontal="center" vertical="center" wrapText="1"/>
    </xf>
    <xf numFmtId="0" fontId="16" fillId="19" borderId="3" xfId="0" applyFont="1" applyFill="1" applyBorder="1" applyAlignment="1">
      <alignment horizontal="center" vertical="center" wrapText="1"/>
    </xf>
    <xf numFmtId="0" fontId="36" fillId="19" borderId="33" xfId="0" applyFont="1" applyFill="1" applyBorder="1" applyAlignment="1">
      <alignment horizontal="center"/>
    </xf>
    <xf numFmtId="0" fontId="16" fillId="19" borderId="2" xfId="0" applyFont="1" applyFill="1" applyBorder="1"/>
    <xf numFmtId="0" fontId="36" fillId="19" borderId="34" xfId="0" applyFont="1" applyFill="1" applyBorder="1" applyAlignment="1">
      <alignment horizontal="center"/>
    </xf>
    <xf numFmtId="0" fontId="23" fillId="19" borderId="11" xfId="0" applyFont="1" applyFill="1" applyBorder="1" applyAlignment="1">
      <alignment horizontal="center" vertical="center"/>
    </xf>
    <xf numFmtId="0" fontId="23" fillId="19" borderId="10" xfId="0" applyFont="1" applyFill="1" applyBorder="1" applyAlignment="1">
      <alignment horizontal="center" vertical="center" wrapText="1"/>
    </xf>
    <xf numFmtId="0" fontId="23" fillId="17" borderId="11" xfId="0" applyFont="1" applyFill="1" applyBorder="1" applyAlignment="1">
      <alignment horizontal="center" vertical="center"/>
    </xf>
    <xf numFmtId="0" fontId="23" fillId="17" borderId="11" xfId="0" applyFont="1" applyFill="1" applyBorder="1" applyAlignment="1">
      <alignment horizontal="center" vertical="center" wrapText="1"/>
    </xf>
    <xf numFmtId="0" fontId="23" fillId="17" borderId="21" xfId="0" applyFont="1" applyFill="1" applyBorder="1" applyAlignment="1">
      <alignment horizontal="center" vertical="center" wrapText="1"/>
    </xf>
    <xf numFmtId="0" fontId="50" fillId="17" borderId="33" xfId="0" applyFont="1" applyFill="1" applyBorder="1" applyAlignment="1">
      <alignment horizontal="center" vertical="center"/>
    </xf>
    <xf numFmtId="0" fontId="50" fillId="17" borderId="34" xfId="0" applyFont="1" applyFill="1" applyBorder="1" applyAlignment="1">
      <alignment horizontal="center" vertical="center"/>
    </xf>
    <xf numFmtId="0" fontId="24" fillId="17" borderId="40" xfId="0" applyFont="1" applyFill="1" applyBorder="1" applyAlignment="1">
      <alignment horizontal="center" vertical="center"/>
    </xf>
    <xf numFmtId="0" fontId="3" fillId="19" borderId="11" xfId="0" applyFont="1" applyFill="1" applyBorder="1" applyAlignment="1">
      <alignment horizontal="center" vertical="center"/>
    </xf>
    <xf numFmtId="0" fontId="4" fillId="19" borderId="11" xfId="0" applyFont="1" applyFill="1" applyBorder="1" applyAlignment="1">
      <alignment horizontal="left" vertical="center" indent="1"/>
    </xf>
    <xf numFmtId="0" fontId="4" fillId="19" borderId="11" xfId="0" applyFont="1" applyFill="1" applyBorder="1" applyAlignment="1">
      <alignment horizontal="center" vertical="center"/>
    </xf>
    <xf numFmtId="0" fontId="4" fillId="19" borderId="11" xfId="0" applyFont="1" applyFill="1" applyBorder="1" applyAlignment="1">
      <alignment horizontal="center" vertical="center" wrapText="1"/>
    </xf>
    <xf numFmtId="0" fontId="4" fillId="19" borderId="21" xfId="0" applyFont="1" applyFill="1" applyBorder="1" applyAlignment="1">
      <alignment horizontal="center" vertical="center" wrapText="1"/>
    </xf>
    <xf numFmtId="0" fontId="6" fillId="19" borderId="10" xfId="0" applyFont="1" applyFill="1" applyBorder="1" applyAlignment="1">
      <alignment vertical="center" wrapText="1"/>
    </xf>
    <xf numFmtId="0" fontId="24" fillId="19" borderId="50" xfId="0" applyFont="1" applyFill="1" applyBorder="1" applyAlignment="1">
      <alignment vertical="center"/>
    </xf>
    <xf numFmtId="0" fontId="24" fillId="19" borderId="33" xfId="0" applyFont="1" applyFill="1" applyBorder="1" applyAlignment="1">
      <alignment vertical="center"/>
    </xf>
    <xf numFmtId="0" fontId="24" fillId="19" borderId="34" xfId="0" applyFont="1" applyFill="1" applyBorder="1" applyAlignment="1">
      <alignment vertical="center"/>
    </xf>
    <xf numFmtId="0" fontId="23" fillId="19" borderId="10" xfId="0" applyFont="1" applyFill="1" applyBorder="1" applyAlignment="1">
      <alignment horizontal="center" vertical="center"/>
    </xf>
    <xf numFmtId="0" fontId="23" fillId="19" borderId="10" xfId="0" applyFont="1" applyFill="1" applyBorder="1" applyAlignment="1">
      <alignment horizontal="left" vertical="center" wrapText="1"/>
    </xf>
    <xf numFmtId="0" fontId="23" fillId="17" borderId="10" xfId="0" applyFont="1" applyFill="1" applyBorder="1" applyAlignment="1">
      <alignment horizontal="center" vertical="center" wrapText="1"/>
    </xf>
    <xf numFmtId="0" fontId="23" fillId="17" borderId="18" xfId="0" applyFont="1" applyFill="1" applyBorder="1" applyAlignment="1">
      <alignment horizontal="center" vertical="center" wrapText="1"/>
    </xf>
    <xf numFmtId="0" fontId="24" fillId="19" borderId="33" xfId="0" applyFont="1" applyFill="1" applyBorder="1"/>
    <xf numFmtId="0" fontId="24" fillId="19" borderId="34" xfId="0" applyFont="1" applyFill="1" applyBorder="1"/>
    <xf numFmtId="0" fontId="24" fillId="19" borderId="40" xfId="0" applyFont="1" applyFill="1" applyBorder="1"/>
    <xf numFmtId="0" fontId="15" fillId="19" borderId="10" xfId="10" applyFont="1" applyFill="1" applyBorder="1" applyAlignment="1">
      <alignment horizontal="center" vertical="center" wrapText="1"/>
    </xf>
    <xf numFmtId="0" fontId="15" fillId="19" borderId="10" xfId="10" applyFont="1" applyFill="1" applyBorder="1" applyAlignment="1">
      <alignment horizontal="center" vertical="center"/>
    </xf>
    <xf numFmtId="0" fontId="61" fillId="0" borderId="0" xfId="0" applyFont="1"/>
    <xf numFmtId="0" fontId="51" fillId="2" borderId="10" xfId="0" applyFont="1" applyFill="1" applyBorder="1" applyAlignment="1">
      <alignment horizontal="center" vertical="center" wrapText="1"/>
    </xf>
    <xf numFmtId="0" fontId="23" fillId="3" borderId="10" xfId="0" applyFont="1" applyFill="1" applyBorder="1" applyAlignment="1">
      <alignment horizontal="center" vertical="center" wrapText="1"/>
    </xf>
    <xf numFmtId="0" fontId="63" fillId="0" borderId="10" xfId="0" applyFont="1" applyBorder="1" applyAlignment="1">
      <alignment horizontal="justify" vertical="center" wrapText="1"/>
    </xf>
    <xf numFmtId="9" fontId="51" fillId="0" borderId="10" xfId="0" applyNumberFormat="1" applyFont="1" applyBorder="1" applyAlignment="1">
      <alignment horizontal="center" vertical="center"/>
    </xf>
    <xf numFmtId="0" fontId="51" fillId="0" borderId="10" xfId="0" applyFont="1" applyBorder="1" applyAlignment="1">
      <alignment horizontal="center" vertical="center" wrapText="1"/>
    </xf>
    <xf numFmtId="14" fontId="51" fillId="0" borderId="10" xfId="0" applyNumberFormat="1" applyFont="1" applyBorder="1" applyAlignment="1">
      <alignment horizontal="center" vertical="center" wrapText="1"/>
    </xf>
    <xf numFmtId="165" fontId="25" fillId="4" borderId="23" xfId="5" applyNumberFormat="1" applyFont="1" applyFill="1" applyBorder="1" applyAlignment="1">
      <alignment horizontal="center" vertical="center"/>
    </xf>
    <xf numFmtId="165" fontId="25" fillId="2" borderId="23" xfId="5" applyNumberFormat="1" applyFont="1" applyFill="1" applyBorder="1" applyAlignment="1">
      <alignment horizontal="center" vertical="center"/>
    </xf>
    <xf numFmtId="9" fontId="25" fillId="4" borderId="23" xfId="1" applyFont="1" applyFill="1" applyBorder="1" applyAlignment="1">
      <alignment horizontal="center" vertical="center"/>
    </xf>
    <xf numFmtId="165" fontId="25" fillId="4" borderId="26" xfId="5" applyNumberFormat="1" applyFont="1" applyFill="1" applyBorder="1" applyAlignment="1">
      <alignment horizontal="center" vertical="center"/>
    </xf>
    <xf numFmtId="9" fontId="25" fillId="2" borderId="22" xfId="1" applyFont="1" applyFill="1" applyBorder="1" applyAlignment="1">
      <alignment horizontal="center" vertical="center"/>
    </xf>
    <xf numFmtId="0" fontId="64" fillId="0" borderId="0" xfId="0" applyFont="1"/>
    <xf numFmtId="0" fontId="23" fillId="0" borderId="10" xfId="0" applyFont="1" applyBorder="1" applyAlignment="1">
      <alignment horizontal="center" vertical="center" wrapText="1"/>
    </xf>
    <xf numFmtId="0" fontId="63" fillId="0" borderId="10" xfId="0" applyFont="1" applyBorder="1" applyAlignment="1">
      <alignment vertical="center" wrapText="1"/>
    </xf>
    <xf numFmtId="9" fontId="51" fillId="0" borderId="10" xfId="0" applyNumberFormat="1" applyFont="1" applyBorder="1" applyAlignment="1">
      <alignment horizontal="center" vertical="center" wrapText="1"/>
    </xf>
    <xf numFmtId="1" fontId="25" fillId="4" borderId="10" xfId="1" applyNumberFormat="1" applyFont="1" applyFill="1" applyBorder="1" applyAlignment="1">
      <alignment horizontal="center" vertical="center"/>
    </xf>
    <xf numFmtId="9" fontId="25" fillId="2" borderId="10" xfId="1" applyFont="1" applyFill="1" applyBorder="1" applyAlignment="1">
      <alignment horizontal="center" vertical="center"/>
    </xf>
    <xf numFmtId="1" fontId="25" fillId="4" borderId="18" xfId="1" applyNumberFormat="1" applyFont="1" applyFill="1" applyBorder="1" applyAlignment="1">
      <alignment horizontal="center" vertical="center"/>
    </xf>
    <xf numFmtId="1" fontId="25" fillId="2" borderId="8" xfId="5" applyNumberFormat="1" applyFont="1" applyFill="1" applyBorder="1" applyAlignment="1">
      <alignment horizontal="center" vertical="center"/>
    </xf>
    <xf numFmtId="0" fontId="51" fillId="0" borderId="10" xfId="0" applyFont="1" applyBorder="1" applyAlignment="1">
      <alignment horizontal="justify" vertical="center" wrapText="1"/>
    </xf>
    <xf numFmtId="9" fontId="25" fillId="4" borderId="10" xfId="1" applyFont="1" applyFill="1" applyBorder="1" applyAlignment="1">
      <alignment horizontal="center" vertical="center"/>
    </xf>
    <xf numFmtId="9" fontId="25" fillId="0" borderId="10" xfId="1" applyFont="1" applyFill="1" applyBorder="1" applyAlignment="1">
      <alignment horizontal="center" vertical="center"/>
    </xf>
    <xf numFmtId="9" fontId="25" fillId="4" borderId="18" xfId="1" applyFont="1" applyFill="1" applyBorder="1" applyAlignment="1">
      <alignment horizontal="center" vertical="center"/>
    </xf>
    <xf numFmtId="9" fontId="25" fillId="2" borderId="8" xfId="1" applyFont="1" applyFill="1" applyBorder="1" applyAlignment="1">
      <alignment horizontal="center" vertical="center"/>
    </xf>
    <xf numFmtId="165" fontId="25" fillId="4" borderId="10" xfId="5" applyNumberFormat="1" applyFont="1" applyFill="1" applyBorder="1" applyAlignment="1">
      <alignment horizontal="center" vertical="center"/>
    </xf>
    <xf numFmtId="1" fontId="63" fillId="0" borderId="10" xfId="0" applyNumberFormat="1" applyFont="1" applyBorder="1" applyAlignment="1">
      <alignment horizontal="center" vertical="center" wrapText="1"/>
    </xf>
    <xf numFmtId="0" fontId="63" fillId="0" borderId="10" xfId="0" applyFont="1" applyBorder="1" applyAlignment="1">
      <alignment horizontal="center" vertical="center" wrapText="1"/>
    </xf>
    <xf numFmtId="14" fontId="63" fillId="0" borderId="10" xfId="0" applyNumberFormat="1" applyFont="1" applyBorder="1" applyAlignment="1">
      <alignment horizontal="center" vertical="center" wrapText="1"/>
    </xf>
    <xf numFmtId="0" fontId="63" fillId="0" borderId="10" xfId="0" applyFont="1" applyBorder="1" applyAlignment="1">
      <alignment horizontal="left" vertical="center" wrapText="1"/>
    </xf>
    <xf numFmtId="9" fontId="25" fillId="2" borderId="9" xfId="1" applyFont="1" applyFill="1" applyBorder="1" applyAlignment="1">
      <alignment horizontal="center" vertical="center"/>
    </xf>
    <xf numFmtId="0" fontId="51" fillId="0" borderId="10" xfId="0" applyFont="1" applyBorder="1" applyAlignment="1">
      <alignment vertical="center" wrapText="1"/>
    </xf>
    <xf numFmtId="0" fontId="23" fillId="2" borderId="10" xfId="0" applyFont="1" applyFill="1" applyBorder="1" applyAlignment="1">
      <alignment horizontal="center" vertical="center" wrapText="1"/>
    </xf>
    <xf numFmtId="0" fontId="25" fillId="4" borderId="10" xfId="0" applyFont="1" applyFill="1" applyBorder="1" applyAlignment="1">
      <alignment horizontal="center" vertical="center"/>
    </xf>
    <xf numFmtId="0" fontId="25" fillId="4" borderId="18" xfId="0" applyFont="1" applyFill="1" applyBorder="1" applyAlignment="1">
      <alignment horizontal="center" vertical="center"/>
    </xf>
    <xf numFmtId="1" fontId="25" fillId="2" borderId="10" xfId="1" applyNumberFormat="1" applyFont="1" applyFill="1" applyBorder="1" applyAlignment="1">
      <alignment horizontal="center" vertical="center"/>
    </xf>
    <xf numFmtId="9" fontId="25" fillId="2" borderId="8" xfId="5" applyNumberFormat="1" applyFont="1" applyFill="1" applyBorder="1" applyAlignment="1">
      <alignment horizontal="center" vertical="center"/>
    </xf>
    <xf numFmtId="9" fontId="51" fillId="2" borderId="10" xfId="0" applyNumberFormat="1" applyFont="1" applyFill="1" applyBorder="1" applyAlignment="1">
      <alignment horizontal="center" vertical="center" wrapText="1"/>
    </xf>
    <xf numFmtId="0" fontId="66" fillId="0" borderId="10" xfId="0" applyFont="1" applyBorder="1" applyAlignment="1">
      <alignment horizontal="center" vertical="center"/>
    </xf>
    <xf numFmtId="1" fontId="25" fillId="2" borderId="33" xfId="5" applyNumberFormat="1" applyFont="1" applyFill="1" applyBorder="1" applyAlignment="1">
      <alignment horizontal="center" vertical="center"/>
    </xf>
    <xf numFmtId="0" fontId="0" fillId="0" borderId="78" xfId="0" applyBorder="1"/>
    <xf numFmtId="0" fontId="0" fillId="0" borderId="79" xfId="0" applyBorder="1"/>
    <xf numFmtId="0" fontId="30" fillId="0" borderId="79" xfId="0" applyFont="1" applyBorder="1"/>
    <xf numFmtId="41" fontId="30" fillId="0" borderId="79" xfId="4" applyFont="1" applyFill="1" applyBorder="1"/>
    <xf numFmtId="41" fontId="30" fillId="0" borderId="80" xfId="4" applyFont="1" applyFill="1" applyBorder="1"/>
    <xf numFmtId="0" fontId="0" fillId="0" borderId="81" xfId="0" applyBorder="1"/>
    <xf numFmtId="41" fontId="30" fillId="0" borderId="82" xfId="4" applyFont="1" applyFill="1" applyBorder="1"/>
    <xf numFmtId="41" fontId="0" fillId="0" borderId="82" xfId="4" applyFont="1" applyFill="1" applyBorder="1" applyProtection="1">
      <protection hidden="1"/>
    </xf>
    <xf numFmtId="0" fontId="30" fillId="0" borderId="0" xfId="0" applyFont="1"/>
    <xf numFmtId="0" fontId="0" fillId="0" borderId="82" xfId="0" applyBorder="1"/>
    <xf numFmtId="0" fontId="0" fillId="0" borderId="83" xfId="0" applyBorder="1"/>
    <xf numFmtId="0" fontId="0" fillId="0" borderId="84" xfId="0" applyBorder="1"/>
    <xf numFmtId="0" fontId="0" fillId="0" borderId="85" xfId="0" applyBorder="1"/>
    <xf numFmtId="0" fontId="16" fillId="0" borderId="62" xfId="0" applyFont="1" applyBorder="1" applyAlignment="1">
      <alignment horizontal="center" vertical="center"/>
    </xf>
    <xf numFmtId="0" fontId="16" fillId="0" borderId="1" xfId="0" applyFont="1" applyBorder="1" applyAlignment="1">
      <alignment horizontal="center" vertical="center"/>
    </xf>
    <xf numFmtId="0" fontId="16" fillId="0" borderId="14" xfId="0" applyFont="1" applyBorder="1" applyAlignment="1">
      <alignment horizontal="center" vertical="center"/>
    </xf>
    <xf numFmtId="0" fontId="16" fillId="0" borderId="14" xfId="0" applyFont="1" applyBorder="1"/>
    <xf numFmtId="0" fontId="16" fillId="0" borderId="14" xfId="0" applyFont="1" applyBorder="1" applyAlignment="1">
      <alignment horizontal="center"/>
    </xf>
    <xf numFmtId="0" fontId="16" fillId="0" borderId="4" xfId="0" applyFont="1" applyBorder="1" applyAlignment="1">
      <alignment horizontal="center" vertical="center"/>
    </xf>
    <xf numFmtId="0" fontId="16" fillId="0" borderId="15" xfId="0" applyFont="1" applyBorder="1" applyAlignment="1">
      <alignment horizontal="center" vertical="center"/>
    </xf>
    <xf numFmtId="0" fontId="16" fillId="0" borderId="16" xfId="0" applyFont="1" applyBorder="1" applyAlignment="1">
      <alignment horizontal="center" vertical="center"/>
    </xf>
    <xf numFmtId="0" fontId="16" fillId="0" borderId="16" xfId="0" applyFont="1" applyBorder="1"/>
    <xf numFmtId="0" fontId="16" fillId="0" borderId="16" xfId="0" applyFont="1" applyBorder="1" applyAlignment="1">
      <alignment horizontal="center"/>
    </xf>
    <xf numFmtId="10" fontId="36" fillId="0" borderId="0" xfId="1" applyNumberFormat="1" applyFont="1" applyAlignment="1">
      <alignment horizontal="center" vertical="center"/>
    </xf>
    <xf numFmtId="0" fontId="24" fillId="8" borderId="0" xfId="0" applyFont="1" applyFill="1" applyAlignment="1">
      <alignment horizontal="center" vertical="center"/>
    </xf>
    <xf numFmtId="0" fontId="9" fillId="0" borderId="0" xfId="2"/>
    <xf numFmtId="9" fontId="0" fillId="2" borderId="0" xfId="0" applyNumberFormat="1" applyFill="1"/>
    <xf numFmtId="0" fontId="45" fillId="5" borderId="32" xfId="0" applyFont="1" applyFill="1" applyBorder="1" applyAlignment="1">
      <alignment vertical="center" wrapText="1"/>
    </xf>
    <xf numFmtId="0" fontId="45" fillId="15" borderId="9" xfId="0" applyFont="1" applyFill="1" applyBorder="1" applyAlignment="1">
      <alignment vertical="center" wrapText="1"/>
    </xf>
    <xf numFmtId="0" fontId="45" fillId="2" borderId="9" xfId="0" applyFont="1" applyFill="1" applyBorder="1" applyAlignment="1">
      <alignment vertical="center" wrapText="1"/>
    </xf>
    <xf numFmtId="0" fontId="45" fillId="15" borderId="77" xfId="0" applyFont="1" applyFill="1" applyBorder="1" applyAlignment="1">
      <alignment vertical="center" wrapText="1"/>
    </xf>
    <xf numFmtId="0" fontId="45" fillId="5" borderId="9" xfId="0" applyFont="1" applyFill="1" applyBorder="1" applyAlignment="1">
      <alignment vertical="center" wrapText="1"/>
    </xf>
    <xf numFmtId="0" fontId="45" fillId="2" borderId="77" xfId="0" applyFont="1" applyFill="1" applyBorder="1" applyAlignment="1">
      <alignment vertical="center" wrapText="1"/>
    </xf>
    <xf numFmtId="9" fontId="8" fillId="2" borderId="46" xfId="1" applyFont="1" applyFill="1" applyBorder="1" applyAlignment="1">
      <alignment horizontal="left" vertical="center" wrapText="1"/>
    </xf>
    <xf numFmtId="0" fontId="8" fillId="0" borderId="23" xfId="0" applyFont="1" applyBorder="1" applyAlignment="1">
      <alignment horizontal="left" vertical="center" wrapText="1"/>
    </xf>
    <xf numFmtId="0" fontId="45" fillId="0" borderId="10" xfId="0" applyFont="1" applyBorder="1" applyAlignment="1">
      <alignment vertical="center" wrapText="1"/>
    </xf>
    <xf numFmtId="0" fontId="45" fillId="0" borderId="11" xfId="0" applyFont="1" applyBorder="1" applyAlignment="1">
      <alignment vertical="center" wrapText="1"/>
    </xf>
    <xf numFmtId="0" fontId="45" fillId="5" borderId="10" xfId="0" applyFont="1" applyFill="1" applyBorder="1" applyAlignment="1">
      <alignment vertical="center" wrapText="1"/>
    </xf>
    <xf numFmtId="0" fontId="45" fillId="2" borderId="11" xfId="0" applyFont="1" applyFill="1" applyBorder="1" applyAlignment="1">
      <alignment vertical="center" wrapText="1"/>
    </xf>
    <xf numFmtId="1" fontId="0" fillId="2" borderId="10" xfId="1" applyNumberFormat="1" applyFont="1" applyFill="1" applyBorder="1" applyAlignment="1">
      <alignment horizontal="center" vertical="center"/>
    </xf>
    <xf numFmtId="0" fontId="8" fillId="0" borderId="32" xfId="0" applyFont="1" applyBorder="1" applyAlignment="1">
      <alignment vertical="top" wrapText="1"/>
    </xf>
    <xf numFmtId="0" fontId="50" fillId="19" borderId="10" xfId="0" applyFont="1" applyFill="1" applyBorder="1" applyAlignment="1">
      <alignment vertical="center"/>
    </xf>
    <xf numFmtId="0" fontId="24" fillId="19" borderId="10" xfId="0" applyFont="1" applyFill="1" applyBorder="1" applyAlignment="1">
      <alignment vertical="center"/>
    </xf>
    <xf numFmtId="0" fontId="50" fillId="19" borderId="8" xfId="0" applyFont="1" applyFill="1" applyBorder="1" applyAlignment="1">
      <alignment vertical="center"/>
    </xf>
    <xf numFmtId="0" fontId="8" fillId="0" borderId="38" xfId="0" applyFont="1" applyBorder="1" applyAlignment="1">
      <alignment horizontal="center" vertical="center"/>
    </xf>
    <xf numFmtId="9" fontId="8" fillId="0" borderId="38" xfId="1" applyFont="1" applyBorder="1" applyAlignment="1">
      <alignment horizontal="center" vertical="center"/>
    </xf>
    <xf numFmtId="0" fontId="8" fillId="0" borderId="40" xfId="0" applyFont="1" applyBorder="1" applyAlignment="1">
      <alignment horizontal="center" vertical="center"/>
    </xf>
    <xf numFmtId="0" fontId="34" fillId="2" borderId="10" xfId="0" applyFont="1" applyFill="1" applyBorder="1" applyAlignment="1">
      <alignment horizontal="justify" vertical="center" wrapText="1"/>
    </xf>
    <xf numFmtId="0" fontId="25" fillId="2" borderId="32" xfId="5" applyNumberFormat="1" applyFont="1" applyFill="1" applyBorder="1" applyAlignment="1">
      <alignment horizontal="center" vertical="center"/>
    </xf>
    <xf numFmtId="0" fontId="25" fillId="2" borderId="9" xfId="5" applyNumberFormat="1" applyFont="1" applyFill="1" applyBorder="1" applyAlignment="1">
      <alignment horizontal="center" vertical="center"/>
    </xf>
    <xf numFmtId="0" fontId="25" fillId="2" borderId="9" xfId="1" applyNumberFormat="1" applyFont="1" applyFill="1" applyBorder="1" applyAlignment="1">
      <alignment horizontal="center" vertical="center"/>
    </xf>
    <xf numFmtId="0" fontId="25" fillId="2" borderId="9" xfId="0" applyFont="1" applyFill="1" applyBorder="1" applyAlignment="1">
      <alignment horizontal="center" vertical="center"/>
    </xf>
    <xf numFmtId="0" fontId="25" fillId="0" borderId="9" xfId="0" applyFont="1" applyBorder="1" applyAlignment="1">
      <alignment horizontal="center" vertical="center"/>
    </xf>
    <xf numFmtId="0" fontId="64" fillId="0" borderId="9" xfId="0" applyFont="1" applyBorder="1" applyAlignment="1">
      <alignment horizontal="center" vertical="center"/>
    </xf>
    <xf numFmtId="9" fontId="25" fillId="2" borderId="32" xfId="1" applyFont="1" applyFill="1" applyBorder="1" applyAlignment="1">
      <alignment horizontal="center" vertical="center"/>
    </xf>
    <xf numFmtId="165" fontId="25" fillId="2" borderId="32" xfId="1" applyNumberFormat="1" applyFont="1" applyFill="1" applyBorder="1" applyAlignment="1">
      <alignment horizontal="center" vertical="center"/>
    </xf>
    <xf numFmtId="0" fontId="8" fillId="0" borderId="32" xfId="1" applyNumberFormat="1" applyFont="1" applyFill="1" applyBorder="1" applyAlignment="1">
      <alignment horizontal="center" vertical="center"/>
    </xf>
    <xf numFmtId="9" fontId="8" fillId="2" borderId="22" xfId="1" applyFont="1" applyFill="1" applyBorder="1" applyAlignment="1">
      <alignment horizontal="center" vertical="center"/>
    </xf>
    <xf numFmtId="9" fontId="8" fillId="0" borderId="22" xfId="1" applyFont="1" applyFill="1" applyBorder="1" applyAlignment="1">
      <alignment horizontal="center" vertical="center"/>
    </xf>
    <xf numFmtId="9" fontId="8" fillId="2" borderId="51" xfId="1" applyFont="1" applyFill="1" applyBorder="1" applyAlignment="1">
      <alignment horizontal="center" vertical="center"/>
    </xf>
    <xf numFmtId="9" fontId="8" fillId="2" borderId="34" xfId="1" applyFont="1" applyFill="1" applyBorder="1" applyAlignment="1">
      <alignment horizontal="center" vertical="center"/>
    </xf>
    <xf numFmtId="1" fontId="14" fillId="0" borderId="10" xfId="1" applyNumberFormat="1" applyFont="1" applyFill="1" applyBorder="1" applyAlignment="1">
      <alignment horizontal="center" vertical="center"/>
    </xf>
    <xf numFmtId="0" fontId="8" fillId="0" borderId="23" xfId="0" applyFont="1" applyBorder="1" applyAlignment="1">
      <alignment vertical="top" wrapText="1"/>
    </xf>
    <xf numFmtId="0" fontId="8" fillId="0" borderId="10" xfId="0" applyFont="1" applyBorder="1" applyAlignment="1">
      <alignment vertical="top" wrapText="1"/>
    </xf>
    <xf numFmtId="9" fontId="8" fillId="0" borderId="10" xfId="0" applyNumberFormat="1" applyFont="1" applyBorder="1" applyAlignment="1">
      <alignment horizontal="center" vertical="center"/>
    </xf>
    <xf numFmtId="9" fontId="25" fillId="2" borderId="23" xfId="1" applyFont="1" applyFill="1" applyBorder="1" applyAlignment="1">
      <alignment horizontal="center" vertical="center"/>
    </xf>
    <xf numFmtId="0" fontId="74" fillId="2" borderId="22" xfId="3" applyFont="1" applyFill="1" applyBorder="1" applyAlignment="1" applyProtection="1">
      <alignment horizontal="center" vertical="center" wrapText="1"/>
      <protection locked="0"/>
    </xf>
    <xf numFmtId="0" fontId="46" fillId="5" borderId="10" xfId="0" applyFont="1" applyFill="1" applyBorder="1" applyAlignment="1">
      <alignment vertical="center" wrapText="1"/>
    </xf>
    <xf numFmtId="0" fontId="46" fillId="5" borderId="23" xfId="0" applyFont="1" applyFill="1" applyBorder="1" applyAlignment="1">
      <alignment vertical="center" wrapText="1"/>
    </xf>
    <xf numFmtId="0" fontId="21" fillId="15" borderId="23" xfId="0" applyFont="1" applyFill="1" applyBorder="1" applyAlignment="1">
      <alignment vertical="center" wrapText="1"/>
    </xf>
    <xf numFmtId="0" fontId="21" fillId="5" borderId="23" xfId="0" applyFont="1" applyFill="1" applyBorder="1" applyAlignment="1">
      <alignment horizontal="justify" vertical="center" wrapText="1"/>
    </xf>
    <xf numFmtId="0" fontId="46" fillId="5" borderId="23" xfId="0" applyFont="1" applyFill="1" applyBorder="1" applyAlignment="1">
      <alignment horizontal="justify" vertical="center" wrapText="1"/>
    </xf>
    <xf numFmtId="14" fontId="46" fillId="5" borderId="23" xfId="0" applyNumberFormat="1" applyFont="1" applyFill="1" applyBorder="1" applyAlignment="1">
      <alignment vertical="center" wrapText="1"/>
    </xf>
    <xf numFmtId="14" fontId="46" fillId="5" borderId="31" xfId="0" applyNumberFormat="1" applyFont="1" applyFill="1" applyBorder="1" applyAlignment="1">
      <alignment vertical="center" wrapText="1"/>
    </xf>
    <xf numFmtId="0" fontId="43" fillId="5" borderId="8" xfId="0" applyFont="1" applyFill="1" applyBorder="1" applyAlignment="1">
      <alignment vertical="center"/>
    </xf>
    <xf numFmtId="9" fontId="43" fillId="18" borderId="10" xfId="0" applyNumberFormat="1" applyFont="1" applyFill="1" applyBorder="1" applyAlignment="1">
      <alignment horizontal="center" vertical="center"/>
    </xf>
    <xf numFmtId="0" fontId="43" fillId="5" borderId="10" xfId="0" applyFont="1" applyFill="1" applyBorder="1" applyAlignment="1">
      <alignment horizontal="center" vertical="center"/>
    </xf>
    <xf numFmtId="9" fontId="43" fillId="20" borderId="10" xfId="0" applyNumberFormat="1" applyFont="1" applyFill="1" applyBorder="1" applyAlignment="1">
      <alignment horizontal="center" vertical="center"/>
    </xf>
    <xf numFmtId="0" fontId="43" fillId="5" borderId="10" xfId="0" applyFont="1" applyFill="1" applyBorder="1" applyAlignment="1">
      <alignment vertical="center" wrapText="1"/>
    </xf>
    <xf numFmtId="0" fontId="16" fillId="2" borderId="10" xfId="0" applyFont="1" applyFill="1" applyBorder="1" applyAlignment="1">
      <alignment horizontal="center" vertical="center" wrapText="1"/>
    </xf>
    <xf numFmtId="0" fontId="16" fillId="0" borderId="10" xfId="0" applyFont="1" applyBorder="1" applyAlignment="1">
      <alignment horizontal="center" vertical="center" wrapText="1"/>
    </xf>
    <xf numFmtId="0" fontId="45" fillId="5" borderId="34" xfId="0" applyFont="1" applyFill="1" applyBorder="1" applyAlignment="1">
      <alignment vertical="center" wrapText="1"/>
    </xf>
    <xf numFmtId="0" fontId="8" fillId="0" borderId="34" xfId="0" applyFont="1" applyBorder="1" applyAlignment="1">
      <alignment vertical="top" wrapText="1"/>
    </xf>
    <xf numFmtId="0" fontId="34" fillId="0" borderId="34" xfId="0" applyFont="1" applyBorder="1" applyAlignment="1">
      <alignment horizontal="center" vertical="center"/>
    </xf>
    <xf numFmtId="9" fontId="25" fillId="2" borderId="93" xfId="1" applyFont="1" applyFill="1" applyBorder="1" applyAlignment="1">
      <alignment horizontal="center" vertical="center"/>
    </xf>
    <xf numFmtId="1" fontId="25" fillId="2" borderId="19" xfId="5" applyNumberFormat="1" applyFont="1" applyFill="1" applyBorder="1" applyAlignment="1">
      <alignment horizontal="center" vertical="center"/>
    </xf>
    <xf numFmtId="9" fontId="25" fillId="2" borderId="19" xfId="1" applyFont="1" applyFill="1" applyBorder="1" applyAlignment="1">
      <alignment horizontal="center" vertical="center"/>
    </xf>
    <xf numFmtId="9" fontId="25" fillId="2" borderId="19" xfId="5" applyNumberFormat="1" applyFont="1" applyFill="1" applyBorder="1" applyAlignment="1">
      <alignment horizontal="center" vertical="center"/>
    </xf>
    <xf numFmtId="1" fontId="25" fillId="2" borderId="94" xfId="5" applyNumberFormat="1" applyFont="1" applyFill="1" applyBorder="1" applyAlignment="1">
      <alignment horizontal="center" vertical="center"/>
    </xf>
    <xf numFmtId="0" fontId="16" fillId="0" borderId="95" xfId="0" applyFont="1" applyBorder="1" applyAlignment="1">
      <alignment horizontal="justify" vertical="center" wrapText="1"/>
    </xf>
    <xf numFmtId="0" fontId="16" fillId="0" borderId="48" xfId="0" applyFont="1" applyBorder="1" applyAlignment="1">
      <alignment horizontal="justify" vertical="center" wrapText="1"/>
    </xf>
    <xf numFmtId="0" fontId="14" fillId="2" borderId="48" xfId="0" applyFont="1" applyFill="1" applyBorder="1" applyAlignment="1">
      <alignment horizontal="justify" vertical="center" wrapText="1"/>
    </xf>
    <xf numFmtId="0" fontId="14" fillId="0" borderId="48" xfId="0" applyFont="1" applyBorder="1" applyAlignment="1">
      <alignment horizontal="justify" vertical="center" wrapText="1"/>
    </xf>
    <xf numFmtId="0" fontId="16" fillId="0" borderId="49" xfId="0" applyFont="1" applyBorder="1" applyAlignment="1">
      <alignment horizontal="justify" vertical="center" wrapText="1"/>
    </xf>
    <xf numFmtId="0" fontId="16" fillId="0" borderId="48" xfId="0" applyFont="1" applyBorder="1" applyAlignment="1">
      <alignment vertical="center" wrapText="1"/>
    </xf>
    <xf numFmtId="0" fontId="43" fillId="0" borderId="48" xfId="0" applyFont="1" applyBorder="1" applyAlignment="1">
      <alignment vertical="center" wrapText="1"/>
    </xf>
    <xf numFmtId="0" fontId="16" fillId="0" borderId="48" xfId="0" applyFont="1" applyBorder="1" applyAlignment="1">
      <alignment wrapText="1"/>
    </xf>
    <xf numFmtId="0" fontId="61" fillId="0" borderId="48" xfId="0" applyFont="1" applyBorder="1" applyAlignment="1">
      <alignment vertical="center" wrapText="1"/>
    </xf>
    <xf numFmtId="0" fontId="43" fillId="0" borderId="48" xfId="0" applyFont="1" applyBorder="1" applyAlignment="1">
      <alignment horizontal="justify" vertical="center" wrapText="1"/>
    </xf>
    <xf numFmtId="167" fontId="0" fillId="2" borderId="0" xfId="0" applyNumberFormat="1" applyFill="1"/>
    <xf numFmtId="9" fontId="0" fillId="0" borderId="0" xfId="0" applyNumberFormat="1"/>
    <xf numFmtId="0" fontId="0" fillId="0" borderId="10" xfId="0" applyBorder="1"/>
    <xf numFmtId="9" fontId="0" fillId="0" borderId="10" xfId="0" applyNumberFormat="1" applyBorder="1"/>
    <xf numFmtId="0" fontId="0" fillId="23" borderId="10" xfId="0" applyFill="1" applyBorder="1"/>
    <xf numFmtId="9" fontId="0" fillId="23" borderId="10" xfId="0" applyNumberFormat="1" applyFill="1" applyBorder="1"/>
    <xf numFmtId="0" fontId="73" fillId="24" borderId="10" xfId="0" applyFont="1" applyFill="1" applyBorder="1" applyAlignment="1">
      <alignment horizontal="center"/>
    </xf>
    <xf numFmtId="9" fontId="73" fillId="24" borderId="10" xfId="0" applyNumberFormat="1" applyFont="1" applyFill="1" applyBorder="1"/>
    <xf numFmtId="0" fontId="16" fillId="2" borderId="48" xfId="0" applyFont="1" applyFill="1" applyBorder="1" applyAlignment="1">
      <alignment vertical="center" wrapText="1"/>
    </xf>
    <xf numFmtId="0" fontId="8" fillId="22" borderId="10" xfId="0" applyFont="1" applyFill="1" applyBorder="1" applyAlignment="1">
      <alignment horizontal="center" vertical="center"/>
    </xf>
    <xf numFmtId="0" fontId="34" fillId="22" borderId="10" xfId="0" applyFont="1" applyFill="1" applyBorder="1" applyAlignment="1">
      <alignment horizontal="center" vertical="center"/>
    </xf>
    <xf numFmtId="0" fontId="16" fillId="2" borderId="49" xfId="0" applyFont="1" applyFill="1" applyBorder="1" applyAlignment="1">
      <alignment vertical="center" wrapText="1"/>
    </xf>
    <xf numFmtId="0" fontId="33" fillId="2" borderId="0" xfId="0" applyFont="1" applyFill="1"/>
    <xf numFmtId="0" fontId="5" fillId="16" borderId="10" xfId="0" applyFont="1" applyFill="1" applyBorder="1" applyAlignment="1">
      <alignment horizontal="center" vertical="center"/>
    </xf>
    <xf numFmtId="0" fontId="23" fillId="16" borderId="8" xfId="0" applyFont="1" applyFill="1" applyBorder="1" applyAlignment="1">
      <alignment horizontal="center" vertical="center"/>
    </xf>
    <xf numFmtId="0" fontId="23" fillId="16" borderId="10" xfId="0" applyFont="1" applyFill="1" applyBorder="1" applyAlignment="1">
      <alignment horizontal="center" vertical="center"/>
    </xf>
    <xf numFmtId="1" fontId="25" fillId="0" borderId="10" xfId="1" applyNumberFormat="1" applyFont="1" applyFill="1" applyBorder="1" applyAlignment="1">
      <alignment horizontal="center" vertical="center"/>
    </xf>
    <xf numFmtId="0" fontId="61" fillId="2" borderId="10" xfId="0" applyFont="1" applyFill="1" applyBorder="1" applyAlignment="1">
      <alignment horizontal="justify" vertical="center"/>
    </xf>
    <xf numFmtId="9" fontId="8" fillId="2" borderId="31" xfId="1" applyFont="1" applyFill="1" applyBorder="1" applyAlignment="1">
      <alignment horizontal="justify" vertical="center" wrapText="1"/>
    </xf>
    <xf numFmtId="0" fontId="16" fillId="0" borderId="10" xfId="0" applyFont="1" applyBorder="1" applyAlignment="1">
      <alignment horizontal="center" vertical="center"/>
    </xf>
    <xf numFmtId="10" fontId="8" fillId="0" borderId="10" xfId="1" applyNumberFormat="1" applyFont="1" applyFill="1" applyBorder="1" applyAlignment="1">
      <alignment horizontal="center" vertical="center"/>
    </xf>
    <xf numFmtId="10" fontId="8" fillId="4" borderId="38" xfId="1" applyNumberFormat="1" applyFont="1" applyFill="1" applyBorder="1" applyAlignment="1">
      <alignment horizontal="center" vertical="center"/>
    </xf>
    <xf numFmtId="10" fontId="8" fillId="2" borderId="10" xfId="1" applyNumberFormat="1" applyFont="1" applyFill="1" applyBorder="1" applyAlignment="1">
      <alignment horizontal="center" vertical="center"/>
    </xf>
    <xf numFmtId="10" fontId="25" fillId="2" borderId="10" xfId="1" applyNumberFormat="1" applyFont="1" applyFill="1" applyBorder="1" applyAlignment="1">
      <alignment horizontal="center" vertical="center"/>
    </xf>
    <xf numFmtId="0" fontId="16" fillId="17" borderId="10" xfId="0" applyFont="1" applyFill="1" applyBorder="1" applyAlignment="1">
      <alignment horizontal="center" vertical="center"/>
    </xf>
    <xf numFmtId="9" fontId="16" fillId="2" borderId="10" xfId="0" applyNumberFormat="1" applyFont="1" applyFill="1" applyBorder="1" applyAlignment="1">
      <alignment horizontal="center" vertical="center"/>
    </xf>
    <xf numFmtId="0" fontId="16" fillId="17" borderId="38" xfId="0" applyFont="1" applyFill="1" applyBorder="1" applyAlignment="1">
      <alignment horizontal="center" vertical="center"/>
    </xf>
    <xf numFmtId="9" fontId="16" fillId="2" borderId="10" xfId="1" applyFont="1" applyFill="1" applyBorder="1" applyAlignment="1">
      <alignment horizontal="center" vertical="center"/>
    </xf>
    <xf numFmtId="9" fontId="16" fillId="17" borderId="10" xfId="0" applyNumberFormat="1" applyFont="1" applyFill="1" applyBorder="1" applyAlignment="1">
      <alignment horizontal="center" vertical="center"/>
    </xf>
    <xf numFmtId="9" fontId="16" fillId="17" borderId="38" xfId="0" applyNumberFormat="1" applyFont="1" applyFill="1" applyBorder="1" applyAlignment="1">
      <alignment horizontal="center" vertical="center"/>
    </xf>
    <xf numFmtId="1" fontId="16" fillId="2" borderId="8" xfId="0" applyNumberFormat="1" applyFont="1" applyFill="1" applyBorder="1" applyAlignment="1">
      <alignment horizontal="center" vertical="center"/>
    </xf>
    <xf numFmtId="1" fontId="16" fillId="17" borderId="10" xfId="1" applyNumberFormat="1" applyFont="1" applyFill="1" applyBorder="1" applyAlignment="1">
      <alignment horizontal="center" vertical="center"/>
    </xf>
    <xf numFmtId="1" fontId="16" fillId="17" borderId="38" xfId="1" applyNumberFormat="1" applyFont="1" applyFill="1" applyBorder="1" applyAlignment="1">
      <alignment horizontal="center" vertical="center"/>
    </xf>
    <xf numFmtId="9" fontId="16" fillId="17" borderId="10" xfId="1" applyFont="1" applyFill="1" applyBorder="1" applyAlignment="1">
      <alignment horizontal="center" vertical="center"/>
    </xf>
    <xf numFmtId="9" fontId="16" fillId="17" borderId="38" xfId="1" applyFont="1" applyFill="1" applyBorder="1" applyAlignment="1">
      <alignment horizontal="center" vertical="center"/>
    </xf>
    <xf numFmtId="1" fontId="16" fillId="2" borderId="33" xfId="0" applyNumberFormat="1" applyFont="1" applyFill="1" applyBorder="1" applyAlignment="1">
      <alignment horizontal="center" vertical="center"/>
    </xf>
    <xf numFmtId="1" fontId="16" fillId="17" borderId="34" xfId="1" applyNumberFormat="1" applyFont="1" applyFill="1" applyBorder="1" applyAlignment="1">
      <alignment horizontal="center" vertical="center"/>
    </xf>
    <xf numFmtId="1" fontId="16" fillId="2" borderId="34" xfId="0" applyNumberFormat="1" applyFont="1" applyFill="1" applyBorder="1" applyAlignment="1">
      <alignment horizontal="center" vertical="center"/>
    </xf>
    <xf numFmtId="1" fontId="16" fillId="17" borderId="40" xfId="1" applyNumberFormat="1" applyFont="1" applyFill="1" applyBorder="1" applyAlignment="1">
      <alignment horizontal="center" vertical="center"/>
    </xf>
    <xf numFmtId="9" fontId="16" fillId="2" borderId="34" xfId="1" applyFont="1" applyFill="1" applyBorder="1" applyAlignment="1">
      <alignment horizontal="center" vertical="center"/>
    </xf>
    <xf numFmtId="0" fontId="61" fillId="2" borderId="34" xfId="0" applyFont="1" applyFill="1" applyBorder="1" applyAlignment="1">
      <alignment horizontal="justify" vertical="center"/>
    </xf>
    <xf numFmtId="9" fontId="16" fillId="2" borderId="0" xfId="0" applyNumberFormat="1" applyFont="1" applyFill="1"/>
    <xf numFmtId="2" fontId="16" fillId="2" borderId="10" xfId="0" applyNumberFormat="1" applyFont="1" applyFill="1" applyBorder="1" applyAlignment="1">
      <alignment horizontal="center" vertical="center"/>
    </xf>
    <xf numFmtId="2" fontId="16" fillId="2" borderId="8" xfId="1" applyNumberFormat="1" applyFont="1" applyFill="1" applyBorder="1" applyAlignment="1">
      <alignment horizontal="center" vertical="center"/>
    </xf>
    <xf numFmtId="10" fontId="16" fillId="2" borderId="10" xfId="0" applyNumberFormat="1" applyFont="1" applyFill="1" applyBorder="1" applyAlignment="1">
      <alignment horizontal="center" vertical="center"/>
    </xf>
    <xf numFmtId="10" fontId="0" fillId="2" borderId="10" xfId="1" applyNumberFormat="1" applyFont="1" applyFill="1" applyBorder="1" applyAlignment="1">
      <alignment horizontal="center" vertical="center"/>
    </xf>
    <xf numFmtId="10" fontId="25" fillId="2" borderId="32" xfId="1" applyNumberFormat="1" applyFont="1" applyFill="1" applyBorder="1" applyAlignment="1">
      <alignment horizontal="center" vertical="center"/>
    </xf>
    <xf numFmtId="0" fontId="0" fillId="0" borderId="0" xfId="0" applyAlignment="1">
      <alignment horizontal="center" vertical="center"/>
    </xf>
    <xf numFmtId="9" fontId="0" fillId="0" borderId="0" xfId="0" applyNumberFormat="1" applyAlignment="1">
      <alignment horizontal="center" vertical="center"/>
    </xf>
    <xf numFmtId="169" fontId="25" fillId="0" borderId="10" xfId="1" applyNumberFormat="1" applyFont="1" applyFill="1" applyBorder="1" applyAlignment="1">
      <alignment horizontal="center" vertical="center"/>
    </xf>
    <xf numFmtId="0" fontId="25" fillId="0" borderId="9" xfId="1" applyNumberFormat="1" applyFont="1" applyFill="1" applyBorder="1" applyAlignment="1">
      <alignment horizontal="center" vertical="center"/>
    </xf>
    <xf numFmtId="0" fontId="25" fillId="0" borderId="10" xfId="0" applyFont="1" applyBorder="1" applyAlignment="1">
      <alignment horizontal="center" vertical="center"/>
    </xf>
    <xf numFmtId="9" fontId="0" fillId="0" borderId="10" xfId="1" applyFont="1" applyBorder="1"/>
    <xf numFmtId="9" fontId="8" fillId="2" borderId="29" xfId="1" applyFont="1" applyFill="1" applyBorder="1" applyAlignment="1">
      <alignment horizontal="center" vertical="center"/>
    </xf>
    <xf numFmtId="9" fontId="8" fillId="2" borderId="93" xfId="1" applyFont="1" applyFill="1" applyBorder="1" applyAlignment="1">
      <alignment horizontal="center" vertical="center"/>
    </xf>
    <xf numFmtId="9" fontId="8" fillId="0" borderId="93" xfId="1" applyFont="1" applyFill="1" applyBorder="1" applyAlignment="1">
      <alignment horizontal="center" vertical="center"/>
    </xf>
    <xf numFmtId="9" fontId="8" fillId="2" borderId="16" xfId="1" applyFont="1" applyFill="1" applyBorder="1" applyAlignment="1">
      <alignment horizontal="center" vertical="center"/>
    </xf>
    <xf numFmtId="9" fontId="8" fillId="2" borderId="95" xfId="1" applyFont="1" applyFill="1" applyBorder="1" applyAlignment="1">
      <alignment horizontal="justify" vertical="top" wrapText="1"/>
    </xf>
    <xf numFmtId="9" fontId="8" fillId="0" borderId="95" xfId="1" applyFont="1" applyFill="1" applyBorder="1" applyAlignment="1">
      <alignment horizontal="justify" vertical="top" wrapText="1"/>
    </xf>
    <xf numFmtId="9" fontId="8" fillId="2" borderId="98" xfId="1" applyFont="1" applyFill="1" applyBorder="1" applyAlignment="1">
      <alignment horizontal="justify" vertical="top" wrapText="1"/>
    </xf>
    <xf numFmtId="9" fontId="8" fillId="2" borderId="49" xfId="1" applyFont="1" applyFill="1" applyBorder="1" applyAlignment="1">
      <alignment horizontal="justify" vertical="top" wrapText="1"/>
    </xf>
    <xf numFmtId="0" fontId="16" fillId="0" borderId="95" xfId="0" applyFont="1" applyBorder="1" applyAlignment="1">
      <alignment vertical="center" wrapText="1"/>
    </xf>
    <xf numFmtId="9" fontId="8" fillId="2" borderId="47" xfId="1" applyFont="1" applyFill="1" applyBorder="1" applyAlignment="1">
      <alignment horizontal="justify" vertical="center" wrapText="1"/>
    </xf>
    <xf numFmtId="9" fontId="8" fillId="0" borderId="47" xfId="1" applyFont="1" applyFill="1" applyBorder="1" applyAlignment="1">
      <alignment horizontal="justify" vertical="center" wrapText="1"/>
    </xf>
    <xf numFmtId="1" fontId="0" fillId="2" borderId="8" xfId="1" applyNumberFormat="1" applyFont="1" applyFill="1" applyBorder="1" applyAlignment="1">
      <alignment horizontal="center" vertical="center"/>
    </xf>
    <xf numFmtId="9" fontId="0" fillId="2" borderId="38" xfId="1" applyFont="1" applyFill="1" applyBorder="1" applyAlignment="1">
      <alignment horizontal="center" vertical="center"/>
    </xf>
    <xf numFmtId="1" fontId="0" fillId="2" borderId="33" xfId="1" applyNumberFormat="1" applyFont="1" applyFill="1" applyBorder="1" applyAlignment="1">
      <alignment horizontal="center" vertical="center"/>
    </xf>
    <xf numFmtId="1" fontId="0" fillId="2" borderId="34" xfId="1" applyNumberFormat="1" applyFont="1" applyFill="1" applyBorder="1" applyAlignment="1">
      <alignment horizontal="center" vertical="center"/>
    </xf>
    <xf numFmtId="9" fontId="0" fillId="2" borderId="34" xfId="1" applyFont="1" applyFill="1" applyBorder="1" applyAlignment="1">
      <alignment horizontal="center" vertical="center"/>
    </xf>
    <xf numFmtId="9" fontId="0" fillId="2" borderId="40" xfId="1" applyFont="1" applyFill="1" applyBorder="1" applyAlignment="1">
      <alignment horizontal="center" vertical="center"/>
    </xf>
    <xf numFmtId="0" fontId="8" fillId="0" borderId="22" xfId="0" applyFont="1" applyBorder="1" applyAlignment="1">
      <alignment vertical="top" wrapText="1"/>
    </xf>
    <xf numFmtId="0" fontId="8" fillId="0" borderId="8" xfId="0" applyFont="1" applyBorder="1" applyAlignment="1">
      <alignment vertical="top" wrapText="1"/>
    </xf>
    <xf numFmtId="0" fontId="8" fillId="0" borderId="33" xfId="0" applyFont="1" applyBorder="1" applyAlignment="1">
      <alignment vertical="top" wrapText="1"/>
    </xf>
    <xf numFmtId="0" fontId="8" fillId="0" borderId="40" xfId="0" applyFont="1" applyBorder="1" applyAlignment="1">
      <alignment vertical="top" wrapText="1"/>
    </xf>
    <xf numFmtId="0" fontId="16" fillId="0" borderId="25" xfId="0" applyFont="1" applyBorder="1" applyAlignment="1">
      <alignment wrapText="1"/>
    </xf>
    <xf numFmtId="9" fontId="25" fillId="0" borderId="93" xfId="1" applyFont="1" applyFill="1" applyBorder="1" applyAlignment="1">
      <alignment horizontal="center" vertical="center"/>
    </xf>
    <xf numFmtId="9" fontId="25" fillId="0" borderId="19" xfId="1" applyFont="1" applyFill="1" applyBorder="1" applyAlignment="1">
      <alignment horizontal="center" vertical="center"/>
    </xf>
    <xf numFmtId="9" fontId="25" fillId="0" borderId="19" xfId="5" applyNumberFormat="1" applyFont="1" applyFill="1" applyBorder="1" applyAlignment="1">
      <alignment horizontal="center" vertical="center"/>
    </xf>
    <xf numFmtId="9" fontId="25" fillId="0" borderId="94" xfId="1" applyFont="1" applyFill="1" applyBorder="1" applyAlignment="1">
      <alignment horizontal="center" vertical="center"/>
    </xf>
    <xf numFmtId="169" fontId="25" fillId="2" borderId="10" xfId="1" applyNumberFormat="1" applyFont="1" applyFill="1" applyBorder="1" applyAlignment="1">
      <alignment horizontal="center" vertical="center"/>
    </xf>
    <xf numFmtId="0" fontId="61" fillId="0" borderId="10" xfId="0" applyFont="1" applyFill="1" applyBorder="1" applyAlignment="1">
      <alignment horizontal="justify" vertical="center" wrapText="1"/>
    </xf>
    <xf numFmtId="0" fontId="61" fillId="0" borderId="10" xfId="0" applyFont="1" applyFill="1" applyBorder="1" applyAlignment="1">
      <alignment horizontal="justify" vertical="center"/>
    </xf>
    <xf numFmtId="9" fontId="8" fillId="0" borderId="31" xfId="1" applyFont="1" applyFill="1" applyBorder="1" applyAlignment="1">
      <alignment horizontal="justify" vertical="center" wrapText="1"/>
    </xf>
    <xf numFmtId="10" fontId="0" fillId="2" borderId="34" xfId="1" applyNumberFormat="1" applyFont="1" applyFill="1" applyBorder="1" applyAlignment="1">
      <alignment horizontal="center" vertical="center"/>
    </xf>
    <xf numFmtId="9" fontId="8" fillId="2" borderId="99" xfId="1" applyFont="1" applyFill="1" applyBorder="1" applyAlignment="1">
      <alignment horizontal="justify" vertical="center" wrapText="1"/>
    </xf>
    <xf numFmtId="41" fontId="67" fillId="0" borderId="27" xfId="4" applyFont="1" applyFill="1" applyBorder="1" applyAlignment="1">
      <alignment horizontal="center" vertical="center" wrapText="1"/>
    </xf>
    <xf numFmtId="41" fontId="68" fillId="0" borderId="27" xfId="4" applyFont="1" applyFill="1" applyBorder="1" applyAlignment="1">
      <alignment horizontal="center" vertical="center" wrapText="1"/>
    </xf>
    <xf numFmtId="41" fontId="68" fillId="0" borderId="82" xfId="4" applyFont="1" applyFill="1" applyBorder="1" applyAlignment="1">
      <alignment horizontal="center" vertical="center" wrapText="1"/>
    </xf>
    <xf numFmtId="41" fontId="69" fillId="0" borderId="27" xfId="4" applyFont="1" applyFill="1" applyBorder="1" applyAlignment="1">
      <alignment horizontal="center" vertical="center"/>
    </xf>
    <xf numFmtId="0" fontId="32" fillId="0" borderId="27" xfId="0" applyFont="1" applyBorder="1" applyAlignment="1" applyProtection="1">
      <alignment horizontal="left" vertical="center"/>
      <protection hidden="1"/>
    </xf>
    <xf numFmtId="0" fontId="32" fillId="0" borderId="82" xfId="0" applyFont="1" applyBorder="1" applyAlignment="1" applyProtection="1">
      <alignment horizontal="left" vertical="center"/>
      <protection hidden="1"/>
    </xf>
    <xf numFmtId="0" fontId="40" fillId="0" borderId="28" xfId="0" applyFont="1" applyBorder="1" applyAlignment="1">
      <alignment horizontal="center"/>
    </xf>
    <xf numFmtId="0" fontId="0" fillId="0" borderId="0" xfId="0" applyAlignment="1">
      <alignment horizontal="center"/>
    </xf>
    <xf numFmtId="0" fontId="0" fillId="0" borderId="30" xfId="0" applyBorder="1" applyAlignment="1">
      <alignment horizontal="center"/>
    </xf>
    <xf numFmtId="0" fontId="0" fillId="0" borderId="28" xfId="0" applyBorder="1" applyAlignment="1">
      <alignment horizontal="center"/>
    </xf>
    <xf numFmtId="0" fontId="5" fillId="17" borderId="11" xfId="0" applyFont="1" applyFill="1" applyBorder="1" applyAlignment="1">
      <alignment horizontal="center" vertical="center" wrapText="1"/>
    </xf>
    <xf numFmtId="0" fontId="5" fillId="17" borderId="23" xfId="0" applyFont="1" applyFill="1" applyBorder="1" applyAlignment="1">
      <alignment horizontal="center" vertical="center" wrapText="1"/>
    </xf>
    <xf numFmtId="0" fontId="23" fillId="17" borderId="3" xfId="0" applyFont="1" applyFill="1" applyBorder="1" applyAlignment="1">
      <alignment horizontal="center" vertical="center" wrapText="1"/>
    </xf>
    <xf numFmtId="0" fontId="23" fillId="17" borderId="45" xfId="0" applyFont="1" applyFill="1" applyBorder="1" applyAlignment="1">
      <alignment horizontal="center" vertical="center" wrapText="1"/>
    </xf>
    <xf numFmtId="0" fontId="23" fillId="17" borderId="31" xfId="0" applyFont="1" applyFill="1" applyBorder="1" applyAlignment="1">
      <alignment horizontal="center" vertical="center" wrapText="1"/>
    </xf>
    <xf numFmtId="0" fontId="26" fillId="16" borderId="10" xfId="0" applyFont="1" applyFill="1" applyBorder="1" applyAlignment="1">
      <alignment horizontal="center" vertical="center"/>
    </xf>
    <xf numFmtId="0" fontId="26" fillId="16" borderId="18" xfId="0" applyFont="1" applyFill="1" applyBorder="1" applyAlignment="1">
      <alignment horizontal="center" vertical="center"/>
    </xf>
    <xf numFmtId="0" fontId="5" fillId="16" borderId="10" xfId="0" applyFont="1" applyFill="1" applyBorder="1" applyAlignment="1">
      <alignment horizontal="center" vertical="center"/>
    </xf>
    <xf numFmtId="0" fontId="26" fillId="16" borderId="10" xfId="0" applyFont="1" applyFill="1" applyBorder="1" applyAlignment="1">
      <alignment horizontal="center" vertical="center" wrapText="1"/>
    </xf>
    <xf numFmtId="0" fontId="26" fillId="16" borderId="18" xfId="0" applyFont="1" applyFill="1" applyBorder="1" applyAlignment="1">
      <alignment horizontal="center" vertical="center" wrapText="1"/>
    </xf>
    <xf numFmtId="0" fontId="23" fillId="16" borderId="35" xfId="0" applyFont="1" applyFill="1" applyBorder="1" applyAlignment="1">
      <alignment horizontal="center" vertical="center"/>
    </xf>
    <xf numFmtId="0" fontId="23" fillId="16" borderId="36" xfId="0" applyFont="1" applyFill="1" applyBorder="1" applyAlignment="1">
      <alignment horizontal="center" vertical="center"/>
    </xf>
    <xf numFmtId="0" fontId="23" fillId="16" borderId="8" xfId="0" applyFont="1" applyFill="1" applyBorder="1" applyAlignment="1">
      <alignment horizontal="center" vertical="center"/>
    </xf>
    <xf numFmtId="0" fontId="23" fillId="16" borderId="10" xfId="0" applyFont="1" applyFill="1" applyBorder="1" applyAlignment="1">
      <alignment horizontal="center" vertical="center"/>
    </xf>
    <xf numFmtId="0" fontId="23" fillId="16" borderId="37" xfId="0" applyFont="1" applyFill="1" applyBorder="1" applyAlignment="1">
      <alignment horizontal="center" vertical="center"/>
    </xf>
    <xf numFmtId="0" fontId="23" fillId="16" borderId="38" xfId="0" applyFont="1" applyFill="1" applyBorder="1" applyAlignment="1">
      <alignment horizontal="center" vertical="center"/>
    </xf>
    <xf numFmtId="0" fontId="23" fillId="17" borderId="2" xfId="0" applyFont="1" applyFill="1" applyBorder="1" applyAlignment="1">
      <alignment horizontal="center" vertical="center" wrapText="1"/>
    </xf>
    <xf numFmtId="0" fontId="23" fillId="17" borderId="5" xfId="0" applyFont="1" applyFill="1" applyBorder="1" applyAlignment="1">
      <alignment horizontal="center" vertical="center" wrapText="1"/>
    </xf>
    <xf numFmtId="0" fontId="23" fillId="17" borderId="23" xfId="0" applyFont="1" applyFill="1" applyBorder="1" applyAlignment="1">
      <alignment horizontal="center" vertical="center" wrapText="1"/>
    </xf>
    <xf numFmtId="0" fontId="23" fillId="17" borderId="43" xfId="0" applyFont="1" applyFill="1" applyBorder="1" applyAlignment="1">
      <alignment horizontal="center" vertical="center"/>
    </xf>
    <xf numFmtId="0" fontId="23" fillId="17" borderId="44" xfId="0" applyFont="1" applyFill="1" applyBorder="1" applyAlignment="1">
      <alignment horizontal="center" vertical="center"/>
    </xf>
    <xf numFmtId="0" fontId="23" fillId="17" borderId="22" xfId="0" applyFont="1" applyFill="1" applyBorder="1" applyAlignment="1">
      <alignment horizontal="center" vertical="center"/>
    </xf>
    <xf numFmtId="0" fontId="16" fillId="2" borderId="0" xfId="0" applyFont="1" applyFill="1" applyAlignment="1">
      <alignment horizontal="center"/>
    </xf>
    <xf numFmtId="0" fontId="35" fillId="2" borderId="0" xfId="0" applyFont="1" applyFill="1" applyAlignment="1">
      <alignment horizontal="center" vertical="center" wrapText="1"/>
    </xf>
    <xf numFmtId="0" fontId="15" fillId="17" borderId="4" xfId="3" applyFont="1" applyFill="1" applyBorder="1" applyAlignment="1">
      <alignment horizontal="center" vertical="center" wrapText="1"/>
    </xf>
    <xf numFmtId="0" fontId="15" fillId="17" borderId="0" xfId="3" applyFont="1" applyFill="1" applyAlignment="1">
      <alignment horizontal="center" vertical="center" wrapText="1"/>
    </xf>
    <xf numFmtId="0" fontId="13" fillId="2" borderId="20" xfId="3" applyFont="1" applyFill="1" applyBorder="1" applyAlignment="1">
      <alignment horizontal="center" vertical="center" wrapText="1"/>
    </xf>
    <xf numFmtId="0" fontId="13" fillId="2" borderId="29" xfId="3" applyFont="1" applyFill="1" applyBorder="1" applyAlignment="1">
      <alignment horizontal="center" vertical="center" wrapText="1"/>
    </xf>
    <xf numFmtId="0" fontId="13" fillId="2" borderId="12" xfId="3" applyFont="1" applyFill="1" applyBorder="1" applyAlignment="1">
      <alignment horizontal="center" vertical="center" wrapText="1"/>
    </xf>
    <xf numFmtId="0" fontId="14" fillId="2" borderId="14" xfId="3" applyFont="1" applyFill="1" applyBorder="1" applyAlignment="1">
      <alignment horizontal="center"/>
    </xf>
    <xf numFmtId="0" fontId="14" fillId="2" borderId="6" xfId="3" applyFont="1" applyFill="1" applyBorder="1" applyAlignment="1">
      <alignment horizontal="center"/>
    </xf>
    <xf numFmtId="0" fontId="14" fillId="2" borderId="0" xfId="3" applyFont="1" applyFill="1" applyAlignment="1">
      <alignment horizontal="center"/>
    </xf>
    <xf numFmtId="0" fontId="14" fillId="2" borderId="7" xfId="3" applyFont="1" applyFill="1" applyBorder="1" applyAlignment="1">
      <alignment horizontal="center"/>
    </xf>
    <xf numFmtId="0" fontId="14" fillId="2" borderId="16" xfId="3" applyFont="1" applyFill="1" applyBorder="1" applyAlignment="1">
      <alignment horizontal="center"/>
    </xf>
    <xf numFmtId="0" fontId="14" fillId="2" borderId="17" xfId="3" applyFont="1" applyFill="1" applyBorder="1" applyAlignment="1">
      <alignment horizontal="center"/>
    </xf>
    <xf numFmtId="0" fontId="13" fillId="2" borderId="18" xfId="3" applyFont="1" applyFill="1" applyBorder="1" applyAlignment="1">
      <alignment horizontal="center" vertical="center" wrapText="1"/>
    </xf>
    <xf numFmtId="0" fontId="13" fillId="2" borderId="19" xfId="3" applyFont="1" applyFill="1" applyBorder="1" applyAlignment="1">
      <alignment horizontal="center" vertical="center" wrapText="1"/>
    </xf>
    <xf numFmtId="0" fontId="13" fillId="2" borderId="9" xfId="3" applyFont="1" applyFill="1" applyBorder="1" applyAlignment="1">
      <alignment horizontal="center" vertical="center" wrapText="1"/>
    </xf>
    <xf numFmtId="0" fontId="12" fillId="19" borderId="4" xfId="3" applyFont="1" applyFill="1" applyBorder="1" applyAlignment="1">
      <alignment horizontal="center" vertical="center" wrapText="1"/>
    </xf>
    <xf numFmtId="0" fontId="12" fillId="19" borderId="0" xfId="3" applyFont="1" applyFill="1" applyAlignment="1">
      <alignment horizontal="center" vertical="center" wrapText="1"/>
    </xf>
    <xf numFmtId="0" fontId="15" fillId="17" borderId="5" xfId="3" applyFont="1" applyFill="1" applyBorder="1" applyAlignment="1">
      <alignment horizontal="center" vertical="center" wrapText="1"/>
    </xf>
    <xf numFmtId="0" fontId="15" fillId="17" borderId="23" xfId="3" applyFont="1" applyFill="1" applyBorder="1" applyAlignment="1">
      <alignment horizontal="center" vertical="center" wrapText="1"/>
    </xf>
    <xf numFmtId="0" fontId="15" fillId="17" borderId="11" xfId="3" applyFont="1" applyFill="1" applyBorder="1" applyAlignment="1">
      <alignment horizontal="center" vertical="center" wrapText="1"/>
    </xf>
    <xf numFmtId="0" fontId="15" fillId="17" borderId="26" xfId="3" applyFont="1" applyFill="1" applyBorder="1" applyAlignment="1">
      <alignment horizontal="center" vertical="center" wrapText="1"/>
    </xf>
    <xf numFmtId="0" fontId="36" fillId="19" borderId="37" xfId="0" applyFont="1" applyFill="1" applyBorder="1" applyAlignment="1">
      <alignment horizontal="center" vertical="center" wrapText="1"/>
    </xf>
    <xf numFmtId="0" fontId="36" fillId="19" borderId="40" xfId="0" applyFont="1" applyFill="1" applyBorder="1" applyAlignment="1">
      <alignment horizontal="center" vertical="center" wrapText="1"/>
    </xf>
    <xf numFmtId="0" fontId="36" fillId="19" borderId="36" xfId="0" applyFont="1" applyFill="1" applyBorder="1" applyAlignment="1">
      <alignment horizontal="center"/>
    </xf>
    <xf numFmtId="0" fontId="36" fillId="19" borderId="36" xfId="0" applyFont="1" applyFill="1" applyBorder="1" applyAlignment="1">
      <alignment horizontal="center" vertical="center"/>
    </xf>
    <xf numFmtId="0" fontId="36" fillId="19" borderId="34" xfId="0" applyFont="1" applyFill="1" applyBorder="1" applyAlignment="1">
      <alignment horizontal="center" vertical="center"/>
    </xf>
    <xf numFmtId="0" fontId="36" fillId="19" borderId="36" xfId="0" applyFont="1" applyFill="1" applyBorder="1" applyAlignment="1">
      <alignment horizontal="center" vertical="center" wrapText="1"/>
    </xf>
    <xf numFmtId="0" fontId="36" fillId="19" borderId="34" xfId="0" applyFont="1" applyFill="1" applyBorder="1" applyAlignment="1">
      <alignment horizontal="center" vertical="center" wrapText="1"/>
    </xf>
    <xf numFmtId="0" fontId="15" fillId="2" borderId="4" xfId="3" applyFont="1" applyFill="1" applyBorder="1" applyAlignment="1">
      <alignment horizontal="left" vertical="center" wrapText="1"/>
    </xf>
    <xf numFmtId="0" fontId="15" fillId="2" borderId="0" xfId="3" applyFont="1" applyFill="1" applyAlignment="1">
      <alignment horizontal="left" vertical="center" wrapText="1"/>
    </xf>
    <xf numFmtId="0" fontId="14" fillId="2" borderId="0" xfId="3" applyFont="1" applyFill="1" applyAlignment="1">
      <alignment horizontal="left" wrapText="1"/>
    </xf>
    <xf numFmtId="0" fontId="13" fillId="19" borderId="13" xfId="3" applyFont="1" applyFill="1" applyBorder="1" applyAlignment="1">
      <alignment horizontal="center" vertical="center" wrapText="1"/>
    </xf>
    <xf numFmtId="0" fontId="13" fillId="19" borderId="2" xfId="3" applyFont="1" applyFill="1" applyBorder="1" applyAlignment="1">
      <alignment horizontal="center" vertical="center" wrapText="1"/>
    </xf>
    <xf numFmtId="0" fontId="9" fillId="2" borderId="10" xfId="2" applyFill="1" applyBorder="1" applyAlignment="1"/>
    <xf numFmtId="0" fontId="14" fillId="2" borderId="10" xfId="0" applyFont="1" applyFill="1" applyBorder="1"/>
    <xf numFmtId="0" fontId="13" fillId="2" borderId="0" xfId="3" applyFont="1" applyFill="1" applyAlignment="1">
      <alignment horizontal="right" vertical="center" wrapText="1"/>
    </xf>
    <xf numFmtId="0" fontId="13" fillId="2" borderId="24" xfId="3" applyFont="1" applyFill="1" applyBorder="1" applyAlignment="1">
      <alignment horizontal="right" vertical="center" wrapText="1"/>
    </xf>
    <xf numFmtId="164" fontId="37" fillId="2" borderId="18" xfId="3" applyNumberFormat="1" applyFont="1" applyFill="1" applyBorder="1" applyAlignment="1" applyProtection="1">
      <alignment horizontal="center" vertical="center" wrapText="1"/>
      <protection locked="0"/>
    </xf>
    <xf numFmtId="164" fontId="37" fillId="2" borderId="25" xfId="3" applyNumberFormat="1" applyFont="1" applyFill="1" applyBorder="1" applyAlignment="1" applyProtection="1">
      <alignment horizontal="center" vertical="center" wrapText="1"/>
      <protection locked="0"/>
    </xf>
    <xf numFmtId="0" fontId="36" fillId="19" borderId="35" xfId="0" applyFont="1" applyFill="1" applyBorder="1" applyAlignment="1">
      <alignment horizontal="center"/>
    </xf>
    <xf numFmtId="0" fontId="24" fillId="19" borderId="36" xfId="0" applyFont="1" applyFill="1" applyBorder="1" applyAlignment="1">
      <alignment horizontal="center" vertical="center" wrapText="1"/>
    </xf>
    <xf numFmtId="0" fontId="24" fillId="19" borderId="10" xfId="0" applyFont="1" applyFill="1" applyBorder="1" applyAlignment="1">
      <alignment horizontal="center" vertical="center" wrapText="1"/>
    </xf>
    <xf numFmtId="0" fontId="24" fillId="19" borderId="34" xfId="0" applyFont="1" applyFill="1" applyBorder="1" applyAlignment="1">
      <alignment horizontal="center" vertical="center" wrapText="1"/>
    </xf>
    <xf numFmtId="0" fontId="24" fillId="19" borderId="37" xfId="0" applyFont="1" applyFill="1" applyBorder="1" applyAlignment="1">
      <alignment horizontal="center" vertical="center" wrapText="1"/>
    </xf>
    <xf numFmtId="0" fontId="24" fillId="19" borderId="38" xfId="0" applyFont="1" applyFill="1" applyBorder="1" applyAlignment="1">
      <alignment horizontal="center" vertical="center" wrapText="1"/>
    </xf>
    <xf numFmtId="0" fontId="24" fillId="19" borderId="40" xfId="0" applyFont="1" applyFill="1" applyBorder="1" applyAlignment="1">
      <alignment horizontal="center" vertical="center" wrapText="1"/>
    </xf>
    <xf numFmtId="0" fontId="24" fillId="19" borderId="41" xfId="0" applyFont="1" applyFill="1" applyBorder="1" applyAlignment="1">
      <alignment horizontal="center" vertical="center" wrapText="1"/>
    </xf>
    <xf numFmtId="0" fontId="24" fillId="19" borderId="25" xfId="0" applyFont="1" applyFill="1" applyBorder="1" applyAlignment="1">
      <alignment horizontal="center" vertical="center" wrapText="1"/>
    </xf>
    <xf numFmtId="0" fontId="24" fillId="19" borderId="42" xfId="0" applyFont="1" applyFill="1" applyBorder="1" applyAlignment="1">
      <alignment horizontal="center" vertical="center" wrapText="1"/>
    </xf>
    <xf numFmtId="0" fontId="23" fillId="21" borderId="43" xfId="0" applyFont="1" applyFill="1" applyBorder="1" applyAlignment="1">
      <alignment horizontal="center" vertical="center"/>
    </xf>
    <xf numFmtId="0" fontId="23" fillId="21" borderId="44" xfId="0" applyFont="1" applyFill="1" applyBorder="1" applyAlignment="1">
      <alignment horizontal="center" vertical="center"/>
    </xf>
    <xf numFmtId="0" fontId="23" fillId="21" borderId="22" xfId="0" applyFont="1" applyFill="1" applyBorder="1" applyAlignment="1">
      <alignment horizontal="center" vertical="center"/>
    </xf>
    <xf numFmtId="0" fontId="14" fillId="0" borderId="0" xfId="0" applyFont="1" applyAlignment="1">
      <alignment horizontal="center" vertical="center"/>
    </xf>
    <xf numFmtId="16" fontId="14" fillId="0" borderId="0" xfId="0" applyNumberFormat="1" applyFont="1" applyAlignment="1">
      <alignment horizontal="center" vertical="center" wrapText="1"/>
    </xf>
    <xf numFmtId="0" fontId="24" fillId="3" borderId="10" xfId="0" applyFont="1" applyFill="1" applyBorder="1" applyAlignment="1">
      <alignment horizontal="center" vertical="center" wrapText="1"/>
    </xf>
    <xf numFmtId="0" fontId="24" fillId="3" borderId="18" xfId="0" applyFont="1" applyFill="1" applyBorder="1" applyAlignment="1">
      <alignment horizontal="center" vertical="center" wrapText="1"/>
    </xf>
    <xf numFmtId="0" fontId="50" fillId="17" borderId="35" xfId="0" applyFont="1" applyFill="1" applyBorder="1" applyAlignment="1">
      <alignment horizontal="center" vertical="center"/>
    </xf>
    <xf numFmtId="0" fontId="50" fillId="17" borderId="36" xfId="0" applyFont="1" applyFill="1" applyBorder="1" applyAlignment="1">
      <alignment horizontal="center" vertical="center"/>
    </xf>
    <xf numFmtId="0" fontId="50" fillId="17" borderId="8" xfId="0" applyFont="1" applyFill="1" applyBorder="1" applyAlignment="1">
      <alignment horizontal="center" vertical="center"/>
    </xf>
    <xf numFmtId="0" fontId="50" fillId="17" borderId="10" xfId="0" applyFont="1" applyFill="1" applyBorder="1" applyAlignment="1">
      <alignment horizontal="center" vertical="center"/>
    </xf>
    <xf numFmtId="0" fontId="24" fillId="17" borderId="36" xfId="0" applyFont="1" applyFill="1" applyBorder="1" applyAlignment="1">
      <alignment horizontal="center" vertical="center"/>
    </xf>
    <xf numFmtId="0" fontId="24" fillId="17" borderId="37" xfId="0" applyFont="1" applyFill="1" applyBorder="1" applyAlignment="1">
      <alignment horizontal="center" vertical="center"/>
    </xf>
    <xf numFmtId="0" fontId="24" fillId="17" borderId="10" xfId="0" applyFont="1" applyFill="1" applyBorder="1" applyAlignment="1">
      <alignment horizontal="center" vertical="center"/>
    </xf>
    <xf numFmtId="0" fontId="24" fillId="17" borderId="38" xfId="0" applyFont="1" applyFill="1" applyBorder="1" applyAlignment="1">
      <alignment horizontal="center" vertical="center"/>
    </xf>
    <xf numFmtId="0" fontId="60" fillId="2" borderId="14" xfId="3" applyFont="1" applyFill="1" applyBorder="1" applyAlignment="1">
      <alignment horizontal="left"/>
    </xf>
    <xf numFmtId="0" fontId="23" fillId="19" borderId="10" xfId="0" applyFont="1" applyFill="1" applyBorder="1" applyAlignment="1">
      <alignment horizontal="center" vertical="center" wrapText="1"/>
    </xf>
    <xf numFmtId="0" fontId="24" fillId="19" borderId="10" xfId="0" applyFont="1" applyFill="1" applyBorder="1" applyAlignment="1">
      <alignment horizontal="center" vertical="center"/>
    </xf>
    <xf numFmtId="0" fontId="24" fillId="19" borderId="18" xfId="0" applyFont="1" applyFill="1" applyBorder="1" applyAlignment="1">
      <alignment horizontal="center" vertical="center"/>
    </xf>
    <xf numFmtId="0" fontId="23" fillId="17" borderId="11" xfId="0" applyFont="1" applyFill="1" applyBorder="1" applyAlignment="1">
      <alignment horizontal="center" vertical="center"/>
    </xf>
    <xf numFmtId="0" fontId="6" fillId="19" borderId="10" xfId="0" applyFont="1" applyFill="1" applyBorder="1" applyAlignment="1">
      <alignment vertical="center" wrapText="1"/>
    </xf>
    <xf numFmtId="0" fontId="49" fillId="19" borderId="11" xfId="0" applyFont="1" applyFill="1" applyBorder="1" applyAlignment="1">
      <alignment horizontal="center" vertical="center" wrapText="1"/>
    </xf>
    <xf numFmtId="0" fontId="49" fillId="19" borderId="23" xfId="0" applyFont="1" applyFill="1" applyBorder="1" applyAlignment="1">
      <alignment horizontal="center" vertical="center" wrapText="1"/>
    </xf>
    <xf numFmtId="0" fontId="6" fillId="19" borderId="77" xfId="0" applyFont="1" applyFill="1" applyBorder="1" applyAlignment="1">
      <alignment horizontal="left" vertical="center" wrapText="1"/>
    </xf>
    <xf numFmtId="0" fontId="6" fillId="19" borderId="32" xfId="0" applyFont="1" applyFill="1" applyBorder="1" applyAlignment="1">
      <alignment horizontal="left" vertical="center" wrapText="1"/>
    </xf>
    <xf numFmtId="0" fontId="24" fillId="19" borderId="35" xfId="0" applyFont="1" applyFill="1" applyBorder="1" applyAlignment="1">
      <alignment horizontal="center" vertical="center" wrapText="1"/>
    </xf>
    <xf numFmtId="0" fontId="24" fillId="19" borderId="8" xfId="0" applyFont="1" applyFill="1" applyBorder="1" applyAlignment="1">
      <alignment horizontal="center" vertical="center" wrapText="1"/>
    </xf>
    <xf numFmtId="0" fontId="24" fillId="19" borderId="33" xfId="0" applyFont="1" applyFill="1" applyBorder="1" applyAlignment="1">
      <alignment horizontal="center" vertical="center" wrapText="1"/>
    </xf>
    <xf numFmtId="0" fontId="58" fillId="17" borderId="10" xfId="0" applyFont="1" applyFill="1" applyBorder="1" applyAlignment="1">
      <alignment horizontal="center" vertical="center"/>
    </xf>
    <xf numFmtId="0" fontId="58" fillId="17" borderId="18" xfId="0" applyFont="1" applyFill="1" applyBorder="1" applyAlignment="1">
      <alignment horizontal="center" vertical="center"/>
    </xf>
    <xf numFmtId="0" fontId="5" fillId="19" borderId="10" xfId="0" applyFont="1" applyFill="1" applyBorder="1" applyAlignment="1">
      <alignment vertical="center" wrapText="1"/>
    </xf>
    <xf numFmtId="0" fontId="48" fillId="0" borderId="10" xfId="0" applyFont="1" applyBorder="1" applyAlignment="1">
      <alignment horizontal="center" vertical="center"/>
    </xf>
    <xf numFmtId="0" fontId="48" fillId="0" borderId="18" xfId="0" applyFont="1" applyBorder="1" applyAlignment="1">
      <alignment horizontal="center" vertical="center"/>
    </xf>
    <xf numFmtId="0" fontId="50" fillId="19" borderId="35" xfId="0" applyFont="1" applyFill="1" applyBorder="1" applyAlignment="1">
      <alignment horizontal="center" vertical="center"/>
    </xf>
    <xf numFmtId="0" fontId="50" fillId="19" borderId="36" xfId="0" applyFont="1" applyFill="1" applyBorder="1" applyAlignment="1">
      <alignment horizontal="center" vertical="center"/>
    </xf>
    <xf numFmtId="0" fontId="50" fillId="19" borderId="8" xfId="0" applyFont="1" applyFill="1" applyBorder="1" applyAlignment="1">
      <alignment horizontal="center" vertical="center"/>
    </xf>
    <xf numFmtId="0" fontId="50" fillId="19" borderId="10" xfId="0" applyFont="1" applyFill="1" applyBorder="1" applyAlignment="1">
      <alignment horizontal="center" vertical="center"/>
    </xf>
    <xf numFmtId="0" fontId="24" fillId="19" borderId="36" xfId="0" applyFont="1" applyFill="1" applyBorder="1" applyAlignment="1">
      <alignment horizontal="center" vertical="center"/>
    </xf>
    <xf numFmtId="0" fontId="24" fillId="19" borderId="37" xfId="0" applyFont="1" applyFill="1" applyBorder="1" applyAlignment="1">
      <alignment horizontal="center" vertical="center"/>
    </xf>
    <xf numFmtId="0" fontId="24" fillId="19" borderId="38" xfId="0" applyFont="1" applyFill="1" applyBorder="1" applyAlignment="1">
      <alignment horizontal="center" vertical="center"/>
    </xf>
    <xf numFmtId="0" fontId="23" fillId="17" borderId="43" xfId="0" applyFont="1" applyFill="1" applyBorder="1" applyAlignment="1">
      <alignment horizontal="center" vertical="center" wrapText="1"/>
    </xf>
    <xf numFmtId="0" fontId="23" fillId="17" borderId="44" xfId="0" applyFont="1" applyFill="1" applyBorder="1" applyAlignment="1">
      <alignment horizontal="center" vertical="center" wrapText="1"/>
    </xf>
    <xf numFmtId="0" fontId="23" fillId="17" borderId="22" xfId="0" applyFont="1" applyFill="1" applyBorder="1" applyAlignment="1">
      <alignment horizontal="center" vertical="center" wrapText="1"/>
    </xf>
    <xf numFmtId="0" fontId="24" fillId="19" borderId="47" xfId="0" applyFont="1" applyFill="1" applyBorder="1" applyAlignment="1">
      <alignment horizontal="center" vertical="center" wrapText="1"/>
    </xf>
    <xf numFmtId="0" fontId="24" fillId="19" borderId="48" xfId="0" applyFont="1" applyFill="1" applyBorder="1" applyAlignment="1">
      <alignment horizontal="center" vertical="center" wrapText="1"/>
    </xf>
    <xf numFmtId="0" fontId="24" fillId="19" borderId="49" xfId="0" applyFont="1" applyFill="1" applyBorder="1" applyAlignment="1">
      <alignment horizontal="center" vertical="center" wrapText="1"/>
    </xf>
    <xf numFmtId="0" fontId="22" fillId="19" borderId="10" xfId="0" applyFont="1" applyFill="1" applyBorder="1" applyAlignment="1">
      <alignment horizontal="center" vertical="center"/>
    </xf>
    <xf numFmtId="0" fontId="22" fillId="19" borderId="18" xfId="0" applyFont="1" applyFill="1" applyBorder="1" applyAlignment="1">
      <alignment horizontal="center" vertical="center"/>
    </xf>
    <xf numFmtId="0" fontId="22" fillId="0" borderId="10" xfId="0" applyFont="1" applyBorder="1" applyAlignment="1">
      <alignment horizontal="center" vertical="center"/>
    </xf>
    <xf numFmtId="0" fontId="22" fillId="0" borderId="18" xfId="0" applyFont="1" applyBorder="1" applyAlignment="1">
      <alignment horizontal="center" vertical="center"/>
    </xf>
    <xf numFmtId="0" fontId="24" fillId="19" borderId="35" xfId="0" applyFont="1" applyFill="1" applyBorder="1" applyAlignment="1">
      <alignment horizontal="center" vertical="center"/>
    </xf>
    <xf numFmtId="0" fontId="24" fillId="19" borderId="8" xfId="0" applyFont="1" applyFill="1" applyBorder="1" applyAlignment="1">
      <alignment horizontal="center" vertical="center"/>
    </xf>
    <xf numFmtId="0" fontId="24" fillId="19" borderId="20" xfId="0" applyFont="1" applyFill="1" applyBorder="1" applyAlignment="1">
      <alignment horizontal="center" vertical="center"/>
    </xf>
    <xf numFmtId="0" fontId="24" fillId="19" borderId="33" xfId="0" applyFont="1" applyFill="1" applyBorder="1" applyAlignment="1">
      <alignment horizontal="center" vertical="center"/>
    </xf>
    <xf numFmtId="0" fontId="23" fillId="17" borderId="90" xfId="0" applyFont="1" applyFill="1" applyBorder="1" applyAlignment="1">
      <alignment horizontal="center" vertical="center" wrapText="1"/>
    </xf>
    <xf numFmtId="0" fontId="23" fillId="17" borderId="24" xfId="0" applyFont="1" applyFill="1" applyBorder="1" applyAlignment="1">
      <alignment horizontal="center" vertical="center" wrapText="1"/>
    </xf>
    <xf numFmtId="0" fontId="23" fillId="17" borderId="32" xfId="0" applyFont="1" applyFill="1" applyBorder="1" applyAlignment="1">
      <alignment horizontal="center" vertical="center" wrapText="1"/>
    </xf>
    <xf numFmtId="0" fontId="23" fillId="17" borderId="91" xfId="0" applyFont="1" applyFill="1" applyBorder="1" applyAlignment="1">
      <alignment horizontal="center" vertical="center" wrapText="1"/>
    </xf>
    <xf numFmtId="0" fontId="23" fillId="17" borderId="92" xfId="0" applyFont="1" applyFill="1" applyBorder="1" applyAlignment="1">
      <alignment horizontal="center" vertical="center" wrapText="1"/>
    </xf>
    <xf numFmtId="0" fontId="23" fillId="17" borderId="26" xfId="0" applyFont="1" applyFill="1" applyBorder="1" applyAlignment="1">
      <alignment horizontal="center" vertical="center" wrapText="1"/>
    </xf>
    <xf numFmtId="0" fontId="23" fillId="19" borderId="10" xfId="0" applyFont="1" applyFill="1" applyBorder="1" applyAlignment="1">
      <alignment horizontal="left" vertical="center" wrapText="1"/>
    </xf>
    <xf numFmtId="0" fontId="24" fillId="19" borderId="35" xfId="0" applyFont="1" applyFill="1" applyBorder="1" applyAlignment="1">
      <alignment horizontal="center"/>
    </xf>
    <xf numFmtId="0" fontId="24" fillId="19" borderId="36" xfId="0" applyFont="1" applyFill="1" applyBorder="1" applyAlignment="1">
      <alignment horizontal="center"/>
    </xf>
    <xf numFmtId="0" fontId="24" fillId="19" borderId="37" xfId="0" applyFont="1" applyFill="1" applyBorder="1" applyAlignment="1">
      <alignment horizontal="center"/>
    </xf>
    <xf numFmtId="0" fontId="24" fillId="19" borderId="43" xfId="0" applyFont="1" applyFill="1" applyBorder="1" applyAlignment="1">
      <alignment horizontal="center" vertical="center"/>
    </xf>
    <xf numFmtId="0" fontId="24" fillId="19" borderId="51" xfId="0" applyFont="1" applyFill="1" applyBorder="1" applyAlignment="1">
      <alignment horizontal="center" vertical="center"/>
    </xf>
    <xf numFmtId="0" fontId="11" fillId="19" borderId="97" xfId="0" applyFont="1" applyFill="1" applyBorder="1" applyAlignment="1">
      <alignment horizontal="center" vertical="center" wrapText="1"/>
    </xf>
    <xf numFmtId="0" fontId="11" fillId="19" borderId="98" xfId="0" applyFont="1" applyFill="1" applyBorder="1" applyAlignment="1">
      <alignment horizontal="center" vertical="center" wrapText="1"/>
    </xf>
    <xf numFmtId="0" fontId="23" fillId="17" borderId="10" xfId="0" applyFont="1" applyFill="1" applyBorder="1" applyAlignment="1">
      <alignment horizontal="center" vertical="center"/>
    </xf>
    <xf numFmtId="0" fontId="24" fillId="4" borderId="2" xfId="0" applyFont="1" applyFill="1" applyBorder="1" applyAlignment="1">
      <alignment horizontal="center" vertical="center" wrapText="1"/>
    </xf>
    <xf numFmtId="0" fontId="24" fillId="4" borderId="39" xfId="0" applyFont="1" applyFill="1" applyBorder="1" applyAlignment="1">
      <alignment horizontal="center" vertical="center" wrapText="1"/>
    </xf>
    <xf numFmtId="0" fontId="24" fillId="4" borderId="91" xfId="0" applyFont="1" applyFill="1" applyBorder="1" applyAlignment="1">
      <alignment horizontal="center" vertical="center" wrapText="1"/>
    </xf>
    <xf numFmtId="0" fontId="24" fillId="4" borderId="96" xfId="0" applyFont="1" applyFill="1" applyBorder="1" applyAlignment="1">
      <alignment horizontal="center" vertical="center" wrapText="1"/>
    </xf>
    <xf numFmtId="0" fontId="75" fillId="2" borderId="0" xfId="0" applyFont="1" applyFill="1" applyAlignment="1">
      <alignment horizontal="center" vertical="center" wrapText="1"/>
    </xf>
    <xf numFmtId="9" fontId="0" fillId="25" borderId="10" xfId="0" applyNumberFormat="1" applyFill="1" applyBorder="1" applyAlignment="1">
      <alignment horizontal="center"/>
    </xf>
    <xf numFmtId="0" fontId="0" fillId="25" borderId="10" xfId="0" applyFill="1" applyBorder="1" applyAlignment="1">
      <alignment horizontal="center"/>
    </xf>
    <xf numFmtId="0" fontId="73" fillId="24" borderId="10" xfId="0" applyFont="1" applyFill="1" applyBorder="1" applyAlignment="1">
      <alignment horizontal="center" vertical="center"/>
    </xf>
    <xf numFmtId="0" fontId="73" fillId="24" borderId="10" xfId="0" applyFont="1" applyFill="1" applyBorder="1" applyAlignment="1">
      <alignment horizontal="center"/>
    </xf>
    <xf numFmtId="0" fontId="72" fillId="24" borderId="10" xfId="0" applyFont="1" applyFill="1" applyBorder="1" applyAlignment="1">
      <alignment horizontal="center" vertical="center"/>
    </xf>
    <xf numFmtId="9" fontId="73" fillId="24" borderId="10" xfId="0" applyNumberFormat="1" applyFont="1" applyFill="1" applyBorder="1" applyAlignment="1">
      <alignment horizontal="center"/>
    </xf>
    <xf numFmtId="9" fontId="0" fillId="25" borderId="18" xfId="0" applyNumberFormat="1" applyFill="1" applyBorder="1" applyAlignment="1">
      <alignment horizontal="center"/>
    </xf>
    <xf numFmtId="0" fontId="0" fillId="25" borderId="9" xfId="0" applyFill="1" applyBorder="1" applyAlignment="1">
      <alignment horizontal="center"/>
    </xf>
    <xf numFmtId="9" fontId="73" fillId="24" borderId="18" xfId="0" applyNumberFormat="1" applyFont="1" applyFill="1" applyBorder="1" applyAlignment="1">
      <alignment horizontal="center"/>
    </xf>
    <xf numFmtId="0" fontId="73" fillId="24" borderId="9" xfId="0" applyFont="1" applyFill="1" applyBorder="1" applyAlignment="1">
      <alignment horizontal="center"/>
    </xf>
    <xf numFmtId="0" fontId="15" fillId="19" borderId="10" xfId="10" applyFont="1" applyFill="1" applyBorder="1" applyAlignment="1">
      <alignment horizontal="center" vertical="center" wrapText="1"/>
    </xf>
    <xf numFmtId="0" fontId="36" fillId="0" borderId="10" xfId="0" applyFont="1" applyBorder="1" applyAlignment="1">
      <alignment horizontal="center" vertical="top" wrapText="1"/>
    </xf>
    <xf numFmtId="0" fontId="36" fillId="0" borderId="10" xfId="0" applyFont="1" applyBorder="1" applyAlignment="1">
      <alignment horizontal="center" vertical="center"/>
    </xf>
    <xf numFmtId="0" fontId="16" fillId="0" borderId="59" xfId="0" applyFont="1" applyBorder="1" applyAlignment="1">
      <alignment horizontal="center" vertical="center" wrapText="1"/>
    </xf>
    <xf numFmtId="0" fontId="16" fillId="0" borderId="61" xfId="0" applyFont="1" applyBorder="1" applyAlignment="1">
      <alignment horizontal="center" vertical="center" wrapText="1"/>
    </xf>
    <xf numFmtId="0" fontId="43" fillId="2" borderId="67" xfId="0" applyFont="1" applyFill="1" applyBorder="1" applyAlignment="1">
      <alignment horizontal="center" vertical="center" wrapText="1" readingOrder="1"/>
    </xf>
    <xf numFmtId="0" fontId="43" fillId="2" borderId="68" xfId="0" applyFont="1" applyFill="1" applyBorder="1" applyAlignment="1">
      <alignment horizontal="center" vertical="center" wrapText="1" readingOrder="1"/>
    </xf>
    <xf numFmtId="9" fontId="16" fillId="2" borderId="59" xfId="1" applyFont="1" applyFill="1" applyBorder="1" applyAlignment="1">
      <alignment horizontal="center" vertical="center" wrapText="1"/>
    </xf>
    <xf numFmtId="9" fontId="16" fillId="2" borderId="61" xfId="1" applyFont="1" applyFill="1" applyBorder="1" applyAlignment="1">
      <alignment horizontal="center" vertical="center" wrapText="1"/>
    </xf>
    <xf numFmtId="0" fontId="21" fillId="2" borderId="67" xfId="0" applyFont="1" applyFill="1" applyBorder="1" applyAlignment="1">
      <alignment horizontal="center" vertical="center" wrapText="1" readingOrder="1"/>
    </xf>
    <xf numFmtId="0" fontId="21" fillId="2" borderId="61" xfId="0" applyFont="1" applyFill="1" applyBorder="1" applyAlignment="1">
      <alignment horizontal="center" vertical="center" wrapText="1" readingOrder="1"/>
    </xf>
    <xf numFmtId="9" fontId="16" fillId="0" borderId="59" xfId="0" applyNumberFormat="1" applyFont="1" applyBorder="1" applyAlignment="1">
      <alignment horizontal="center" vertical="center" wrapText="1"/>
    </xf>
    <xf numFmtId="9" fontId="16" fillId="0" borderId="61" xfId="0" applyNumberFormat="1" applyFont="1" applyBorder="1" applyAlignment="1">
      <alignment horizontal="center" vertical="center" wrapText="1"/>
    </xf>
    <xf numFmtId="0" fontId="14" fillId="2" borderId="59" xfId="0" applyFont="1" applyFill="1" applyBorder="1" applyAlignment="1">
      <alignment horizontal="center" vertical="center" wrapText="1"/>
    </xf>
    <xf numFmtId="0" fontId="14" fillId="2" borderId="61" xfId="0" applyFont="1" applyFill="1" applyBorder="1" applyAlignment="1">
      <alignment horizontal="center" vertical="center" wrapText="1"/>
    </xf>
    <xf numFmtId="0" fontId="8" fillId="0" borderId="59" xfId="0" applyFont="1" applyBorder="1" applyAlignment="1">
      <alignment horizontal="center" vertical="center" textRotation="90"/>
    </xf>
    <xf numFmtId="0" fontId="8" fillId="0" borderId="61" xfId="0" applyFont="1" applyBorder="1" applyAlignment="1">
      <alignment horizontal="center" vertical="center" textRotation="90"/>
    </xf>
    <xf numFmtId="0" fontId="21" fillId="2" borderId="69" xfId="0" applyFont="1" applyFill="1" applyBorder="1" applyAlignment="1">
      <alignment horizontal="center" vertical="center" wrapText="1" readingOrder="1"/>
    </xf>
    <xf numFmtId="0" fontId="21" fillId="2" borderId="57" xfId="0" applyFont="1" applyFill="1" applyBorder="1" applyAlignment="1">
      <alignment horizontal="center" vertical="center" wrapText="1" readingOrder="1"/>
    </xf>
    <xf numFmtId="0" fontId="43" fillId="2" borderId="61" xfId="0" applyFont="1" applyFill="1" applyBorder="1" applyAlignment="1">
      <alignment horizontal="center" vertical="center" wrapText="1" readingOrder="1"/>
    </xf>
    <xf numFmtId="0" fontId="21" fillId="2" borderId="68" xfId="0" applyFont="1" applyFill="1" applyBorder="1" applyAlignment="1">
      <alignment horizontal="center" vertical="center" wrapText="1" readingOrder="1"/>
    </xf>
    <xf numFmtId="0" fontId="16" fillId="0" borderId="62" xfId="0" applyFont="1" applyBorder="1" applyAlignment="1">
      <alignment horizontal="center" vertical="center"/>
    </xf>
    <xf numFmtId="0" fontId="16" fillId="0" borderId="61" xfId="0" applyFont="1" applyBorder="1" applyAlignment="1">
      <alignment horizontal="center" vertical="center"/>
    </xf>
    <xf numFmtId="0" fontId="16" fillId="0" borderId="59" xfId="0" applyFont="1" applyBorder="1" applyAlignment="1">
      <alignment horizontal="center" vertical="center"/>
    </xf>
    <xf numFmtId="0" fontId="8" fillId="0" borderId="59" xfId="0" applyFont="1" applyBorder="1" applyAlignment="1">
      <alignment horizontal="justify" vertical="center" wrapText="1"/>
    </xf>
    <xf numFmtId="0" fontId="8" fillId="0" borderId="61" xfId="0" applyFont="1" applyBorder="1" applyAlignment="1">
      <alignment horizontal="justify" vertical="center" wrapText="1"/>
    </xf>
    <xf numFmtId="0" fontId="8" fillId="0" borderId="59" xfId="0" applyFont="1" applyBorder="1" applyAlignment="1">
      <alignment horizontal="center" vertical="center" wrapText="1"/>
    </xf>
    <xf numFmtId="0" fontId="8" fillId="0" borderId="61" xfId="0" applyFont="1" applyBorder="1" applyAlignment="1">
      <alignment horizontal="center" vertical="center" wrapText="1"/>
    </xf>
    <xf numFmtId="0" fontId="34" fillId="0" borderId="59" xfId="0" applyFont="1" applyBorder="1" applyAlignment="1">
      <alignment horizontal="justify" vertical="center" wrapText="1"/>
    </xf>
    <xf numFmtId="9" fontId="16" fillId="2" borderId="70" xfId="1" applyFont="1" applyFill="1" applyBorder="1" applyAlignment="1">
      <alignment horizontal="center" vertical="center" wrapText="1"/>
    </xf>
    <xf numFmtId="9" fontId="16" fillId="2" borderId="58" xfId="1" applyFont="1" applyFill="1" applyBorder="1" applyAlignment="1">
      <alignment horizontal="center" vertical="center" wrapText="1"/>
    </xf>
    <xf numFmtId="0" fontId="16" fillId="0" borderId="59" xfId="0" applyFont="1" applyBorder="1" applyAlignment="1">
      <alignment horizontal="justify" vertical="center" wrapText="1"/>
    </xf>
    <xf numFmtId="0" fontId="16" fillId="0" borderId="61" xfId="0" applyFont="1" applyBorder="1" applyAlignment="1">
      <alignment horizontal="justify" vertical="center" wrapText="1"/>
    </xf>
    <xf numFmtId="9" fontId="16" fillId="0" borderId="62" xfId="0" applyNumberFormat="1" applyFont="1" applyBorder="1" applyAlignment="1">
      <alignment horizontal="center" vertical="center" wrapText="1"/>
    </xf>
    <xf numFmtId="0" fontId="8" fillId="0" borderId="62" xfId="0" applyFont="1" applyBorder="1" applyAlignment="1">
      <alignment horizontal="justify" vertical="center" wrapText="1"/>
    </xf>
    <xf numFmtId="0" fontId="8" fillId="2" borderId="59" xfId="0" applyFont="1" applyFill="1" applyBorder="1" applyAlignment="1">
      <alignment horizontal="justify" vertical="center" wrapText="1"/>
    </xf>
    <xf numFmtId="0" fontId="8" fillId="2" borderId="62" xfId="0" applyFont="1" applyFill="1" applyBorder="1" applyAlignment="1">
      <alignment horizontal="justify" vertical="center" wrapText="1"/>
    </xf>
    <xf numFmtId="0" fontId="16" fillId="0" borderId="62" xfId="0" applyFont="1" applyBorder="1" applyAlignment="1">
      <alignment horizontal="center" vertical="center" wrapText="1"/>
    </xf>
    <xf numFmtId="0" fontId="43" fillId="2" borderId="62" xfId="0" applyFont="1" applyFill="1" applyBorder="1" applyAlignment="1">
      <alignment horizontal="center" vertical="center" wrapText="1" readingOrder="1"/>
    </xf>
    <xf numFmtId="0" fontId="8" fillId="2" borderId="61" xfId="0" applyFont="1" applyFill="1" applyBorder="1" applyAlignment="1">
      <alignment horizontal="justify" vertical="center" wrapText="1"/>
    </xf>
    <xf numFmtId="0" fontId="36" fillId="6" borderId="64" xfId="0" applyFont="1" applyFill="1" applyBorder="1" applyAlignment="1">
      <alignment horizontal="center" vertical="center" textRotation="90" wrapText="1"/>
    </xf>
    <xf numFmtId="0" fontId="36" fillId="6" borderId="56" xfId="0" applyFont="1" applyFill="1" applyBorder="1" applyAlignment="1">
      <alignment horizontal="center" vertical="center" textRotation="90" wrapText="1"/>
    </xf>
    <xf numFmtId="0" fontId="16" fillId="6" borderId="64" xfId="0" applyFont="1" applyFill="1" applyBorder="1" applyAlignment="1">
      <alignment horizontal="center" vertical="center" textRotation="90" wrapText="1"/>
    </xf>
    <xf numFmtId="0" fontId="16" fillId="6" borderId="56" xfId="0" applyFont="1" applyFill="1" applyBorder="1" applyAlignment="1">
      <alignment horizontal="center" vertical="center" textRotation="90" wrapText="1"/>
    </xf>
    <xf numFmtId="0" fontId="36" fillId="6" borderId="63" xfId="0" applyFont="1" applyFill="1" applyBorder="1" applyAlignment="1">
      <alignment horizontal="center" vertical="center"/>
    </xf>
    <xf numFmtId="0" fontId="36" fillId="6" borderId="56" xfId="0" applyFont="1" applyFill="1" applyBorder="1" applyAlignment="1">
      <alignment horizontal="center" vertical="center"/>
    </xf>
    <xf numFmtId="0" fontId="36" fillId="6" borderId="61" xfId="0" applyFont="1" applyFill="1" applyBorder="1" applyAlignment="1">
      <alignment horizontal="center" vertical="center" wrapText="1"/>
    </xf>
    <xf numFmtId="0" fontId="36" fillId="6" borderId="60" xfId="0" applyFont="1" applyFill="1" applyBorder="1" applyAlignment="1">
      <alignment horizontal="center" vertical="center" wrapText="1"/>
    </xf>
    <xf numFmtId="0" fontId="36" fillId="6" borderId="59" xfId="0" applyFont="1" applyFill="1" applyBorder="1" applyAlignment="1">
      <alignment horizontal="center" vertical="center" textRotation="90" wrapText="1"/>
    </xf>
    <xf numFmtId="0" fontId="36" fillId="6" borderId="61" xfId="0" applyFont="1" applyFill="1" applyBorder="1" applyAlignment="1">
      <alignment horizontal="center" vertical="center" textRotation="90" wrapText="1"/>
    </xf>
    <xf numFmtId="0" fontId="36" fillId="6" borderId="53" xfId="0" applyFont="1" applyFill="1" applyBorder="1" applyAlignment="1">
      <alignment horizontal="center" vertical="center" wrapText="1"/>
    </xf>
    <xf numFmtId="0" fontId="36" fillId="6" borderId="54" xfId="0" applyFont="1" applyFill="1" applyBorder="1" applyAlignment="1">
      <alignment horizontal="center" vertical="center" wrapText="1"/>
    </xf>
    <xf numFmtId="0" fontId="36" fillId="6" borderId="55" xfId="0" applyFont="1" applyFill="1" applyBorder="1" applyAlignment="1">
      <alignment horizontal="center" vertical="center" wrapText="1"/>
    </xf>
    <xf numFmtId="0" fontId="24" fillId="6" borderId="61" xfId="0" applyFont="1" applyFill="1" applyBorder="1" applyAlignment="1">
      <alignment horizontal="center" vertical="center"/>
    </xf>
    <xf numFmtId="0" fontId="24" fillId="6" borderId="60" xfId="0" applyFont="1" applyFill="1" applyBorder="1" applyAlignment="1">
      <alignment horizontal="center" vertical="center"/>
    </xf>
    <xf numFmtId="0" fontId="36" fillId="6" borderId="59" xfId="0" applyFont="1" applyFill="1" applyBorder="1" applyAlignment="1">
      <alignment horizontal="center" vertical="center" wrapText="1"/>
    </xf>
    <xf numFmtId="0" fontId="43" fillId="2" borderId="59" xfId="0" applyFont="1" applyFill="1" applyBorder="1" applyAlignment="1">
      <alignment horizontal="center" vertical="center" wrapText="1" readingOrder="1"/>
    </xf>
    <xf numFmtId="0" fontId="36" fillId="6" borderId="62" xfId="0" applyFont="1" applyFill="1" applyBorder="1" applyAlignment="1">
      <alignment horizontal="center" vertical="center" wrapText="1"/>
    </xf>
    <xf numFmtId="0" fontId="36" fillId="6" borderId="63" xfId="0" applyFont="1" applyFill="1" applyBorder="1" applyAlignment="1">
      <alignment horizontal="center" vertical="center" wrapText="1"/>
    </xf>
    <xf numFmtId="0" fontId="36" fillId="6" borderId="53" xfId="0" applyFont="1" applyFill="1" applyBorder="1" applyAlignment="1">
      <alignment horizontal="center" vertical="center"/>
    </xf>
    <xf numFmtId="0" fontId="36" fillId="6" borderId="54" xfId="0" applyFont="1" applyFill="1" applyBorder="1" applyAlignment="1">
      <alignment horizontal="center" vertical="center"/>
    </xf>
    <xf numFmtId="0" fontId="36" fillId="6" borderId="57" xfId="0" applyFont="1" applyFill="1" applyBorder="1" applyAlignment="1">
      <alignment horizontal="center" vertical="center"/>
    </xf>
    <xf numFmtId="0" fontId="36" fillId="6" borderId="58" xfId="0" applyFont="1" applyFill="1" applyBorder="1" applyAlignment="1">
      <alignment horizontal="center" vertical="center"/>
    </xf>
    <xf numFmtId="0" fontId="36" fillId="6" borderId="59" xfId="0" applyFont="1" applyFill="1" applyBorder="1" applyAlignment="1">
      <alignment horizontal="center" vertical="center" textRotation="90"/>
    </xf>
    <xf numFmtId="0" fontId="36" fillId="6" borderId="61" xfId="0" applyFont="1" applyFill="1" applyBorder="1" applyAlignment="1">
      <alignment horizontal="center" vertical="center" textRotation="90"/>
    </xf>
    <xf numFmtId="0" fontId="24" fillId="6" borderId="61" xfId="0" applyFont="1" applyFill="1" applyBorder="1" applyAlignment="1">
      <alignment horizontal="center" vertical="center" wrapText="1"/>
    </xf>
    <xf numFmtId="0" fontId="24" fillId="6" borderId="60" xfId="0" applyFont="1" applyFill="1" applyBorder="1" applyAlignment="1">
      <alignment horizontal="center" vertical="center" wrapText="1"/>
    </xf>
    <xf numFmtId="0" fontId="36" fillId="6" borderId="60" xfId="0" applyFont="1" applyFill="1" applyBorder="1" applyAlignment="1">
      <alignment horizontal="center" vertical="center" textRotation="90" wrapText="1"/>
    </xf>
    <xf numFmtId="0" fontId="61" fillId="0" borderId="24" xfId="0" applyFont="1" applyBorder="1" applyAlignment="1">
      <alignment horizontal="center"/>
    </xf>
    <xf numFmtId="0" fontId="61" fillId="0" borderId="5" xfId="0" applyFont="1" applyBorder="1" applyAlignment="1">
      <alignment horizontal="center"/>
    </xf>
    <xf numFmtId="0" fontId="36" fillId="6" borderId="53" xfId="0" applyFont="1" applyFill="1" applyBorder="1" applyAlignment="1">
      <alignment horizontal="left" vertical="center"/>
    </xf>
    <xf numFmtId="0" fontId="36" fillId="6" borderId="54" xfId="0" applyFont="1" applyFill="1" applyBorder="1" applyAlignment="1">
      <alignment horizontal="left" vertical="center"/>
    </xf>
    <xf numFmtId="0" fontId="36" fillId="6" borderId="55" xfId="0" applyFont="1" applyFill="1" applyBorder="1" applyAlignment="1">
      <alignment horizontal="left" vertical="center"/>
    </xf>
    <xf numFmtId="0" fontId="16" fillId="2" borderId="53" xfId="0" applyFont="1" applyFill="1" applyBorder="1" applyAlignment="1">
      <alignment horizontal="left" vertical="center" wrapText="1"/>
    </xf>
    <xf numFmtId="0" fontId="16" fillId="2" borderId="54" xfId="0" applyFont="1" applyFill="1" applyBorder="1" applyAlignment="1">
      <alignment horizontal="left" vertical="center" wrapText="1"/>
    </xf>
    <xf numFmtId="0" fontId="16" fillId="2" borderId="55" xfId="0" applyFont="1" applyFill="1" applyBorder="1" applyAlignment="1">
      <alignment horizontal="left" vertical="center" wrapText="1"/>
    </xf>
    <xf numFmtId="0" fontId="16" fillId="0" borderId="14" xfId="0" applyFont="1" applyBorder="1" applyAlignment="1">
      <alignment horizontal="center" vertical="center"/>
    </xf>
    <xf numFmtId="0" fontId="16" fillId="0" borderId="0" xfId="0" applyFont="1" applyAlignment="1">
      <alignment horizontal="center" vertical="center"/>
    </xf>
    <xf numFmtId="0" fontId="16" fillId="0" borderId="14" xfId="0" applyFont="1" applyBorder="1" applyAlignment="1">
      <alignment horizontal="center"/>
    </xf>
    <xf numFmtId="0" fontId="16" fillId="0" borderId="0" xfId="0" applyFont="1" applyAlignment="1">
      <alignment horizontal="center"/>
    </xf>
    <xf numFmtId="0" fontId="16" fillId="0" borderId="16" xfId="0" applyFont="1" applyBorder="1" applyAlignment="1">
      <alignment horizontal="center"/>
    </xf>
    <xf numFmtId="0" fontId="41" fillId="0" borderId="16" xfId="0" applyFont="1" applyBorder="1" applyAlignment="1">
      <alignment horizontal="center" vertical="center"/>
    </xf>
    <xf numFmtId="0" fontId="61" fillId="2" borderId="86" xfId="0" applyFont="1" applyFill="1" applyBorder="1" applyAlignment="1">
      <alignment horizontal="center" vertical="center"/>
    </xf>
    <xf numFmtId="0" fontId="61" fillId="2" borderId="87" xfId="0" applyFont="1" applyFill="1" applyBorder="1" applyAlignment="1">
      <alignment horizontal="center" vertical="center"/>
    </xf>
    <xf numFmtId="0" fontId="61" fillId="0" borderId="88" xfId="0" applyFont="1" applyBorder="1" applyAlignment="1">
      <alignment horizontal="center" vertical="center"/>
    </xf>
    <xf numFmtId="0" fontId="61" fillId="0" borderId="89" xfId="0" applyFont="1" applyBorder="1" applyAlignment="1">
      <alignment horizontal="center" vertical="center"/>
    </xf>
    <xf numFmtId="0" fontId="61" fillId="0" borderId="86" xfId="0" applyFont="1" applyBorder="1" applyAlignment="1">
      <alignment horizontal="center" vertical="center"/>
    </xf>
    <xf numFmtId="0" fontId="16" fillId="2" borderId="59" xfId="0" applyFont="1" applyFill="1" applyBorder="1" applyAlignment="1">
      <alignment horizontal="center" vertical="center" wrapText="1"/>
    </xf>
    <xf numFmtId="0" fontId="16" fillId="2" borderId="62" xfId="0" applyFont="1" applyFill="1" applyBorder="1" applyAlignment="1">
      <alignment horizontal="center" vertical="center" wrapText="1"/>
    </xf>
    <xf numFmtId="9" fontId="16" fillId="2" borderId="62" xfId="1" applyFont="1" applyFill="1" applyBorder="1" applyAlignment="1">
      <alignment horizontal="center" vertical="center" wrapText="1"/>
    </xf>
    <xf numFmtId="0" fontId="46" fillId="14" borderId="67" xfId="0" applyFont="1" applyFill="1" applyBorder="1" applyAlignment="1">
      <alignment horizontal="center" vertical="center" wrapText="1" readingOrder="1"/>
    </xf>
    <xf numFmtId="0" fontId="46" fillId="14" borderId="62" xfId="0" applyFont="1" applyFill="1" applyBorder="1" applyAlignment="1">
      <alignment horizontal="center" vertical="center" wrapText="1" readingOrder="1"/>
    </xf>
    <xf numFmtId="0" fontId="16" fillId="8" borderId="59" xfId="0" applyFont="1" applyFill="1" applyBorder="1" applyAlignment="1">
      <alignment horizontal="center" vertical="center" wrapText="1"/>
    </xf>
    <xf numFmtId="0" fontId="16" fillId="8" borderId="62" xfId="0" applyFont="1" applyFill="1" applyBorder="1" applyAlignment="1">
      <alignment horizontal="center" vertical="center" wrapText="1"/>
    </xf>
    <xf numFmtId="0" fontId="46" fillId="2" borderId="67" xfId="0" applyFont="1" applyFill="1" applyBorder="1" applyAlignment="1">
      <alignment horizontal="center" vertical="center" wrapText="1" readingOrder="1"/>
    </xf>
    <xf numFmtId="0" fontId="46" fillId="2" borderId="62" xfId="0" applyFont="1" applyFill="1" applyBorder="1" applyAlignment="1">
      <alignment horizontal="center" vertical="center" wrapText="1" readingOrder="1"/>
    </xf>
    <xf numFmtId="0" fontId="8" fillId="0" borderId="62" xfId="0" applyFont="1" applyBorder="1" applyAlignment="1">
      <alignment horizontal="center" vertical="center" wrapText="1"/>
    </xf>
    <xf numFmtId="0" fontId="46" fillId="2" borderId="68" xfId="0" applyFont="1" applyFill="1" applyBorder="1" applyAlignment="1">
      <alignment horizontal="center" vertical="center" wrapText="1" readingOrder="1"/>
    </xf>
    <xf numFmtId="0" fontId="16" fillId="2" borderId="61" xfId="0" applyFont="1" applyFill="1" applyBorder="1" applyAlignment="1">
      <alignment horizontal="center" vertical="center" wrapText="1"/>
    </xf>
    <xf numFmtId="0" fontId="16" fillId="8" borderId="61" xfId="0" applyFont="1" applyFill="1" applyBorder="1" applyAlignment="1">
      <alignment horizontal="center" vertical="center" wrapText="1"/>
    </xf>
    <xf numFmtId="0" fontId="46" fillId="8" borderId="67" xfId="0" applyFont="1" applyFill="1" applyBorder="1" applyAlignment="1">
      <alignment horizontal="center" vertical="center" wrapText="1" readingOrder="1"/>
    </xf>
    <xf numFmtId="0" fontId="46" fillId="8" borderId="62" xfId="0" applyFont="1" applyFill="1" applyBorder="1" applyAlignment="1">
      <alignment horizontal="center" vertical="center" wrapText="1" readingOrder="1"/>
    </xf>
    <xf numFmtId="0" fontId="46" fillId="8" borderId="68" xfId="0" applyFont="1" applyFill="1" applyBorder="1" applyAlignment="1">
      <alignment horizontal="center" vertical="center" wrapText="1" readingOrder="1"/>
    </xf>
    <xf numFmtId="0" fontId="16" fillId="13" borderId="59" xfId="0" applyFont="1" applyFill="1" applyBorder="1" applyAlignment="1">
      <alignment horizontal="center" vertical="center" wrapText="1"/>
    </xf>
    <xf numFmtId="0" fontId="16" fillId="13" borderId="62" xfId="0" applyFont="1" applyFill="1" applyBorder="1" applyAlignment="1">
      <alignment horizontal="center" vertical="center" wrapText="1"/>
    </xf>
    <xf numFmtId="0" fontId="16" fillId="13" borderId="61" xfId="0" applyFont="1" applyFill="1" applyBorder="1" applyAlignment="1">
      <alignment horizontal="center" vertical="center" wrapText="1"/>
    </xf>
    <xf numFmtId="0" fontId="46" fillId="2" borderId="64" xfId="0" applyFont="1" applyFill="1" applyBorder="1" applyAlignment="1">
      <alignment horizontal="center" vertical="center" wrapText="1" readingOrder="1"/>
    </xf>
    <xf numFmtId="0" fontId="46" fillId="2" borderId="63" xfId="0" applyFont="1" applyFill="1" applyBorder="1" applyAlignment="1">
      <alignment horizontal="center" vertical="center" wrapText="1" readingOrder="1"/>
    </xf>
    <xf numFmtId="0" fontId="46" fillId="2" borderId="72" xfId="0" applyFont="1" applyFill="1" applyBorder="1" applyAlignment="1">
      <alignment horizontal="center" vertical="center" wrapText="1" readingOrder="1"/>
    </xf>
    <xf numFmtId="0" fontId="46" fillId="2" borderId="70" xfId="0" applyFont="1" applyFill="1" applyBorder="1" applyAlignment="1">
      <alignment horizontal="center" vertical="center" wrapText="1" readingOrder="1"/>
    </xf>
    <xf numFmtId="0" fontId="46" fillId="2" borderId="71" xfId="0" applyFont="1" applyFill="1" applyBorder="1" applyAlignment="1">
      <alignment horizontal="center" vertical="center" wrapText="1" readingOrder="1"/>
    </xf>
    <xf numFmtId="0" fontId="46" fillId="2" borderId="73" xfId="0" applyFont="1" applyFill="1" applyBorder="1" applyAlignment="1">
      <alignment horizontal="center" vertical="center" wrapText="1" readingOrder="1"/>
    </xf>
    <xf numFmtId="0" fontId="34" fillId="0" borderId="59" xfId="0" applyFont="1" applyBorder="1" applyAlignment="1">
      <alignment horizontal="center" vertical="center" wrapText="1"/>
    </xf>
    <xf numFmtId="0" fontId="34" fillId="0" borderId="62" xfId="0" applyFont="1" applyBorder="1" applyAlignment="1">
      <alignment horizontal="center" vertical="center" wrapText="1"/>
    </xf>
    <xf numFmtId="0" fontId="34" fillId="0" borderId="61" xfId="0" applyFont="1" applyBorder="1" applyAlignment="1">
      <alignment horizontal="center" vertical="center" wrapText="1"/>
    </xf>
    <xf numFmtId="0" fontId="46" fillId="9" borderId="59" xfId="0" applyFont="1" applyFill="1" applyBorder="1" applyAlignment="1">
      <alignment horizontal="center" vertical="center" wrapText="1" readingOrder="1"/>
    </xf>
    <xf numFmtId="0" fontId="46" fillId="9" borderId="62" xfId="0" applyFont="1" applyFill="1" applyBorder="1" applyAlignment="1">
      <alignment horizontal="center" vertical="center" wrapText="1" readingOrder="1"/>
    </xf>
    <xf numFmtId="0" fontId="46" fillId="9" borderId="68" xfId="0" applyFont="1" applyFill="1" applyBorder="1" applyAlignment="1">
      <alignment horizontal="center" vertical="center" wrapText="1" readingOrder="1"/>
    </xf>
    <xf numFmtId="0" fontId="46" fillId="2" borderId="59" xfId="0" applyFont="1" applyFill="1" applyBorder="1" applyAlignment="1">
      <alignment horizontal="center" vertical="center" wrapText="1" readingOrder="1"/>
    </xf>
    <xf numFmtId="0" fontId="36" fillId="6" borderId="70" xfId="0" applyFont="1" applyFill="1" applyBorder="1" applyAlignment="1">
      <alignment horizontal="center" vertical="center" textRotation="90" wrapText="1"/>
    </xf>
    <xf numFmtId="0" fontId="36" fillId="6" borderId="58" xfId="0" applyFont="1" applyFill="1" applyBorder="1" applyAlignment="1">
      <alignment horizontal="center" vertical="center" textRotation="90" wrapText="1"/>
    </xf>
    <xf numFmtId="0" fontId="36" fillId="6" borderId="60" xfId="0" applyFont="1" applyFill="1" applyBorder="1" applyAlignment="1">
      <alignment horizontal="center" vertical="center"/>
    </xf>
    <xf numFmtId="0" fontId="36" fillId="6" borderId="61" xfId="0" applyFont="1" applyFill="1" applyBorder="1" applyAlignment="1">
      <alignment horizontal="center" vertical="center"/>
    </xf>
  </cellXfs>
  <cellStyles count="18">
    <cellStyle name="Hipervínculo" xfId="2" builtinId="8"/>
    <cellStyle name="Millares" xfId="5" builtinId="3"/>
    <cellStyle name="Millares [0]" xfId="4" builtinId="6"/>
    <cellStyle name="Millares [0] 2" xfId="6" xr:uid="{9190645E-E0F2-4E93-A732-1A9EA796C934}"/>
    <cellStyle name="Millares [0] 2 2" xfId="14" xr:uid="{350AF378-0D72-477C-9C1C-3707D9F7C209}"/>
    <cellStyle name="Millares [0] 3" xfId="8" xr:uid="{00000000-0005-0000-0000-000035000000}"/>
    <cellStyle name="Millares [0] 3 2" xfId="16" xr:uid="{2377064D-0339-4DA4-A768-ED3B411F1EC0}"/>
    <cellStyle name="Millares [0] 4" xfId="12" xr:uid="{2629990B-4253-4A22-A599-DBDBCD88EA12}"/>
    <cellStyle name="Millares 2" xfId="7" xr:uid="{24F72D8D-7AD9-484D-B316-383D3AFD8441}"/>
    <cellStyle name="Millares 2 2" xfId="15" xr:uid="{C2D728C6-7125-4BF7-A13E-0158B262BED4}"/>
    <cellStyle name="Millares 3" xfId="9" xr:uid="{00000000-0005-0000-0000-000034000000}"/>
    <cellStyle name="Millares 3 2" xfId="17" xr:uid="{B216504A-E65B-416F-8284-931D41C80CC4}"/>
    <cellStyle name="Millares 4" xfId="13" xr:uid="{AA8C1776-C887-4950-86C7-18F809D860F1}"/>
    <cellStyle name="Normal" xfId="0" builtinId="0"/>
    <cellStyle name="Normal 2" xfId="11" xr:uid="{FC4C522F-45AE-4CF0-9AAD-94DC324A3C4A}"/>
    <cellStyle name="Normal 3" xfId="3" xr:uid="{00000000-0005-0000-0000-000003000000}"/>
    <cellStyle name="Normal 4" xfId="10" xr:uid="{5DB1F5A4-8586-4332-A3BA-92F2D693F4EB}"/>
    <cellStyle name="Porcentaje" xfId="1" builtinId="5"/>
  </cellStyles>
  <dxfs count="91">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rgb="FF92D050"/>
        </patternFill>
      </fill>
    </dxf>
    <dxf>
      <fill>
        <patternFill>
          <fgColor rgb="FF92D050"/>
          <bgColor rgb="FF92D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colors>
    <mruColors>
      <color rgb="FFFFCCCC"/>
      <color rgb="FF671C34"/>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CO"/>
              <a:t>PA-AC 2024</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ACUMULADOS!$B$9:$B$10</c:f>
              <c:strCache>
                <c:ptCount val="2"/>
                <c:pt idx="0">
                  <c:v>AVANCE 1ER CUATRIMESTRE</c:v>
                </c:pt>
                <c:pt idx="1">
                  <c:v>ESPERADO</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ACUMULADOS!$A$11:$A$16</c15:sqref>
                  </c15:fullRef>
                </c:ext>
              </c:extLst>
              <c:f>(ACUMULADOS!$A$11:$A$12,ACUMULADOS!$A$14:$A$16)</c:f>
              <c:strCache>
                <c:ptCount val="5"/>
                <c:pt idx="0">
                  <c:v>Riesgos</c:v>
                </c:pt>
                <c:pt idx="1">
                  <c:v>Rendición de Cuentas</c:v>
                </c:pt>
                <c:pt idx="2">
                  <c:v>Mecanismos para Mejorar el Servicio al Ciudadano</c:v>
                </c:pt>
                <c:pt idx="3">
                  <c:v>Transparencia y Acceso a la Información</c:v>
                </c:pt>
                <c:pt idx="4">
                  <c:v>Integridad-Gestión Conflictos de Interés-Iniciativas adicionales</c:v>
                </c:pt>
              </c:strCache>
            </c:strRef>
          </c:cat>
          <c:val>
            <c:numRef>
              <c:extLst>
                <c:ext xmlns:c15="http://schemas.microsoft.com/office/drawing/2012/chart" uri="{02D57815-91ED-43cb-92C2-25804820EDAC}">
                  <c15:fullRef>
                    <c15:sqref>ACUMULADOS!$B$11:$B$16</c15:sqref>
                  </c15:fullRef>
                </c:ext>
              </c:extLst>
              <c:f>(ACUMULADOS!$B$11:$B$12,ACUMULADOS!$B$14:$B$16)</c:f>
              <c:numCache>
                <c:formatCode>0%</c:formatCode>
                <c:ptCount val="5"/>
                <c:pt idx="0">
                  <c:v>0.45238095238095244</c:v>
                </c:pt>
                <c:pt idx="1">
                  <c:v>0.10575757575757576</c:v>
                </c:pt>
                <c:pt idx="2">
                  <c:v>0.16966329966329968</c:v>
                </c:pt>
                <c:pt idx="3">
                  <c:v>0.12325886340582398</c:v>
                </c:pt>
                <c:pt idx="4">
                  <c:v>0.13333333333333333</c:v>
                </c:pt>
              </c:numCache>
            </c:numRef>
          </c:val>
          <c:extLst>
            <c:ext xmlns:c16="http://schemas.microsoft.com/office/drawing/2014/chart" uri="{C3380CC4-5D6E-409C-BE32-E72D297353CC}">
              <c16:uniqueId val="{00000000-3190-442B-AC66-75DB5FBA71B5}"/>
            </c:ext>
          </c:extLst>
        </c:ser>
        <c:ser>
          <c:idx val="1"/>
          <c:order val="1"/>
          <c:tx>
            <c:strRef>
              <c:f>ACUMULADOS!$C$9:$C$10</c:f>
              <c:strCache>
                <c:ptCount val="2"/>
                <c:pt idx="0">
                  <c:v>AVANCE 1ER CUATRIMESTRE</c:v>
                </c:pt>
                <c:pt idx="1">
                  <c:v>LOGRADO</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ACUMULADOS!$A$11:$A$16</c15:sqref>
                  </c15:fullRef>
                </c:ext>
              </c:extLst>
              <c:f>(ACUMULADOS!$A$11:$A$12,ACUMULADOS!$A$14:$A$16)</c:f>
              <c:strCache>
                <c:ptCount val="5"/>
                <c:pt idx="0">
                  <c:v>Riesgos</c:v>
                </c:pt>
                <c:pt idx="1">
                  <c:v>Rendición de Cuentas</c:v>
                </c:pt>
                <c:pt idx="2">
                  <c:v>Mecanismos para Mejorar el Servicio al Ciudadano</c:v>
                </c:pt>
                <c:pt idx="3">
                  <c:v>Transparencia y Acceso a la Información</c:v>
                </c:pt>
                <c:pt idx="4">
                  <c:v>Integridad-Gestión Conflictos de Interés-Iniciativas adicionales</c:v>
                </c:pt>
              </c:strCache>
            </c:strRef>
          </c:cat>
          <c:val>
            <c:numRef>
              <c:extLst>
                <c:ext xmlns:c15="http://schemas.microsoft.com/office/drawing/2012/chart" uri="{02D57815-91ED-43cb-92C2-25804820EDAC}">
                  <c15:fullRef>
                    <c15:sqref>ACUMULADOS!$C$11:$C$16</c15:sqref>
                  </c15:fullRef>
                </c:ext>
              </c:extLst>
              <c:f>(ACUMULADOS!$C$11:$C$12,ACUMULADOS!$C$14:$C$16)</c:f>
              <c:numCache>
                <c:formatCode>0%</c:formatCode>
                <c:ptCount val="5"/>
                <c:pt idx="0">
                  <c:v>0.45238095238095244</c:v>
                </c:pt>
                <c:pt idx="1">
                  <c:v>0.10575757575757576</c:v>
                </c:pt>
                <c:pt idx="2">
                  <c:v>0.16966329966329968</c:v>
                </c:pt>
                <c:pt idx="3">
                  <c:v>0.12325886340582398</c:v>
                </c:pt>
                <c:pt idx="4">
                  <c:v>0.13333333333333333</c:v>
                </c:pt>
              </c:numCache>
            </c:numRef>
          </c:val>
          <c:extLst>
            <c:ext xmlns:c16="http://schemas.microsoft.com/office/drawing/2014/chart" uri="{C3380CC4-5D6E-409C-BE32-E72D297353CC}">
              <c16:uniqueId val="{00000001-3190-442B-AC66-75DB5FBA71B5}"/>
            </c:ext>
          </c:extLst>
        </c:ser>
        <c:ser>
          <c:idx val="2"/>
          <c:order val="2"/>
          <c:tx>
            <c:strRef>
              <c:f>ACUMULADOS!$D$9:$D$10</c:f>
              <c:strCache>
                <c:ptCount val="2"/>
                <c:pt idx="0">
                  <c:v>AVANCE 2DO CUATRIMESTRE</c:v>
                </c:pt>
                <c:pt idx="1">
                  <c:v>ESPERADO</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ACUMULADOS!$A$11:$A$16</c15:sqref>
                  </c15:fullRef>
                </c:ext>
              </c:extLst>
              <c:f>(ACUMULADOS!$A$11:$A$12,ACUMULADOS!$A$14:$A$16)</c:f>
              <c:strCache>
                <c:ptCount val="5"/>
                <c:pt idx="0">
                  <c:v>Riesgos</c:v>
                </c:pt>
                <c:pt idx="1">
                  <c:v>Rendición de Cuentas</c:v>
                </c:pt>
                <c:pt idx="2">
                  <c:v>Mecanismos para Mejorar el Servicio al Ciudadano</c:v>
                </c:pt>
                <c:pt idx="3">
                  <c:v>Transparencia y Acceso a la Información</c:v>
                </c:pt>
                <c:pt idx="4">
                  <c:v>Integridad-Gestión Conflictos de Interés-Iniciativas adicionales</c:v>
                </c:pt>
              </c:strCache>
            </c:strRef>
          </c:cat>
          <c:val>
            <c:numRef>
              <c:extLst>
                <c:ext xmlns:c15="http://schemas.microsoft.com/office/drawing/2012/chart" uri="{02D57815-91ED-43cb-92C2-25804820EDAC}">
                  <c15:fullRef>
                    <c15:sqref>ACUMULADOS!$D$11:$D$16</c15:sqref>
                  </c15:fullRef>
                </c:ext>
              </c:extLst>
              <c:f>(ACUMULADOS!$D$11:$D$12,ACUMULADOS!$D$14:$D$16)</c:f>
              <c:numCache>
                <c:formatCode>0%</c:formatCode>
                <c:ptCount val="5"/>
                <c:pt idx="0">
                  <c:v>0.54761904761904756</c:v>
                </c:pt>
                <c:pt idx="1">
                  <c:v>0.89424242424242428</c:v>
                </c:pt>
                <c:pt idx="2">
                  <c:v>0.83033670033670037</c:v>
                </c:pt>
                <c:pt idx="3">
                  <c:v>0.78429327791385228</c:v>
                </c:pt>
                <c:pt idx="4">
                  <c:v>0.56666666666666665</c:v>
                </c:pt>
              </c:numCache>
            </c:numRef>
          </c:val>
          <c:extLst>
            <c:ext xmlns:c16="http://schemas.microsoft.com/office/drawing/2014/chart" uri="{C3380CC4-5D6E-409C-BE32-E72D297353CC}">
              <c16:uniqueId val="{00000000-30C5-4C1C-AF68-AF52951D339E}"/>
            </c:ext>
          </c:extLst>
        </c:ser>
        <c:ser>
          <c:idx val="3"/>
          <c:order val="3"/>
          <c:tx>
            <c:strRef>
              <c:f>ACUMULADOS!$E$9:$E$10</c:f>
              <c:strCache>
                <c:ptCount val="2"/>
                <c:pt idx="0">
                  <c:v>AVANCE 2DO CUATRIMESTRE</c:v>
                </c:pt>
                <c:pt idx="1">
                  <c:v>LOGRADO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ACUMULADOS!$A$11:$A$16</c15:sqref>
                  </c15:fullRef>
                </c:ext>
              </c:extLst>
              <c:f>(ACUMULADOS!$A$11:$A$12,ACUMULADOS!$A$14:$A$16)</c:f>
              <c:strCache>
                <c:ptCount val="5"/>
                <c:pt idx="0">
                  <c:v>Riesgos</c:v>
                </c:pt>
                <c:pt idx="1">
                  <c:v>Rendición de Cuentas</c:v>
                </c:pt>
                <c:pt idx="2">
                  <c:v>Mecanismos para Mejorar el Servicio al Ciudadano</c:v>
                </c:pt>
                <c:pt idx="3">
                  <c:v>Transparencia y Acceso a la Información</c:v>
                </c:pt>
                <c:pt idx="4">
                  <c:v>Integridad-Gestión Conflictos de Interés-Iniciativas adicionales</c:v>
                </c:pt>
              </c:strCache>
            </c:strRef>
          </c:cat>
          <c:val>
            <c:numRef>
              <c:extLst>
                <c:ext xmlns:c15="http://schemas.microsoft.com/office/drawing/2012/chart" uri="{02D57815-91ED-43cb-92C2-25804820EDAC}">
                  <c15:fullRef>
                    <c15:sqref>ACUMULADOS!$E$11:$E$16</c15:sqref>
                  </c15:fullRef>
                </c:ext>
              </c:extLst>
              <c:f>(ACUMULADOS!$E$11:$E$12,ACUMULADOS!$E$14:$E$16)</c:f>
              <c:numCache>
                <c:formatCode>0%</c:formatCode>
                <c:ptCount val="5"/>
                <c:pt idx="0">
                  <c:v>0.54761904761904756</c:v>
                </c:pt>
                <c:pt idx="1">
                  <c:v>0.89424242424242428</c:v>
                </c:pt>
                <c:pt idx="2">
                  <c:v>0.83033670033670037</c:v>
                </c:pt>
                <c:pt idx="3">
                  <c:v>0.78429327791385228</c:v>
                </c:pt>
                <c:pt idx="4">
                  <c:v>0.56666666666666665</c:v>
                </c:pt>
              </c:numCache>
            </c:numRef>
          </c:val>
          <c:extLst>
            <c:ext xmlns:c16="http://schemas.microsoft.com/office/drawing/2014/chart" uri="{C3380CC4-5D6E-409C-BE32-E72D297353CC}">
              <c16:uniqueId val="{00000001-30C5-4C1C-AF68-AF52951D339E}"/>
            </c:ext>
          </c:extLst>
        </c:ser>
        <c:ser>
          <c:idx val="4"/>
          <c:order val="4"/>
          <c:tx>
            <c:strRef>
              <c:f>ACUMULADOS!$F$9:$F$10</c:f>
              <c:strCache>
                <c:ptCount val="2"/>
                <c:pt idx="0">
                  <c:v>AVANCE 3ER CUATRIMESTRE</c:v>
                </c:pt>
                <c:pt idx="1">
                  <c:v>ESPERADO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ACUMULADOS!$A$11:$A$16</c15:sqref>
                  </c15:fullRef>
                </c:ext>
              </c:extLst>
              <c:f>(ACUMULADOS!$A$11:$A$12,ACUMULADOS!$A$14:$A$16)</c:f>
              <c:strCache>
                <c:ptCount val="5"/>
                <c:pt idx="0">
                  <c:v>Riesgos</c:v>
                </c:pt>
                <c:pt idx="1">
                  <c:v>Rendición de Cuentas</c:v>
                </c:pt>
                <c:pt idx="2">
                  <c:v>Mecanismos para Mejorar el Servicio al Ciudadano</c:v>
                </c:pt>
                <c:pt idx="3">
                  <c:v>Transparencia y Acceso a la Información</c:v>
                </c:pt>
                <c:pt idx="4">
                  <c:v>Integridad-Gestión Conflictos de Interés-Iniciativas adicionales</c:v>
                </c:pt>
              </c:strCache>
            </c:strRef>
          </c:cat>
          <c:val>
            <c:numRef>
              <c:extLst>
                <c:ext xmlns:c15="http://schemas.microsoft.com/office/drawing/2012/chart" uri="{02D57815-91ED-43cb-92C2-25804820EDAC}">
                  <c15:fullRef>
                    <c15:sqref>ACUMULADOS!$F$11:$F$16</c15:sqref>
                  </c15:fullRef>
                </c:ext>
              </c:extLst>
              <c:f>(ACUMULADOS!$F$11:$F$12,ACUMULADOS!$F$14:$F$16)</c:f>
              <c:numCache>
                <c:formatCode>0%</c:formatCode>
                <c:ptCount val="5"/>
                <c:pt idx="0">
                  <c:v>1</c:v>
                </c:pt>
                <c:pt idx="1">
                  <c:v>1</c:v>
                </c:pt>
                <c:pt idx="2">
                  <c:v>1</c:v>
                </c:pt>
                <c:pt idx="3">
                  <c:v>9.244785868032368E-2</c:v>
                </c:pt>
                <c:pt idx="4">
                  <c:v>0.30000000000000004</c:v>
                </c:pt>
              </c:numCache>
            </c:numRef>
          </c:val>
          <c:extLst>
            <c:ext xmlns:c16="http://schemas.microsoft.com/office/drawing/2014/chart" uri="{C3380CC4-5D6E-409C-BE32-E72D297353CC}">
              <c16:uniqueId val="{00000002-30C5-4C1C-AF68-AF52951D339E}"/>
            </c:ext>
          </c:extLst>
        </c:ser>
        <c:ser>
          <c:idx val="5"/>
          <c:order val="5"/>
          <c:tx>
            <c:strRef>
              <c:f>ACUMULADOS!$G$9:$G$10</c:f>
              <c:strCache>
                <c:ptCount val="2"/>
                <c:pt idx="0">
                  <c:v>AVANCE 3ER CUATRIMESTRE</c:v>
                </c:pt>
                <c:pt idx="1">
                  <c:v>LOGRADO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ACUMULADOS!$A$11:$A$16</c15:sqref>
                  </c15:fullRef>
                </c:ext>
              </c:extLst>
              <c:f>(ACUMULADOS!$A$11:$A$12,ACUMULADOS!$A$14:$A$16)</c:f>
              <c:strCache>
                <c:ptCount val="5"/>
                <c:pt idx="0">
                  <c:v>Riesgos</c:v>
                </c:pt>
                <c:pt idx="1">
                  <c:v>Rendición de Cuentas</c:v>
                </c:pt>
                <c:pt idx="2">
                  <c:v>Mecanismos para Mejorar el Servicio al Ciudadano</c:v>
                </c:pt>
                <c:pt idx="3">
                  <c:v>Transparencia y Acceso a la Información</c:v>
                </c:pt>
                <c:pt idx="4">
                  <c:v>Integridad-Gestión Conflictos de Interés-Iniciativas adicionales</c:v>
                </c:pt>
              </c:strCache>
            </c:strRef>
          </c:cat>
          <c:val>
            <c:numRef>
              <c:extLst>
                <c:ext xmlns:c15="http://schemas.microsoft.com/office/drawing/2012/chart" uri="{02D57815-91ED-43cb-92C2-25804820EDAC}">
                  <c15:fullRef>
                    <c15:sqref>ACUMULADOS!$G$11:$G$16</c15:sqref>
                  </c15:fullRef>
                </c:ext>
              </c:extLst>
              <c:f>(ACUMULADOS!$G$11:$G$12,ACUMULADOS!$G$14:$G$16)</c:f>
              <c:numCache>
                <c:formatCode>0%</c:formatCode>
                <c:ptCount val="5"/>
                <c:pt idx="0">
                  <c:v>1</c:v>
                </c:pt>
                <c:pt idx="1">
                  <c:v>1</c:v>
                </c:pt>
                <c:pt idx="2">
                  <c:v>1</c:v>
                </c:pt>
                <c:pt idx="3">
                  <c:v>0.09</c:v>
                </c:pt>
                <c:pt idx="4">
                  <c:v>0.3</c:v>
                </c:pt>
              </c:numCache>
            </c:numRef>
          </c:val>
          <c:extLst>
            <c:ext xmlns:c16="http://schemas.microsoft.com/office/drawing/2014/chart" uri="{C3380CC4-5D6E-409C-BE32-E72D297353CC}">
              <c16:uniqueId val="{00000003-30C5-4C1C-AF68-AF52951D339E}"/>
            </c:ext>
          </c:extLst>
        </c:ser>
        <c:dLbls>
          <c:dLblPos val="outEnd"/>
          <c:showLegendKey val="0"/>
          <c:showVal val="1"/>
          <c:showCatName val="0"/>
          <c:showSerName val="0"/>
          <c:showPercent val="0"/>
          <c:showBubbleSize val="0"/>
        </c:dLbls>
        <c:gapWidth val="444"/>
        <c:overlap val="-90"/>
        <c:axId val="604055184"/>
        <c:axId val="604052784"/>
      </c:barChart>
      <c:catAx>
        <c:axId val="604055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500" b="0" i="0" u="none" strike="noStrike" kern="1200" cap="all" spc="120" normalizeH="0" baseline="0">
                <a:solidFill>
                  <a:schemeClr val="tx1">
                    <a:lumMod val="65000"/>
                    <a:lumOff val="35000"/>
                  </a:schemeClr>
                </a:solidFill>
                <a:latin typeface="+mn-lt"/>
                <a:ea typeface="+mn-ea"/>
                <a:cs typeface="+mn-cs"/>
              </a:defRPr>
            </a:pPr>
            <a:endParaRPr lang="es-CO"/>
          </a:p>
        </c:txPr>
        <c:crossAx val="604052784"/>
        <c:crosses val="autoZero"/>
        <c:auto val="1"/>
        <c:lblAlgn val="ctr"/>
        <c:lblOffset val="100"/>
        <c:noMultiLvlLbl val="0"/>
      </c:catAx>
      <c:valAx>
        <c:axId val="604052784"/>
        <c:scaling>
          <c:orientation val="minMax"/>
        </c:scaling>
        <c:delete val="1"/>
        <c:axPos val="l"/>
        <c:numFmt formatCode="0%" sourceLinked="1"/>
        <c:majorTickMark val="none"/>
        <c:minorTickMark val="none"/>
        <c:tickLblPos val="nextTo"/>
        <c:crossAx val="6040551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mponente 3  Rendici&#243;n'!A1"/><Relationship Id="rId7" Type="http://schemas.openxmlformats.org/officeDocument/2006/relationships/image" Target="../media/image1.png"/><Relationship Id="rId2" Type="http://schemas.openxmlformats.org/officeDocument/2006/relationships/hyperlink" Target="#'Componente 2 Racionalizac'!A1"/><Relationship Id="rId1" Type="http://schemas.openxmlformats.org/officeDocument/2006/relationships/hyperlink" Target="#'Componente 1 Riesgos'!A1"/><Relationship Id="rId6" Type="http://schemas.openxmlformats.org/officeDocument/2006/relationships/hyperlink" Target="#'MAPA RIESGOS US'!A1"/><Relationship Id="rId11" Type="http://schemas.openxmlformats.org/officeDocument/2006/relationships/image" Target="../media/image4.png"/><Relationship Id="rId5" Type="http://schemas.openxmlformats.org/officeDocument/2006/relationships/hyperlink" Target="#'Componente 5  Transparencia '!A1"/><Relationship Id="rId10" Type="http://schemas.openxmlformats.org/officeDocument/2006/relationships/image" Target="../media/image3.png"/><Relationship Id="rId4" Type="http://schemas.openxmlformats.org/officeDocument/2006/relationships/hyperlink" Target="#' 4.Componente Atenci&#243;n al Ciuda'!A1"/><Relationship Id="rId9" Type="http://schemas.openxmlformats.org/officeDocument/2006/relationships/hyperlink" Target="#'Integridad- Gesti&#243;n de Conflict'!A1"/></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PAAC!A1"/></Relationships>
</file>

<file path=xl/drawings/_rels/drawing2.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PAAC!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PAAC!A1"/></Relationships>
</file>

<file path=xl/drawings/_rels/drawing8.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9</xdr:col>
      <xdr:colOff>781048</xdr:colOff>
      <xdr:row>8</xdr:row>
      <xdr:rowOff>64294</xdr:rowOff>
    </xdr:from>
    <xdr:to>
      <xdr:col>15</xdr:col>
      <xdr:colOff>295275</xdr:colOff>
      <xdr:row>10</xdr:row>
      <xdr:rowOff>159543</xdr:rowOff>
    </xdr:to>
    <xdr:sp macro="" textlink="">
      <xdr:nvSpPr>
        <xdr:cNvPr id="4" name="Rectángulo: esquinas redondeadas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7639048" y="2912269"/>
          <a:ext cx="4981577" cy="590549"/>
        </a:xfrm>
        <a:prstGeom prst="roundRect">
          <a:avLst/>
        </a:prstGeom>
        <a:solidFill>
          <a:srgbClr val="671C34"/>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7593278" y="3712367"/>
          <a:ext cx="5012531" cy="678657"/>
        </a:xfrm>
        <a:prstGeom prst="roundRect">
          <a:avLst/>
        </a:prstGeom>
        <a:solidFill>
          <a:srgbClr val="671C3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6" name="Rectángulo: esquinas redondeadas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7591424" y="4512469"/>
          <a:ext cx="5048252" cy="638175"/>
        </a:xfrm>
        <a:prstGeom prst="roundRect">
          <a:avLst/>
        </a:prstGeom>
        <a:solidFill>
          <a:srgbClr val="671C3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7" name="Rectángulo: esquinas redondeadas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7610474" y="5355432"/>
          <a:ext cx="5019676" cy="666749"/>
        </a:xfrm>
        <a:prstGeom prst="roundRect">
          <a:avLst/>
        </a:prstGeom>
        <a:solidFill>
          <a:srgbClr val="671C3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8" name="Rectángulo: esquinas redondeadas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7625553" y="6231466"/>
          <a:ext cx="4988722" cy="745331"/>
        </a:xfrm>
        <a:prstGeom prst="roundRect">
          <a:avLst/>
        </a:prstGeom>
        <a:solidFill>
          <a:srgbClr val="671C3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xdr:from>
      <xdr:col>9</xdr:col>
      <xdr:colOff>904875</xdr:colOff>
      <xdr:row>34</xdr:row>
      <xdr:rowOff>166688</xdr:rowOff>
    </xdr:from>
    <xdr:to>
      <xdr:col>14</xdr:col>
      <xdr:colOff>690562</xdr:colOff>
      <xdr:row>38</xdr:row>
      <xdr:rowOff>47625</xdr:rowOff>
    </xdr:to>
    <xdr:sp macro="" textlink="">
      <xdr:nvSpPr>
        <xdr:cNvPr id="10" name="CuadroTexto 9">
          <a:hlinkClick xmlns:r="http://schemas.openxmlformats.org/officeDocument/2006/relationships" r:id="rId6"/>
          <a:extLst>
            <a:ext uri="{FF2B5EF4-FFF2-40B4-BE49-F238E27FC236}">
              <a16:creationId xmlns:a16="http://schemas.microsoft.com/office/drawing/2014/main" id="{00000000-0008-0000-0000-00000A000000}"/>
            </a:ext>
          </a:extLst>
        </xdr:cNvPr>
        <xdr:cNvSpPr txBox="1"/>
      </xdr:nvSpPr>
      <xdr:spPr>
        <a:xfrm>
          <a:off x="7762875" y="8120063"/>
          <a:ext cx="4488656" cy="642937"/>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solidFill>
                <a:schemeClr val="bg1"/>
              </a:solidFill>
            </a:rPr>
            <a:t>Consulta aquí  el mapa de Riesgos 2024</a:t>
          </a:r>
        </a:p>
      </xdr:txBody>
    </xdr:sp>
    <xdr:clientData/>
  </xdr:twoCellAnchor>
  <xdr:twoCellAnchor>
    <xdr:from>
      <xdr:col>15</xdr:col>
      <xdr:colOff>477439</xdr:colOff>
      <xdr:row>13</xdr:row>
      <xdr:rowOff>47625</xdr:rowOff>
    </xdr:from>
    <xdr:to>
      <xdr:col>15</xdr:col>
      <xdr:colOff>2797968</xdr:colOff>
      <xdr:row>23</xdr:row>
      <xdr:rowOff>119062</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2800408" y="3976688"/>
          <a:ext cx="2320529" cy="19764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solidFill>
              <a:srgbClr val="671C34"/>
            </a:solidFill>
          </a:endParaRPr>
        </a:p>
        <a:p>
          <a:endParaRPr lang="es-CO" sz="1100">
            <a:solidFill>
              <a:srgbClr val="671C34"/>
            </a:solidFill>
          </a:endParaRPr>
        </a:p>
        <a:p>
          <a:endParaRPr lang="es-CO" sz="1100">
            <a:solidFill>
              <a:srgbClr val="671C34"/>
            </a:solidFill>
          </a:endParaRPr>
        </a:p>
        <a:p>
          <a:endParaRPr lang="es-CO" sz="1100">
            <a:solidFill>
              <a:srgbClr val="671C34"/>
            </a:solidFill>
          </a:endParaRPr>
        </a:p>
        <a:p>
          <a:endParaRPr lang="es-CO" sz="1100">
            <a:solidFill>
              <a:srgbClr val="671C34"/>
            </a:solidFill>
          </a:endParaRPr>
        </a:p>
        <a:p>
          <a:endParaRPr lang="es-CO" sz="1100">
            <a:solidFill>
              <a:srgbClr val="671C34"/>
            </a:solidFill>
          </a:endParaRPr>
        </a:p>
        <a:p>
          <a:pPr algn="ctr"/>
          <a:r>
            <a:rPr lang="es-CO" sz="1400" b="1">
              <a:solidFill>
                <a:srgbClr val="671C34"/>
              </a:solidFill>
            </a:rPr>
            <a:t>Haz</a:t>
          </a:r>
          <a:r>
            <a:rPr lang="es-CO" sz="1400" b="1" baseline="0">
              <a:solidFill>
                <a:srgbClr val="671C34"/>
              </a:solidFill>
            </a:rPr>
            <a:t> click en cada componente </a:t>
          </a:r>
          <a:r>
            <a:rPr lang="es-CO" sz="1400" b="1" baseline="0">
              <a:solidFill>
                <a:srgbClr val="671C34"/>
              </a:solidFill>
              <a:effectLst/>
              <a:latin typeface="+mn-lt"/>
              <a:ea typeface="+mn-ea"/>
              <a:cs typeface="+mn-cs"/>
            </a:rPr>
            <a:t>p</a:t>
          </a:r>
          <a:r>
            <a:rPr lang="es-CO" sz="1400" b="1">
              <a:solidFill>
                <a:srgbClr val="671C34"/>
              </a:solidFill>
              <a:effectLst/>
              <a:latin typeface="+mn-lt"/>
              <a:ea typeface="+mn-ea"/>
              <a:cs typeface="+mn-cs"/>
            </a:rPr>
            <a:t>ara conocer el contenido </a:t>
          </a:r>
          <a:endParaRPr lang="es-CO" sz="1400" b="1">
            <a:solidFill>
              <a:srgbClr val="671C34"/>
            </a:solidFill>
          </a:endParaRPr>
        </a:p>
      </xdr:txBody>
    </xdr:sp>
    <xdr:clientData/>
  </xdr:twoCellAnchor>
  <xdr:twoCellAnchor editAs="oneCell">
    <xdr:from>
      <xdr:col>15</xdr:col>
      <xdr:colOff>596500</xdr:colOff>
      <xdr:row>8</xdr:row>
      <xdr:rowOff>30956</xdr:rowOff>
    </xdr:from>
    <xdr:to>
      <xdr:col>15</xdr:col>
      <xdr:colOff>2414351</xdr:colOff>
      <xdr:row>12</xdr:row>
      <xdr:rowOff>166687</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7"/>
        <a:stretch>
          <a:fillRect/>
        </a:stretch>
      </xdr:blipFill>
      <xdr:spPr>
        <a:xfrm>
          <a:off x="12919469" y="2888456"/>
          <a:ext cx="1817851" cy="1016794"/>
        </a:xfrm>
        <a:prstGeom prst="rect">
          <a:avLst/>
        </a:prstGeom>
      </xdr:spPr>
    </xdr:pic>
    <xdr:clientData/>
  </xdr:twoCellAnchor>
  <xdr:twoCellAnchor editAs="oneCell">
    <xdr:from>
      <xdr:col>15</xdr:col>
      <xdr:colOff>130969</xdr:colOff>
      <xdr:row>35</xdr:row>
      <xdr:rowOff>107157</xdr:rowOff>
    </xdr:from>
    <xdr:to>
      <xdr:col>15</xdr:col>
      <xdr:colOff>535931</xdr:colOff>
      <xdr:row>37</xdr:row>
      <xdr:rowOff>164766</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8"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453938" y="8251032"/>
          <a:ext cx="404962" cy="438609"/>
        </a:xfrm>
        <a:prstGeom prst="rect">
          <a:avLst/>
        </a:prstGeom>
      </xdr:spPr>
    </xdr:pic>
    <xdr:clientData/>
  </xdr:twoCellAnchor>
  <xdr:twoCellAnchor>
    <xdr:from>
      <xdr:col>9</xdr:col>
      <xdr:colOff>809625</xdr:colOff>
      <xdr:row>30</xdr:row>
      <xdr:rowOff>35719</xdr:rowOff>
    </xdr:from>
    <xdr:to>
      <xdr:col>15</xdr:col>
      <xdr:colOff>330997</xdr:colOff>
      <xdr:row>33</xdr:row>
      <xdr:rowOff>209550</xdr:rowOff>
    </xdr:to>
    <xdr:sp macro="" textlink="">
      <xdr:nvSpPr>
        <xdr:cNvPr id="14" name="Rectángulo: esquinas redondeadas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7667625" y="7188994"/>
          <a:ext cx="4988722" cy="745331"/>
        </a:xfrm>
        <a:prstGeom prst="roundRect">
          <a:avLst/>
        </a:prstGeom>
        <a:solidFill>
          <a:srgbClr val="671C3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twoCellAnchor editAs="oneCell">
    <xdr:from>
      <xdr:col>0</xdr:col>
      <xdr:colOff>411614</xdr:colOff>
      <xdr:row>3</xdr:row>
      <xdr:rowOff>676955</xdr:rowOff>
    </xdr:from>
    <xdr:to>
      <xdr:col>9</xdr:col>
      <xdr:colOff>100084</xdr:colOff>
      <xdr:row>34</xdr:row>
      <xdr:rowOff>57831</xdr:rowOff>
    </xdr:to>
    <xdr:pic>
      <xdr:nvPicPr>
        <xdr:cNvPr id="9" name="Imagen 8">
          <a:extLst>
            <a:ext uri="{FF2B5EF4-FFF2-40B4-BE49-F238E27FC236}">
              <a16:creationId xmlns:a16="http://schemas.microsoft.com/office/drawing/2014/main" id="{142E4B55-793A-D73F-4C6D-3C4159DAF1E8}"/>
            </a:ext>
          </a:extLst>
        </xdr:cNvPr>
        <xdr:cNvPicPr>
          <a:picLocks noChangeAspect="1"/>
        </xdr:cNvPicPr>
      </xdr:nvPicPr>
      <xdr:blipFill rotWithShape="1">
        <a:blip xmlns:r="http://schemas.openxmlformats.org/officeDocument/2006/relationships" r:embed="rId10"/>
        <a:srcRect r="-1" b="26084"/>
        <a:stretch/>
      </xdr:blipFill>
      <xdr:spPr>
        <a:xfrm>
          <a:off x="411614" y="1670276"/>
          <a:ext cx="6546470" cy="6334126"/>
        </a:xfrm>
        <a:prstGeom prst="rect">
          <a:avLst/>
        </a:prstGeom>
      </xdr:spPr>
    </xdr:pic>
    <xdr:clientData/>
  </xdr:twoCellAnchor>
  <xdr:twoCellAnchor>
    <xdr:from>
      <xdr:col>1</xdr:col>
      <xdr:colOff>81643</xdr:colOff>
      <xdr:row>0</xdr:row>
      <xdr:rowOff>92527</xdr:rowOff>
    </xdr:from>
    <xdr:to>
      <xdr:col>4</xdr:col>
      <xdr:colOff>585107</xdr:colOff>
      <xdr:row>3</xdr:row>
      <xdr:rowOff>421401</xdr:rowOff>
    </xdr:to>
    <xdr:pic>
      <xdr:nvPicPr>
        <xdr:cNvPr id="15" name="image_0">
          <a:extLst>
            <a:ext uri="{FF2B5EF4-FFF2-40B4-BE49-F238E27FC236}">
              <a16:creationId xmlns:a16="http://schemas.microsoft.com/office/drawing/2014/main" id="{566D0270-3FBE-78A9-97E3-37F9C1ECDAD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43643" y="92527"/>
          <a:ext cx="2789464" cy="1322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1</xdr:row>
      <xdr:rowOff>0</xdr:rowOff>
    </xdr:from>
    <xdr:to>
      <xdr:col>6</xdr:col>
      <xdr:colOff>453844</xdr:colOff>
      <xdr:row>2</xdr:row>
      <xdr:rowOff>256334</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id="{FD775415-BE8B-459C-8E84-61D95D2BAD8D}"/>
            </a:ext>
          </a:extLst>
        </xdr:cNvPr>
        <xdr:cNvSpPr/>
      </xdr:nvSpPr>
      <xdr:spPr>
        <a:xfrm>
          <a:off x="5558118" y="280147"/>
          <a:ext cx="1686491" cy="738187"/>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0</xdr:col>
      <xdr:colOff>0</xdr:colOff>
      <xdr:row>0</xdr:row>
      <xdr:rowOff>0</xdr:rowOff>
    </xdr:from>
    <xdr:to>
      <xdr:col>3</xdr:col>
      <xdr:colOff>458146</xdr:colOff>
      <xdr:row>2</xdr:row>
      <xdr:rowOff>278623</xdr:rowOff>
    </xdr:to>
    <xdr:pic>
      <xdr:nvPicPr>
        <xdr:cNvPr id="5" name="Imagen 4">
          <a:extLst>
            <a:ext uri="{FF2B5EF4-FFF2-40B4-BE49-F238E27FC236}">
              <a16:creationId xmlns:a16="http://schemas.microsoft.com/office/drawing/2014/main" id="{A82171F7-F754-4DA0-B924-6E696952D1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326852" cy="10406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2</xdr:col>
      <xdr:colOff>2009775</xdr:colOff>
      <xdr:row>24</xdr:row>
      <xdr:rowOff>152400</xdr:rowOff>
    </xdr:to>
    <xdr:sp macro="" textlink="">
      <xdr:nvSpPr>
        <xdr:cNvPr id="4097" name="AutoShape 1" descr="cid:7e37856a-2bea-4f3b-946d-7cd02f074f27">
          <a:extLst>
            <a:ext uri="{FF2B5EF4-FFF2-40B4-BE49-F238E27FC236}">
              <a16:creationId xmlns:a16="http://schemas.microsoft.com/office/drawing/2014/main" id="{44C09CB5-EF85-4266-8F9B-9707B2A52F5C}"/>
            </a:ext>
          </a:extLst>
        </xdr:cNvPr>
        <xdr:cNvSpPr>
          <a:spLocks noChangeAspect="1" noChangeArrowheads="1"/>
        </xdr:cNvSpPr>
      </xdr:nvSpPr>
      <xdr:spPr bwMode="auto">
        <a:xfrm>
          <a:off x="2085975" y="4467225"/>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15</xdr:row>
      <xdr:rowOff>0</xdr:rowOff>
    </xdr:from>
    <xdr:to>
      <xdr:col>2</xdr:col>
      <xdr:colOff>2009775</xdr:colOff>
      <xdr:row>16</xdr:row>
      <xdr:rowOff>133350</xdr:rowOff>
    </xdr:to>
    <xdr:sp macro="" textlink="">
      <xdr:nvSpPr>
        <xdr:cNvPr id="8" name="AutoShape 1" descr="cid:7e37856a-2bea-4f3b-946d-7cd02f074f27">
          <a:extLst>
            <a:ext uri="{FF2B5EF4-FFF2-40B4-BE49-F238E27FC236}">
              <a16:creationId xmlns:a16="http://schemas.microsoft.com/office/drawing/2014/main" id="{DF717798-8352-4F96-B5BB-F408A6AC4722}"/>
            </a:ext>
          </a:extLst>
        </xdr:cNvPr>
        <xdr:cNvSpPr>
          <a:spLocks noChangeAspect="1" noChangeArrowheads="1"/>
        </xdr:cNvSpPr>
      </xdr:nvSpPr>
      <xdr:spPr bwMode="auto">
        <a:xfrm>
          <a:off x="2085975" y="6877050"/>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409576</xdr:colOff>
      <xdr:row>0</xdr:row>
      <xdr:rowOff>0</xdr:rowOff>
    </xdr:from>
    <xdr:to>
      <xdr:col>1</xdr:col>
      <xdr:colOff>495300</xdr:colOff>
      <xdr:row>4</xdr:row>
      <xdr:rowOff>84101</xdr:rowOff>
    </xdr:to>
    <xdr:pic>
      <xdr:nvPicPr>
        <xdr:cNvPr id="5" name="image_0">
          <a:extLst>
            <a:ext uri="{FF2B5EF4-FFF2-40B4-BE49-F238E27FC236}">
              <a16:creationId xmlns:a16="http://schemas.microsoft.com/office/drawing/2014/main" id="{8D37211E-FED7-B500-C101-FAB73BE072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6" y="0"/>
          <a:ext cx="1647824" cy="84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xdr:row>
      <xdr:rowOff>0</xdr:rowOff>
    </xdr:from>
    <xdr:to>
      <xdr:col>4</xdr:col>
      <xdr:colOff>1643743</xdr:colOff>
      <xdr:row>3</xdr:row>
      <xdr:rowOff>182608</xdr:rowOff>
    </xdr:to>
    <xdr:sp macro="" textlink="">
      <xdr:nvSpPr>
        <xdr:cNvPr id="10" name="Flecha: hacia la izquierda 9">
          <a:hlinkClick xmlns:r="http://schemas.openxmlformats.org/officeDocument/2006/relationships" r:id="rId2"/>
          <a:extLst>
            <a:ext uri="{FF2B5EF4-FFF2-40B4-BE49-F238E27FC236}">
              <a16:creationId xmlns:a16="http://schemas.microsoft.com/office/drawing/2014/main" id="{1DC29C8A-9DF7-4221-BF4C-2F8D0C3AFB9E}"/>
            </a:ext>
          </a:extLst>
        </xdr:cNvPr>
        <xdr:cNvSpPr/>
      </xdr:nvSpPr>
      <xdr:spPr>
        <a:xfrm>
          <a:off x="7025640" y="182880"/>
          <a:ext cx="1643743" cy="548368"/>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497416</xdr:colOff>
      <xdr:row>0</xdr:row>
      <xdr:rowOff>116417</xdr:rowOff>
    </xdr:from>
    <xdr:to>
      <xdr:col>2</xdr:col>
      <xdr:colOff>730249</xdr:colOff>
      <xdr:row>3</xdr:row>
      <xdr:rowOff>38516</xdr:rowOff>
    </xdr:to>
    <xdr:pic>
      <xdr:nvPicPr>
        <xdr:cNvPr id="5" name="image_0">
          <a:extLst>
            <a:ext uri="{FF2B5EF4-FFF2-40B4-BE49-F238E27FC236}">
              <a16:creationId xmlns:a16="http://schemas.microsoft.com/office/drawing/2014/main" id="{F2517D00-8B8D-435C-BF1F-096A8D6C25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666" y="116417"/>
          <a:ext cx="2074333" cy="1065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1515533</xdr:colOff>
      <xdr:row>2</xdr:row>
      <xdr:rowOff>59267</xdr:rowOff>
    </xdr:from>
    <xdr:to>
      <xdr:col>4</xdr:col>
      <xdr:colOff>3159276</xdr:colOff>
      <xdr:row>2</xdr:row>
      <xdr:rowOff>607635</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E2075EC6-CC6D-43E9-AA94-8571484FBCC0}"/>
            </a:ext>
          </a:extLst>
        </xdr:cNvPr>
        <xdr:cNvSpPr/>
      </xdr:nvSpPr>
      <xdr:spPr>
        <a:xfrm>
          <a:off x="7044266" y="381000"/>
          <a:ext cx="1643743" cy="548368"/>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304800</xdr:colOff>
      <xdr:row>0</xdr:row>
      <xdr:rowOff>47625</xdr:rowOff>
    </xdr:from>
    <xdr:to>
      <xdr:col>1</xdr:col>
      <xdr:colOff>251460</xdr:colOff>
      <xdr:row>5</xdr:row>
      <xdr:rowOff>66675</xdr:rowOff>
    </xdr:to>
    <xdr:pic>
      <xdr:nvPicPr>
        <xdr:cNvPr id="5" name="image_0">
          <a:extLst>
            <a:ext uri="{FF2B5EF4-FFF2-40B4-BE49-F238E27FC236}">
              <a16:creationId xmlns:a16="http://schemas.microsoft.com/office/drawing/2014/main" id="{02FB9A6E-D592-46A1-B4E4-9EBE5E9F23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9431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2103120</xdr:colOff>
      <xdr:row>1</xdr:row>
      <xdr:rowOff>38100</xdr:rowOff>
    </xdr:from>
    <xdr:to>
      <xdr:col>5</xdr:col>
      <xdr:colOff>13063</xdr:colOff>
      <xdr:row>4</xdr:row>
      <xdr:rowOff>60688</xdr:rowOff>
    </xdr:to>
    <xdr:sp macro="" textlink="">
      <xdr:nvSpPr>
        <xdr:cNvPr id="2" name="Flecha: hacia la izquierda 1">
          <a:hlinkClick xmlns:r="http://schemas.openxmlformats.org/officeDocument/2006/relationships" r:id="rId2"/>
          <a:extLst>
            <a:ext uri="{FF2B5EF4-FFF2-40B4-BE49-F238E27FC236}">
              <a16:creationId xmlns:a16="http://schemas.microsoft.com/office/drawing/2014/main" id="{2ABFBD18-B28F-47AD-8B39-791474BD394C}"/>
            </a:ext>
          </a:extLst>
        </xdr:cNvPr>
        <xdr:cNvSpPr/>
      </xdr:nvSpPr>
      <xdr:spPr>
        <a:xfrm>
          <a:off x="7962900" y="213360"/>
          <a:ext cx="1643743" cy="548368"/>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447675</xdr:colOff>
      <xdr:row>0</xdr:row>
      <xdr:rowOff>47625</xdr:rowOff>
    </xdr:from>
    <xdr:to>
      <xdr:col>1</xdr:col>
      <xdr:colOff>123825</xdr:colOff>
      <xdr:row>5</xdr:row>
      <xdr:rowOff>66675</xdr:rowOff>
    </xdr:to>
    <xdr:pic>
      <xdr:nvPicPr>
        <xdr:cNvPr id="7" name="image_0">
          <a:extLst>
            <a:ext uri="{FF2B5EF4-FFF2-40B4-BE49-F238E27FC236}">
              <a16:creationId xmlns:a16="http://schemas.microsoft.com/office/drawing/2014/main" id="{6E1E99B5-B71C-83D9-A89C-ABC160E0F1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47625"/>
          <a:ext cx="20669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449580</xdr:colOff>
      <xdr:row>1</xdr:row>
      <xdr:rowOff>38100</xdr:rowOff>
    </xdr:from>
    <xdr:to>
      <xdr:col>4</xdr:col>
      <xdr:colOff>767443</xdr:colOff>
      <xdr:row>4</xdr:row>
      <xdr:rowOff>37828</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7BAC5685-6C31-4A5A-A93F-A5B8E15B077E}"/>
            </a:ext>
          </a:extLst>
        </xdr:cNvPr>
        <xdr:cNvSpPr/>
      </xdr:nvSpPr>
      <xdr:spPr>
        <a:xfrm>
          <a:off x="7658100" y="220980"/>
          <a:ext cx="1643743" cy="548368"/>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470897</xdr:colOff>
      <xdr:row>0</xdr:row>
      <xdr:rowOff>128281</xdr:rowOff>
    </xdr:from>
    <xdr:to>
      <xdr:col>9</xdr:col>
      <xdr:colOff>113859</xdr:colOff>
      <xdr:row>2</xdr:row>
      <xdr:rowOff>176365</xdr:rowOff>
    </xdr:to>
    <xdr:pic>
      <xdr:nvPicPr>
        <xdr:cNvPr id="2" name="Imagen 1">
          <a:extLst>
            <a:ext uri="{FF2B5EF4-FFF2-40B4-BE49-F238E27FC236}">
              <a16:creationId xmlns:a16="http://schemas.microsoft.com/office/drawing/2014/main" id="{92BE940F-8D7D-49D6-98AE-005E1D0ECDAA}"/>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9435172" y="128281"/>
          <a:ext cx="404962" cy="467184"/>
        </a:xfrm>
        <a:prstGeom prst="rect">
          <a:avLst/>
        </a:prstGeom>
      </xdr:spPr>
    </xdr:pic>
    <xdr:clientData/>
  </xdr:twoCellAnchor>
  <xdr:twoCellAnchor>
    <xdr:from>
      <xdr:col>2</xdr:col>
      <xdr:colOff>4871357</xdr:colOff>
      <xdr:row>0</xdr:row>
      <xdr:rowOff>65315</xdr:rowOff>
    </xdr:from>
    <xdr:to>
      <xdr:col>3</xdr:col>
      <xdr:colOff>923925</xdr:colOff>
      <xdr:row>3</xdr:row>
      <xdr:rowOff>70758</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04C54885-4D6D-4F37-9C34-CFACD2195AEA}"/>
            </a:ext>
          </a:extLst>
        </xdr:cNvPr>
        <xdr:cNvSpPr/>
      </xdr:nvSpPr>
      <xdr:spPr>
        <a:xfrm>
          <a:off x="7738382" y="65315"/>
          <a:ext cx="1643743" cy="548368"/>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8</xdr:col>
      <xdr:colOff>470897</xdr:colOff>
      <xdr:row>0</xdr:row>
      <xdr:rowOff>128281</xdr:rowOff>
    </xdr:from>
    <xdr:to>
      <xdr:col>9</xdr:col>
      <xdr:colOff>113859</xdr:colOff>
      <xdr:row>2</xdr:row>
      <xdr:rowOff>176365</xdr:rowOff>
    </xdr:to>
    <xdr:pic>
      <xdr:nvPicPr>
        <xdr:cNvPr id="4" name="Imagen 3">
          <a:extLst>
            <a:ext uri="{FF2B5EF4-FFF2-40B4-BE49-F238E27FC236}">
              <a16:creationId xmlns:a16="http://schemas.microsoft.com/office/drawing/2014/main" id="{EFD38BA8-B8D9-4909-9ACE-D9B60FF263E9}"/>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9435172" y="128281"/>
          <a:ext cx="404962" cy="467184"/>
        </a:xfrm>
        <a:prstGeom prst="rect">
          <a:avLst/>
        </a:prstGeom>
      </xdr:spPr>
    </xdr:pic>
    <xdr:clientData/>
  </xdr:twoCellAnchor>
  <xdr:twoCellAnchor>
    <xdr:from>
      <xdr:col>0</xdr:col>
      <xdr:colOff>0</xdr:colOff>
      <xdr:row>0</xdr:row>
      <xdr:rowOff>0</xdr:rowOff>
    </xdr:from>
    <xdr:to>
      <xdr:col>1</xdr:col>
      <xdr:colOff>38100</xdr:colOff>
      <xdr:row>4</xdr:row>
      <xdr:rowOff>142875</xdr:rowOff>
    </xdr:to>
    <xdr:pic>
      <xdr:nvPicPr>
        <xdr:cNvPr id="7" name="image_0">
          <a:extLst>
            <a:ext uri="{FF2B5EF4-FFF2-40B4-BE49-F238E27FC236}">
              <a16:creationId xmlns:a16="http://schemas.microsoft.com/office/drawing/2014/main" id="{92DA45A8-FBFD-55AF-30BC-A411FE893D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0669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1471878</xdr:colOff>
      <xdr:row>0</xdr:row>
      <xdr:rowOff>33866</xdr:rowOff>
    </xdr:from>
    <xdr:to>
      <xdr:col>5</xdr:col>
      <xdr:colOff>597202</xdr:colOff>
      <xdr:row>0</xdr:row>
      <xdr:rowOff>772053</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77683DE8-1E11-4783-AB8F-462B7D219916}"/>
            </a:ext>
          </a:extLst>
        </xdr:cNvPr>
        <xdr:cNvSpPr/>
      </xdr:nvSpPr>
      <xdr:spPr>
        <a:xfrm>
          <a:off x="8414545" y="33866"/>
          <a:ext cx="1758457" cy="738187"/>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xdr:from>
      <xdr:col>0</xdr:col>
      <xdr:colOff>314666</xdr:colOff>
      <xdr:row>0</xdr:row>
      <xdr:rowOff>34018</xdr:rowOff>
    </xdr:from>
    <xdr:to>
      <xdr:col>1</xdr:col>
      <xdr:colOff>400051</xdr:colOff>
      <xdr:row>1</xdr:row>
      <xdr:rowOff>59191</xdr:rowOff>
    </xdr:to>
    <xdr:pic>
      <xdr:nvPicPr>
        <xdr:cNvPr id="7" name="image_0">
          <a:extLst>
            <a:ext uri="{FF2B5EF4-FFF2-40B4-BE49-F238E27FC236}">
              <a16:creationId xmlns:a16="http://schemas.microsoft.com/office/drawing/2014/main" id="{FD18C30D-552E-3C4B-24E5-988B1FC268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666" y="34018"/>
          <a:ext cx="2066925" cy="969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704850</xdr:colOff>
      <xdr:row>0</xdr:row>
      <xdr:rowOff>85725</xdr:rowOff>
    </xdr:from>
    <xdr:to>
      <xdr:col>0</xdr:col>
      <xdr:colOff>2769318</xdr:colOff>
      <xdr:row>5</xdr:row>
      <xdr:rowOff>100315</xdr:rowOff>
    </xdr:to>
    <xdr:pic>
      <xdr:nvPicPr>
        <xdr:cNvPr id="2" name="image_0">
          <a:extLst>
            <a:ext uri="{FF2B5EF4-FFF2-40B4-BE49-F238E27FC236}">
              <a16:creationId xmlns:a16="http://schemas.microsoft.com/office/drawing/2014/main" id="{5FB153D4-139F-43AD-A8B4-EE26CEDE36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85725"/>
          <a:ext cx="2064468" cy="967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590550</xdr:colOff>
      <xdr:row>5</xdr:row>
      <xdr:rowOff>166687</xdr:rowOff>
    </xdr:from>
    <xdr:to>
      <xdr:col>13</xdr:col>
      <xdr:colOff>590550</xdr:colOff>
      <xdr:row>20</xdr:row>
      <xdr:rowOff>0</xdr:rowOff>
    </xdr:to>
    <xdr:graphicFrame macro="">
      <xdr:nvGraphicFramePr>
        <xdr:cNvPr id="3" name="Gráfico 2">
          <a:extLst>
            <a:ext uri="{FF2B5EF4-FFF2-40B4-BE49-F238E27FC236}">
              <a16:creationId xmlns:a16="http://schemas.microsoft.com/office/drawing/2014/main" id="{E4DC5A58-90F7-1F6D-D48F-3DD02131E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866776</xdr:colOff>
      <xdr:row>0</xdr:row>
      <xdr:rowOff>0</xdr:rowOff>
    </xdr:from>
    <xdr:to>
      <xdr:col>4</xdr:col>
      <xdr:colOff>153715</xdr:colOff>
      <xdr:row>1</xdr:row>
      <xdr:rowOff>449416</xdr:rowOff>
    </xdr:to>
    <xdr:pic>
      <xdr:nvPicPr>
        <xdr:cNvPr id="2" name="Imagen 1">
          <a:extLst>
            <a:ext uri="{FF2B5EF4-FFF2-40B4-BE49-F238E27FC236}">
              <a16:creationId xmlns:a16="http://schemas.microsoft.com/office/drawing/2014/main" id="{90BE336E-AB25-4369-BD95-0978B2543B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24026" y="0"/>
          <a:ext cx="3335064" cy="1039966"/>
        </a:xfrm>
        <a:prstGeom prst="rect">
          <a:avLst/>
        </a:prstGeom>
      </xdr:spPr>
    </xdr:pic>
    <xdr:clientData/>
  </xdr:twoCellAnchor>
  <xdr:twoCellAnchor>
    <xdr:from>
      <xdr:col>4</xdr:col>
      <xdr:colOff>2189655</xdr:colOff>
      <xdr:row>0</xdr:row>
      <xdr:rowOff>109483</xdr:rowOff>
    </xdr:from>
    <xdr:to>
      <xdr:col>5</xdr:col>
      <xdr:colOff>1609853</xdr:colOff>
      <xdr:row>1</xdr:row>
      <xdr:rowOff>256463</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E940D214-54AF-4C85-BB74-2B4E3615901B}"/>
            </a:ext>
          </a:extLst>
        </xdr:cNvPr>
        <xdr:cNvSpPr/>
      </xdr:nvSpPr>
      <xdr:spPr>
        <a:xfrm>
          <a:off x="7083534" y="109483"/>
          <a:ext cx="1686491" cy="738187"/>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FileServer\GESTION%202023\Pensamiento%20y%20Direccionamiento%20Estrategico\Plan%20estrategico\FO1_PLAN_ESTRATEGICO_V10%20(1)_coment%20Carolina%2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GESTION%202024\3.%20GESTION%20DEL%20MEJORAMIENTO\6.%20RIESGOS%202024\MAPA%20DE%20RIESGOS%202024\M_R%20_UNIDAD_SOLIDARIA_2024_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AEOS/TRABAJO%20EN%20CASA/MAPAS%20DE%20RIESGOS/RIESGOS%202021/MAPAS%20DE%20RIESGOS%20DE%20PROCESO%202021/MAPAS%20DE%20RIESGOS%20GUIA%202021/MAPA_RIESGOS_FOMENTO_ORGA_SOLIDARIAS_UAEOS_202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utlook.office.com/Users/jorge/Documents/UAEOS/TRABAJO%20EN%20CASA/MAPAS%20DE%20RIESGOS/RIESGOS%202022/MAPA%20RIESGOS%20SEGURIDAD%20DE%20LA%20INFORMACION%202022/Mapa%20riesgos%20seguridad%20digital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row>
        <row r="3">
          <cell r="A3" t="str">
            <v>Nacional</v>
          </cell>
          <cell r="B3" t="str">
            <v>Ambiente y Desarrollo Sostenible</v>
          </cell>
          <cell r="C3" t="str">
            <v>Descentralizado</v>
          </cell>
          <cell r="D3" t="str">
            <v>Antioquia</v>
          </cell>
          <cell r="E3">
            <v>2016</v>
          </cell>
        </row>
        <row r="4">
          <cell r="A4" t="str">
            <v>Territorial</v>
          </cell>
          <cell r="B4" t="str">
            <v>Ciencia, Tecnología e innovación</v>
          </cell>
          <cell r="D4" t="str">
            <v>Arauca</v>
          </cell>
          <cell r="E4">
            <v>2017</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ion, Vision y Objetivos"/>
      <sheetName val="Objetivos y Plan de Acción"/>
      <sheetName val="Estructura de PND"/>
      <sheetName val="Programas sectoriales"/>
      <sheetName val="Hoja2"/>
    </sheetNames>
    <sheetDataSet>
      <sheetData sheetId="0"/>
      <sheetData sheetId="1"/>
      <sheetData sheetId="2">
        <row r="4">
          <cell r="B4" t="str">
            <v>1. Ordenamiento del territorio
alrededor del agua y justicia
ambiental</v>
          </cell>
        </row>
        <row r="5">
          <cell r="B5" t="str">
            <v>2. Seguridad humana y justicia social</v>
          </cell>
        </row>
        <row r="6">
          <cell r="B6" t="str">
            <v>3. Derecho humano a la alimentación</v>
          </cell>
        </row>
        <row r="7">
          <cell r="B7" t="str">
            <v>4.  Internacionalización, transformación productiva para la vida y acción climática</v>
          </cell>
        </row>
        <row r="8">
          <cell r="B8" t="str">
            <v>5. Convergencia regional</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Hoja1"/>
      <sheetName val="MAPA RIESGOS US"/>
      <sheetName val="Mapa de Riesgo"/>
      <sheetName val="MAPA RIESGOS SEGURIDAD"/>
      <sheetName val="MAPA RIESGOS SEGURIDAD DIGITAL"/>
      <sheetName val="Tabla probabiidad"/>
      <sheetName val="Tabla impacto"/>
      <sheetName val="Matriz calor_RI"/>
      <sheetName val="Matriz calor RR"/>
      <sheetName val="Tabla Valoración Controles"/>
      <sheetName val="Atributos controles"/>
      <sheetName val="Clasificacion riesgo"/>
      <sheetName val="Factores Riesgo"/>
      <sheetName val="ValoraciónControles "/>
      <sheetName val="CONTROL DE CAMBIOS"/>
      <sheetName val="RESUMEN 1"/>
      <sheetName val="RESUMEN 2"/>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
          <cell r="C6">
            <v>0.12</v>
          </cell>
        </row>
        <row r="15">
          <cell r="C15">
            <v>0.12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FOMENTO"/>
      <sheetName val="Tabla probabiidad"/>
      <sheetName val="CRITERIO CAL IMPACTO CORRUPCIÓN"/>
      <sheetName val="Tabla impacto"/>
      <sheetName val="Matriz calor_RI"/>
      <sheetName val="Matriz calor RR"/>
      <sheetName val="Controles"/>
      <sheetName val="Atributos controles"/>
      <sheetName val="ValoraciónControles Fomento"/>
      <sheetName val="Calculos Controles Fo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APA RIESGOS SEGURIDAD"/>
      <sheetName val="ValoraciónControles"/>
      <sheetName val="Tabla probabiidad"/>
      <sheetName val="Tabla impacto"/>
      <sheetName val="Matriz calor_RI"/>
      <sheetName val="Matriz calor RR"/>
      <sheetName val="Controles"/>
      <sheetName val="Calculos Controles"/>
    </sheetNames>
    <sheetDataSet>
      <sheetData sheetId="0"/>
      <sheetData sheetId="1"/>
      <sheetData sheetId="2">
        <row r="14">
          <cell r="F14">
            <v>0.5</v>
          </cell>
        </row>
        <row r="29">
          <cell r="F29">
            <v>0.4</v>
          </cell>
        </row>
        <row r="44">
          <cell r="F44">
            <v>0.4</v>
          </cell>
        </row>
        <row r="59">
          <cell r="F59">
            <v>0.4</v>
          </cell>
        </row>
      </sheetData>
      <sheetData sheetId="3"/>
      <sheetData sheetId="4"/>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hyperlink" Target="mailto:atencionalciudadano@unidadsolidaria.gov.co"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0"/>
  <sheetViews>
    <sheetView showGridLines="0" tabSelected="1" zoomScale="70" zoomScaleNormal="70" zoomScaleSheetLayoutView="80" zoomScalePageLayoutView="70" workbookViewId="0">
      <selection activeCell="V16" sqref="V16"/>
    </sheetView>
  </sheetViews>
  <sheetFormatPr baseColWidth="10" defaultColWidth="11.42578125" defaultRowHeight="15" x14ac:dyDescent="0.25"/>
  <cols>
    <col min="10" max="10" width="24.85546875" customWidth="1"/>
    <col min="16" max="16" width="51.5703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x14ac:dyDescent="0.25">
      <c r="A1" s="409"/>
      <c r="B1" s="410"/>
      <c r="C1" s="410"/>
      <c r="D1" s="410"/>
      <c r="E1" s="410"/>
      <c r="F1" s="410"/>
      <c r="G1" s="410"/>
      <c r="H1" s="411"/>
      <c r="I1" s="412"/>
      <c r="J1" s="412"/>
      <c r="K1" s="412"/>
      <c r="L1" s="412"/>
      <c r="M1" s="412"/>
      <c r="N1" s="412"/>
      <c r="O1" s="412"/>
      <c r="P1" s="413"/>
    </row>
    <row r="2" spans="1:16" ht="30.75" customHeight="1" x14ac:dyDescent="0.25">
      <c r="A2" s="414"/>
      <c r="B2" s="27"/>
      <c r="C2" s="27"/>
      <c r="D2" s="27"/>
      <c r="E2" s="27"/>
      <c r="F2" s="27"/>
      <c r="G2" s="27"/>
      <c r="H2" s="28"/>
      <c r="I2" s="29"/>
      <c r="J2" s="29"/>
      <c r="K2" s="29"/>
      <c r="L2" s="29"/>
      <c r="M2" s="29"/>
      <c r="N2" s="29"/>
      <c r="O2" s="29"/>
      <c r="P2" s="415"/>
    </row>
    <row r="3" spans="1:16" ht="30.75" customHeight="1" x14ac:dyDescent="0.25">
      <c r="A3" s="414"/>
      <c r="B3" s="27"/>
      <c r="C3" s="27"/>
      <c r="D3" s="27"/>
      <c r="E3" s="27"/>
      <c r="F3" s="27"/>
      <c r="G3" s="27"/>
      <c r="H3" s="28"/>
      <c r="I3" s="29"/>
      <c r="J3" s="29"/>
      <c r="K3" s="29"/>
      <c r="L3" s="29"/>
      <c r="M3" s="29"/>
      <c r="N3" s="29"/>
      <c r="O3" s="29"/>
      <c r="P3" s="415"/>
    </row>
    <row r="4" spans="1:16" ht="72.75" customHeight="1" x14ac:dyDescent="0.25">
      <c r="A4" s="414"/>
      <c r="B4" s="27"/>
      <c r="C4" s="27"/>
      <c r="D4" s="27"/>
      <c r="E4" s="27"/>
      <c r="F4" s="27"/>
      <c r="G4" s="27"/>
      <c r="H4" s="27"/>
      <c r="I4" s="593" t="s">
        <v>0</v>
      </c>
      <c r="J4" s="594"/>
      <c r="K4" s="594"/>
      <c r="L4" s="594"/>
      <c r="M4" s="594"/>
      <c r="N4" s="594"/>
      <c r="O4" s="594"/>
      <c r="P4" s="595"/>
    </row>
    <row r="5" spans="1:16" x14ac:dyDescent="0.25">
      <c r="A5" s="414"/>
      <c r="B5" s="27"/>
      <c r="C5" s="27"/>
      <c r="D5" s="27"/>
      <c r="E5" s="27"/>
      <c r="F5" s="27"/>
      <c r="G5" s="27"/>
      <c r="H5" s="28"/>
      <c r="I5" s="29"/>
      <c r="J5" s="29"/>
      <c r="K5" s="29"/>
      <c r="L5" s="29"/>
      <c r="M5" s="29"/>
      <c r="N5" s="29"/>
      <c r="O5" s="29"/>
      <c r="P5" s="415"/>
    </row>
    <row r="6" spans="1:16" ht="21" x14ac:dyDescent="0.25">
      <c r="A6" s="414"/>
      <c r="B6" s="27"/>
      <c r="C6" s="599"/>
      <c r="D6" s="600"/>
      <c r="E6" s="600"/>
      <c r="F6" s="600"/>
      <c r="G6" s="600"/>
      <c r="H6" s="601"/>
      <c r="I6" s="29"/>
      <c r="J6" s="27"/>
      <c r="K6" s="29"/>
      <c r="L6" s="29"/>
      <c r="M6" s="29"/>
      <c r="N6" s="29"/>
      <c r="O6" s="30"/>
      <c r="P6" s="415"/>
    </row>
    <row r="7" spans="1:16" x14ac:dyDescent="0.25">
      <c r="A7" s="414"/>
      <c r="B7" s="27"/>
      <c r="C7" s="602"/>
      <c r="D7" s="600"/>
      <c r="E7" s="600"/>
      <c r="F7" s="600"/>
      <c r="G7" s="600"/>
      <c r="H7" s="601"/>
      <c r="I7" s="29"/>
      <c r="J7" s="31"/>
      <c r="K7" s="32"/>
      <c r="L7" s="32"/>
      <c r="M7" s="32"/>
      <c r="N7" s="32"/>
      <c r="O7" s="32"/>
      <c r="P7" s="416"/>
    </row>
    <row r="8" spans="1:16" ht="23.25" x14ac:dyDescent="0.25">
      <c r="A8" s="414"/>
      <c r="B8" s="27"/>
      <c r="C8" s="602"/>
      <c r="D8" s="600"/>
      <c r="E8" s="600"/>
      <c r="F8" s="600"/>
      <c r="G8" s="600"/>
      <c r="H8" s="601"/>
      <c r="I8" s="29"/>
      <c r="J8" s="596" t="s">
        <v>1</v>
      </c>
      <c r="K8" s="596"/>
      <c r="L8" s="596"/>
      <c r="M8" s="32"/>
      <c r="N8" s="32"/>
      <c r="O8" s="32"/>
      <c r="P8" s="416"/>
    </row>
    <row r="9" spans="1:16" ht="24" customHeight="1" x14ac:dyDescent="0.25">
      <c r="A9" s="414"/>
      <c r="B9" s="27"/>
      <c r="C9" s="602"/>
      <c r="D9" s="600"/>
      <c r="E9" s="600"/>
      <c r="F9" s="600"/>
      <c r="G9" s="600"/>
      <c r="H9" s="601"/>
      <c r="I9" s="29"/>
      <c r="J9" s="32"/>
      <c r="K9" s="32"/>
      <c r="L9" s="27"/>
      <c r="M9" s="32"/>
      <c r="N9" s="32"/>
      <c r="O9" s="27"/>
      <c r="P9" s="416"/>
    </row>
    <row r="10" spans="1:16" x14ac:dyDescent="0.25">
      <c r="A10" s="414"/>
      <c r="B10" s="27"/>
      <c r="C10" s="602"/>
      <c r="D10" s="600"/>
      <c r="E10" s="600"/>
      <c r="F10" s="600"/>
      <c r="G10" s="600"/>
      <c r="H10" s="601"/>
      <c r="I10" s="29"/>
      <c r="J10" s="32"/>
      <c r="K10" s="32"/>
      <c r="L10" s="32"/>
      <c r="M10" s="32"/>
      <c r="N10" s="32"/>
      <c r="O10" s="32"/>
      <c r="P10" s="416"/>
    </row>
    <row r="11" spans="1:16" x14ac:dyDescent="0.25">
      <c r="A11" s="414"/>
      <c r="B11" s="27"/>
      <c r="C11" s="602"/>
      <c r="D11" s="600"/>
      <c r="E11" s="600"/>
      <c r="F11" s="600"/>
      <c r="G11" s="600"/>
      <c r="H11" s="601"/>
      <c r="I11" s="29"/>
      <c r="J11" s="32"/>
      <c r="K11" s="32"/>
      <c r="L11" s="32"/>
      <c r="M11" s="32"/>
      <c r="N11" s="32"/>
      <c r="O11" s="32"/>
      <c r="P11" s="416"/>
    </row>
    <row r="12" spans="1:16" x14ac:dyDescent="0.25">
      <c r="A12" s="414"/>
      <c r="B12" s="27"/>
      <c r="C12" s="602"/>
      <c r="D12" s="600"/>
      <c r="E12" s="600"/>
      <c r="F12" s="600"/>
      <c r="G12" s="600"/>
      <c r="H12" s="601"/>
      <c r="I12" s="29"/>
      <c r="J12" s="32"/>
      <c r="K12" s="32"/>
      <c r="L12" s="32"/>
      <c r="M12" s="32"/>
      <c r="N12" s="32"/>
      <c r="O12" s="32"/>
      <c r="P12" s="416"/>
    </row>
    <row r="13" spans="1:16" x14ac:dyDescent="0.25">
      <c r="A13" s="414"/>
      <c r="B13" s="27"/>
      <c r="C13" s="602"/>
      <c r="D13" s="600"/>
      <c r="E13" s="600"/>
      <c r="F13" s="600"/>
      <c r="G13" s="600"/>
      <c r="H13" s="601"/>
      <c r="I13" s="29"/>
      <c r="J13" s="32"/>
      <c r="K13" s="32"/>
      <c r="L13" s="32"/>
      <c r="M13" s="32"/>
      <c r="N13" s="32"/>
      <c r="O13" s="32"/>
      <c r="P13" s="416"/>
    </row>
    <row r="14" spans="1:16" x14ac:dyDescent="0.25">
      <c r="A14" s="414"/>
      <c r="B14" s="27"/>
      <c r="C14" s="602"/>
      <c r="D14" s="600"/>
      <c r="E14" s="600"/>
      <c r="F14" s="600"/>
      <c r="G14" s="600"/>
      <c r="H14" s="601"/>
      <c r="I14" s="29"/>
      <c r="J14" s="27"/>
      <c r="K14" s="27"/>
      <c r="L14" s="27"/>
      <c r="M14" s="27"/>
      <c r="N14" s="32"/>
      <c r="O14" s="32"/>
      <c r="P14" s="416"/>
    </row>
    <row r="15" spans="1:16" x14ac:dyDescent="0.25">
      <c r="A15" s="414"/>
      <c r="B15" s="27"/>
      <c r="C15" s="602"/>
      <c r="D15" s="600"/>
      <c r="E15" s="600"/>
      <c r="F15" s="600"/>
      <c r="G15" s="600"/>
      <c r="H15" s="601"/>
      <c r="I15" s="29"/>
      <c r="J15" s="27"/>
      <c r="K15" s="27"/>
      <c r="L15" s="27"/>
      <c r="M15" s="27"/>
      <c r="N15" s="32"/>
      <c r="O15" s="32"/>
      <c r="P15" s="416"/>
    </row>
    <row r="16" spans="1:16" x14ac:dyDescent="0.25">
      <c r="A16" s="414"/>
      <c r="B16" s="27"/>
      <c r="C16" s="602"/>
      <c r="D16" s="600"/>
      <c r="E16" s="600"/>
      <c r="F16" s="600"/>
      <c r="G16" s="600"/>
      <c r="H16" s="601"/>
      <c r="I16" s="29"/>
      <c r="J16" s="33"/>
      <c r="K16" s="27"/>
      <c r="L16" s="27"/>
      <c r="M16" s="27"/>
      <c r="N16" s="32"/>
      <c r="O16" s="32"/>
      <c r="P16" s="416"/>
    </row>
    <row r="17" spans="1:20" x14ac:dyDescent="0.25">
      <c r="A17" s="414"/>
      <c r="B17" s="27"/>
      <c r="C17" s="602"/>
      <c r="D17" s="600"/>
      <c r="E17" s="600"/>
      <c r="F17" s="600"/>
      <c r="G17" s="600"/>
      <c r="H17" s="601"/>
      <c r="I17" s="29"/>
      <c r="J17" s="27"/>
      <c r="K17" s="27"/>
      <c r="L17" s="27"/>
      <c r="M17" s="27"/>
      <c r="N17" s="32"/>
      <c r="O17" s="32"/>
      <c r="P17" s="416"/>
    </row>
    <row r="18" spans="1:20" x14ac:dyDescent="0.25">
      <c r="A18" s="414"/>
      <c r="B18" s="27"/>
      <c r="C18" s="602"/>
      <c r="D18" s="600"/>
      <c r="E18" s="600"/>
      <c r="F18" s="600"/>
      <c r="G18" s="600"/>
      <c r="H18" s="601"/>
      <c r="I18" s="29"/>
      <c r="J18" s="32"/>
      <c r="K18" s="32"/>
      <c r="L18" s="32"/>
      <c r="M18" s="32"/>
      <c r="N18" s="32"/>
      <c r="O18" s="32"/>
      <c r="P18" s="416"/>
    </row>
    <row r="19" spans="1:20" x14ac:dyDescent="0.25">
      <c r="A19" s="414"/>
      <c r="B19" s="27"/>
      <c r="C19" s="602"/>
      <c r="D19" s="600"/>
      <c r="E19" s="600"/>
      <c r="F19" s="600"/>
      <c r="G19" s="600"/>
      <c r="H19" s="601"/>
      <c r="I19" s="29"/>
      <c r="J19" s="32"/>
      <c r="K19" s="32"/>
      <c r="L19" s="32"/>
      <c r="M19" s="32"/>
      <c r="N19" s="32"/>
      <c r="O19" s="32"/>
      <c r="P19" s="416"/>
    </row>
    <row r="20" spans="1:20" x14ac:dyDescent="0.25">
      <c r="A20" s="414"/>
      <c r="B20" s="27"/>
      <c r="C20" s="602"/>
      <c r="D20" s="600"/>
      <c r="E20" s="600"/>
      <c r="F20" s="600"/>
      <c r="G20" s="600"/>
      <c r="H20" s="601"/>
      <c r="I20" s="29"/>
      <c r="J20" s="32"/>
      <c r="K20" s="32"/>
      <c r="L20" s="32"/>
      <c r="M20" s="32"/>
      <c r="N20" s="32"/>
      <c r="O20" s="32"/>
      <c r="P20" s="416"/>
    </row>
    <row r="21" spans="1:20" x14ac:dyDescent="0.25">
      <c r="A21" s="414"/>
      <c r="B21" s="27"/>
      <c r="C21" s="602"/>
      <c r="D21" s="600"/>
      <c r="E21" s="600"/>
      <c r="F21" s="600"/>
      <c r="G21" s="600"/>
      <c r="H21" s="601"/>
      <c r="I21" s="29"/>
      <c r="J21" s="32"/>
      <c r="K21" s="32"/>
      <c r="L21" s="32"/>
      <c r="M21" s="32"/>
      <c r="N21" s="32"/>
      <c r="O21" s="32"/>
      <c r="P21" s="416"/>
    </row>
    <row r="22" spans="1:20" x14ac:dyDescent="0.25">
      <c r="A22" s="414"/>
      <c r="B22" s="27"/>
      <c r="C22" s="27"/>
      <c r="D22" s="27"/>
      <c r="E22" s="27"/>
      <c r="F22" s="27"/>
      <c r="G22" s="27"/>
      <c r="H22" s="28"/>
      <c r="I22" s="29"/>
      <c r="J22" s="32"/>
      <c r="K22" s="32"/>
      <c r="L22" s="32"/>
      <c r="M22" s="32"/>
      <c r="N22" s="32"/>
      <c r="O22" s="32"/>
      <c r="P22" s="416"/>
    </row>
    <row r="23" spans="1:20" x14ac:dyDescent="0.25">
      <c r="A23" s="414"/>
      <c r="B23" s="27"/>
      <c r="C23" s="27"/>
      <c r="D23" s="27"/>
      <c r="E23" s="27"/>
      <c r="F23" s="27"/>
      <c r="G23" s="27"/>
      <c r="H23" s="28"/>
      <c r="I23" s="29"/>
      <c r="J23" s="32"/>
      <c r="K23" s="32"/>
      <c r="L23" s="32"/>
      <c r="M23" s="32"/>
      <c r="N23" s="32"/>
      <c r="O23" s="32"/>
      <c r="P23" s="416"/>
    </row>
    <row r="24" spans="1:20" x14ac:dyDescent="0.25">
      <c r="A24" s="414"/>
      <c r="B24" s="27"/>
      <c r="C24" s="27"/>
      <c r="D24" s="27"/>
      <c r="E24" s="27"/>
      <c r="F24" s="27"/>
      <c r="G24" s="27"/>
      <c r="H24" s="28"/>
      <c r="I24" s="29"/>
      <c r="J24" s="32"/>
      <c r="K24" s="32"/>
      <c r="L24" s="32"/>
      <c r="M24" s="32"/>
      <c r="N24" s="32"/>
      <c r="O24" s="32"/>
      <c r="P24" s="416"/>
    </row>
    <row r="25" spans="1:20" x14ac:dyDescent="0.25">
      <c r="A25" s="414"/>
      <c r="B25" s="27"/>
      <c r="C25" s="27"/>
      <c r="D25" s="27"/>
      <c r="E25" s="27"/>
      <c r="F25" s="27"/>
      <c r="G25" s="27"/>
      <c r="H25" s="28"/>
      <c r="I25" s="29"/>
      <c r="J25" s="29"/>
      <c r="K25" s="29"/>
      <c r="L25" s="29"/>
      <c r="M25" s="29"/>
      <c r="N25" s="29"/>
      <c r="O25" s="29"/>
      <c r="P25" s="415"/>
    </row>
    <row r="26" spans="1:20" x14ac:dyDescent="0.25">
      <c r="A26" s="414"/>
      <c r="B26" s="27"/>
      <c r="C26" s="27"/>
      <c r="D26" s="27"/>
      <c r="E26" s="27"/>
      <c r="F26" s="27"/>
      <c r="G26" s="27"/>
      <c r="H26" s="28"/>
      <c r="I26" s="29"/>
      <c r="J26" s="29"/>
      <c r="K26" s="29"/>
      <c r="L26" s="29"/>
      <c r="M26" s="29"/>
      <c r="N26" s="29"/>
      <c r="O26" s="29"/>
      <c r="P26" s="415"/>
    </row>
    <row r="27" spans="1:20" x14ac:dyDescent="0.25">
      <c r="A27" s="414"/>
      <c r="B27" s="27"/>
      <c r="C27" s="27"/>
      <c r="D27" s="27"/>
      <c r="E27" s="27"/>
      <c r="F27" s="27"/>
      <c r="G27" s="27"/>
      <c r="H27" s="28"/>
      <c r="I27" s="29"/>
      <c r="J27" s="29"/>
      <c r="K27" s="29"/>
      <c r="L27" s="29"/>
      <c r="M27" s="29"/>
      <c r="N27" s="29"/>
      <c r="O27" s="29"/>
      <c r="P27" s="415"/>
      <c r="T27" s="34"/>
    </row>
    <row r="28" spans="1:20" x14ac:dyDescent="0.25">
      <c r="A28" s="414"/>
      <c r="B28" s="27"/>
      <c r="C28" s="27"/>
      <c r="D28" s="27"/>
      <c r="E28" s="27"/>
      <c r="F28" s="27"/>
      <c r="G28" s="27"/>
      <c r="H28" s="28"/>
      <c r="I28" s="29"/>
      <c r="J28" s="29"/>
      <c r="K28" s="29"/>
      <c r="L28" s="29"/>
      <c r="M28" s="29"/>
      <c r="N28" s="29"/>
      <c r="O28" s="29"/>
      <c r="P28" s="415"/>
    </row>
    <row r="29" spans="1:20" x14ac:dyDescent="0.25">
      <c r="A29" s="414"/>
      <c r="B29" s="27"/>
      <c r="C29" s="27"/>
      <c r="D29" s="27"/>
      <c r="E29" s="27"/>
      <c r="F29" s="27"/>
      <c r="G29" s="27"/>
      <c r="H29" s="28"/>
      <c r="I29" s="29"/>
      <c r="J29" s="29"/>
      <c r="K29" s="29"/>
      <c r="L29" s="29"/>
      <c r="M29" s="29"/>
      <c r="N29" s="29"/>
      <c r="O29" s="29"/>
      <c r="P29" s="415"/>
    </row>
    <row r="30" spans="1:20" x14ac:dyDescent="0.25">
      <c r="A30" s="414"/>
      <c r="B30" s="27"/>
      <c r="C30" s="27"/>
      <c r="D30" s="27"/>
      <c r="E30" s="27"/>
      <c r="F30" s="27"/>
      <c r="G30" s="27"/>
      <c r="H30" s="28"/>
      <c r="I30" s="29"/>
      <c r="J30" s="29"/>
      <c r="K30" s="29"/>
      <c r="L30" s="29"/>
      <c r="M30" s="29"/>
      <c r="N30" s="29"/>
      <c r="O30" s="29"/>
      <c r="P30" s="415"/>
    </row>
    <row r="31" spans="1:20" x14ac:dyDescent="0.25">
      <c r="A31" s="414"/>
      <c r="B31" s="27"/>
      <c r="C31" s="27"/>
      <c r="D31" s="27"/>
      <c r="E31" s="27"/>
      <c r="F31" s="27"/>
      <c r="G31" s="27"/>
      <c r="H31" s="28"/>
      <c r="I31" s="29"/>
      <c r="J31" s="29"/>
      <c r="K31" s="29"/>
      <c r="L31" s="29"/>
      <c r="M31" s="29"/>
      <c r="N31" s="29"/>
      <c r="O31" s="29"/>
      <c r="P31" s="415"/>
    </row>
    <row r="32" spans="1:20" x14ac:dyDescent="0.25">
      <c r="A32" s="414"/>
      <c r="B32" s="27"/>
      <c r="C32" s="27"/>
      <c r="D32" s="27"/>
      <c r="E32" s="27"/>
      <c r="F32" s="27"/>
      <c r="G32" s="27"/>
      <c r="H32" s="28"/>
      <c r="I32" s="29"/>
      <c r="J32" s="29"/>
      <c r="K32" s="29"/>
      <c r="L32" s="29"/>
      <c r="M32" s="29"/>
      <c r="N32" s="29"/>
      <c r="O32" s="29"/>
      <c r="P32" s="415"/>
    </row>
    <row r="33" spans="1:16" x14ac:dyDescent="0.25">
      <c r="A33" s="414"/>
      <c r="B33" s="27"/>
      <c r="C33" s="27"/>
      <c r="D33" s="27"/>
      <c r="E33" s="27"/>
      <c r="F33" s="27"/>
      <c r="G33" s="27"/>
      <c r="H33" s="28"/>
      <c r="I33" s="29"/>
      <c r="J33" s="29"/>
      <c r="K33" s="29"/>
      <c r="L33" s="29"/>
      <c r="M33" s="29"/>
      <c r="N33" s="29"/>
      <c r="O33" s="29"/>
      <c r="P33" s="415"/>
    </row>
    <row r="34" spans="1:16" ht="16.5" x14ac:dyDescent="0.25">
      <c r="A34" s="414"/>
      <c r="B34" s="27"/>
      <c r="C34" s="27"/>
      <c r="D34" s="27"/>
      <c r="E34" s="27"/>
      <c r="F34" s="27"/>
      <c r="G34" s="27"/>
      <c r="H34" s="28"/>
      <c r="I34" s="29"/>
      <c r="J34" s="29"/>
      <c r="K34" s="597"/>
      <c r="L34" s="597"/>
      <c r="M34" s="597"/>
      <c r="N34" s="597"/>
      <c r="O34" s="597"/>
      <c r="P34" s="598"/>
    </row>
    <row r="35" spans="1:16" x14ac:dyDescent="0.25">
      <c r="A35" s="414"/>
      <c r="B35" s="27"/>
      <c r="C35" s="27"/>
      <c r="D35" s="27"/>
      <c r="E35" s="27"/>
      <c r="F35" s="27"/>
      <c r="G35" s="27"/>
      <c r="H35" s="28"/>
      <c r="I35" s="29"/>
      <c r="J35" s="29"/>
      <c r="K35" s="29"/>
      <c r="L35" s="29"/>
      <c r="M35" s="29"/>
      <c r="N35" s="29"/>
      <c r="O35" s="29"/>
      <c r="P35" s="415"/>
    </row>
    <row r="36" spans="1:16" x14ac:dyDescent="0.25">
      <c r="A36" s="414"/>
      <c r="B36" s="27"/>
      <c r="C36" s="27"/>
      <c r="D36" s="27"/>
      <c r="E36" s="27"/>
      <c r="F36" s="27"/>
      <c r="G36" s="73"/>
      <c r="H36" s="417"/>
      <c r="I36" s="74"/>
      <c r="J36" s="29"/>
      <c r="K36" s="29"/>
      <c r="L36" s="29"/>
      <c r="M36" s="29"/>
      <c r="N36" s="29"/>
      <c r="O36" s="29"/>
      <c r="P36" s="415"/>
    </row>
    <row r="37" spans="1:16" x14ac:dyDescent="0.25">
      <c r="A37" s="414"/>
      <c r="B37" s="27"/>
      <c r="C37" s="27"/>
      <c r="D37" s="27"/>
      <c r="E37" s="27"/>
      <c r="F37" s="27"/>
      <c r="G37" s="73"/>
      <c r="I37" s="75"/>
      <c r="J37" s="27"/>
      <c r="K37" s="27"/>
      <c r="L37" s="27"/>
      <c r="M37" s="27"/>
      <c r="N37" s="27"/>
      <c r="O37" s="27"/>
      <c r="P37" s="418"/>
    </row>
    <row r="38" spans="1:16" x14ac:dyDescent="0.25">
      <c r="A38" s="414"/>
      <c r="B38" s="27"/>
      <c r="C38" s="27"/>
      <c r="D38" s="27"/>
      <c r="E38" s="27"/>
      <c r="F38" s="27"/>
      <c r="G38" s="73"/>
      <c r="I38" s="75"/>
      <c r="J38" s="27"/>
      <c r="K38" s="27"/>
      <c r="L38" s="27"/>
      <c r="M38" s="27"/>
      <c r="N38" s="27"/>
      <c r="O38" s="27"/>
      <c r="P38" s="418"/>
    </row>
    <row r="39" spans="1:16" ht="15.75" thickBot="1" x14ac:dyDescent="0.3">
      <c r="A39" s="419"/>
      <c r="B39" s="420"/>
      <c r="C39" s="420"/>
      <c r="D39" s="420"/>
      <c r="E39" s="420"/>
      <c r="F39" s="420"/>
      <c r="G39" s="420"/>
      <c r="H39" s="420"/>
      <c r="I39" s="420"/>
      <c r="J39" s="420"/>
      <c r="K39" s="420"/>
      <c r="L39" s="420"/>
      <c r="M39" s="420"/>
      <c r="N39" s="420"/>
      <c r="O39" s="420"/>
      <c r="P39" s="421"/>
    </row>
    <row r="40" spans="1:16" ht="15.75" thickTop="1" x14ac:dyDescent="0.25">
      <c r="A40" s="35"/>
      <c r="B40" s="36"/>
    </row>
  </sheetData>
  <mergeCells count="4">
    <mergeCell ref="I4:P4"/>
    <mergeCell ref="J8:L8"/>
    <mergeCell ref="K34:P34"/>
    <mergeCell ref="C6:H21"/>
  </mergeCell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F2E32-A922-44B7-BF25-38A0572DC371}">
  <sheetPr>
    <tabColor rgb="FF00B050"/>
  </sheetPr>
  <dimension ref="A1:AJ84"/>
  <sheetViews>
    <sheetView showGridLines="0" zoomScale="87" zoomScaleNormal="87" workbookViewId="0"/>
  </sheetViews>
  <sheetFormatPr baseColWidth="10" defaultColWidth="11.42578125" defaultRowHeight="16.5" x14ac:dyDescent="0.3"/>
  <cols>
    <col min="1" max="1" width="5" style="169" bestFit="1" customWidth="1"/>
    <col min="2" max="2" width="7.85546875" style="169" customWidth="1"/>
    <col min="3" max="3" width="29.28515625" style="302" customWidth="1"/>
    <col min="4" max="4" width="31.42578125" style="302" customWidth="1"/>
    <col min="5" max="5" width="34" style="302" customWidth="1"/>
    <col min="6" max="6" width="46.5703125" style="303" customWidth="1"/>
    <col min="7" max="7" width="16.85546875" style="170" customWidth="1"/>
    <col min="8" max="8" width="16.42578125" style="2" customWidth="1"/>
    <col min="9" max="9" width="12.7109375" style="2" customWidth="1"/>
    <col min="10" max="10" width="6.140625" style="2" customWidth="1"/>
    <col min="11" max="11" width="13.5703125" style="2" customWidth="1"/>
    <col min="12" max="12" width="7" style="2" customWidth="1"/>
    <col min="13" max="13" width="12.5703125" style="2" customWidth="1"/>
    <col min="14" max="14" width="3.7109375" style="2" customWidth="1"/>
    <col min="15" max="15" width="51.28515625" style="2" customWidth="1"/>
    <col min="16" max="16" width="7.140625" style="2" customWidth="1"/>
    <col min="17" max="17" width="7.28515625" style="2" customWidth="1"/>
    <col min="18" max="18" width="6.85546875" style="2" customWidth="1"/>
    <col min="19" max="19" width="5" style="2" customWidth="1"/>
    <col min="20" max="20" width="7.28515625" style="2" customWidth="1"/>
    <col min="21" max="21" width="7.140625" style="2" customWidth="1"/>
    <col min="22" max="22" width="6.7109375" style="2" customWidth="1"/>
    <col min="23" max="23" width="6.28515625" style="2" customWidth="1"/>
    <col min="24" max="24" width="10.140625" style="2" customWidth="1"/>
    <col min="25" max="25" width="9" style="2" customWidth="1"/>
    <col min="26" max="26" width="12.7109375" style="2" customWidth="1"/>
    <col min="27" max="27" width="7.140625" style="2" customWidth="1"/>
    <col min="28" max="28" width="9" style="2" customWidth="1"/>
    <col min="29" max="29" width="7.28515625" style="2" customWidth="1"/>
    <col min="30" max="30" width="43.85546875" style="2" customWidth="1"/>
    <col min="31" max="31" width="30.5703125" style="2" customWidth="1"/>
    <col min="32" max="32" width="20.42578125" style="2" customWidth="1"/>
    <col min="33" max="33" width="26.42578125" style="2" customWidth="1"/>
    <col min="34" max="34" width="46" style="2" customWidth="1"/>
    <col min="35" max="35" width="11.42578125" style="2"/>
    <col min="36" max="36" width="25.7109375" style="2" customWidth="1"/>
    <col min="37" max="16384" width="11.42578125" style="2"/>
  </cols>
  <sheetData>
    <row r="1" spans="1:34" ht="46.5" customHeight="1" x14ac:dyDescent="0.3">
      <c r="A1" s="423"/>
      <c r="B1" s="424"/>
      <c r="C1" s="835"/>
      <c r="D1" s="835"/>
      <c r="E1" s="835"/>
      <c r="F1" s="434"/>
      <c r="G1" s="426"/>
      <c r="H1" s="425"/>
      <c r="I1" s="425"/>
      <c r="J1" s="425"/>
      <c r="K1" s="425"/>
      <c r="L1" s="425"/>
      <c r="M1" s="425"/>
      <c r="N1" s="425"/>
      <c r="O1" s="837"/>
      <c r="P1" s="425"/>
      <c r="Q1" s="425"/>
      <c r="R1" s="425"/>
      <c r="S1" s="425"/>
      <c r="T1" s="425"/>
      <c r="U1" s="425"/>
      <c r="V1" s="425"/>
      <c r="W1" s="425"/>
      <c r="X1" s="425"/>
      <c r="Y1" s="425"/>
      <c r="Z1" s="425"/>
      <c r="AA1" s="425"/>
      <c r="AB1" s="425"/>
      <c r="AC1" s="425"/>
      <c r="AD1" s="425"/>
      <c r="AE1" s="425"/>
      <c r="AF1" s="425"/>
      <c r="AG1" s="425"/>
    </row>
    <row r="2" spans="1:34" ht="39" customHeight="1" x14ac:dyDescent="0.3">
      <c r="A2" s="427"/>
      <c r="C2" s="836"/>
      <c r="D2" s="836"/>
      <c r="E2" s="836"/>
      <c r="F2" s="2"/>
      <c r="O2" s="838"/>
    </row>
    <row r="3" spans="1:34" ht="39" customHeight="1" thickBot="1" x14ac:dyDescent="0.35">
      <c r="A3" s="428"/>
      <c r="B3" s="429"/>
      <c r="C3" s="840" t="s">
        <v>304</v>
      </c>
      <c r="D3" s="840"/>
      <c r="E3" s="429" t="s">
        <v>921</v>
      </c>
      <c r="F3" s="430"/>
      <c r="G3" s="431"/>
      <c r="H3" s="430"/>
      <c r="I3" s="430"/>
      <c r="J3" s="430"/>
      <c r="K3" s="430"/>
      <c r="L3" s="430"/>
      <c r="M3" s="430"/>
      <c r="N3" s="430"/>
      <c r="O3" s="839"/>
      <c r="P3" s="430"/>
      <c r="Q3" s="430"/>
      <c r="R3" s="430"/>
      <c r="S3" s="430"/>
      <c r="T3" s="430"/>
      <c r="U3" s="430"/>
      <c r="V3" s="430"/>
      <c r="W3" s="430"/>
      <c r="X3" s="430"/>
      <c r="Y3" s="430"/>
      <c r="Z3" s="430"/>
      <c r="AA3" s="430"/>
      <c r="AB3" s="430"/>
      <c r="AC3" s="430"/>
      <c r="AD3" s="430"/>
      <c r="AE3" s="430"/>
      <c r="AF3" s="430"/>
      <c r="AG3" s="430"/>
    </row>
    <row r="4" spans="1:34" s="369" customFormat="1" ht="18" customHeight="1" x14ac:dyDescent="0.25">
      <c r="A4" s="841" t="s">
        <v>922</v>
      </c>
      <c r="B4" s="842"/>
      <c r="C4" s="842"/>
      <c r="D4" s="842"/>
      <c r="E4" s="842"/>
      <c r="F4" s="842" t="s">
        <v>305</v>
      </c>
      <c r="G4" s="842"/>
      <c r="H4" s="842"/>
      <c r="I4" s="842"/>
      <c r="J4" s="842"/>
      <c r="K4" s="842"/>
      <c r="L4" s="842"/>
      <c r="M4" s="842"/>
      <c r="N4" s="842"/>
      <c r="O4" s="843" t="s">
        <v>923</v>
      </c>
      <c r="P4" s="844"/>
      <c r="Q4" s="844"/>
      <c r="R4" s="844"/>
      <c r="S4" s="844"/>
      <c r="T4" s="844"/>
      <c r="U4" s="844"/>
      <c r="V4" s="844"/>
      <c r="W4" s="844"/>
      <c r="X4" s="844"/>
      <c r="Y4" s="844"/>
      <c r="Z4" s="844"/>
      <c r="AA4" s="844"/>
      <c r="AB4" s="844"/>
      <c r="AC4" s="845"/>
      <c r="AD4" s="827"/>
      <c r="AE4" s="828"/>
      <c r="AF4" s="828"/>
      <c r="AG4" s="828"/>
    </row>
    <row r="5" spans="1:34" ht="30.75" customHeight="1" x14ac:dyDescent="0.3">
      <c r="A5" s="829" t="s">
        <v>306</v>
      </c>
      <c r="B5" s="830"/>
      <c r="C5" s="831"/>
      <c r="D5" s="832" t="s">
        <v>307</v>
      </c>
      <c r="E5" s="833"/>
      <c r="F5" s="833"/>
      <c r="G5" s="833"/>
      <c r="H5" s="833"/>
      <c r="I5" s="833"/>
      <c r="J5" s="833"/>
      <c r="K5" s="833"/>
      <c r="L5" s="833"/>
      <c r="M5" s="833"/>
      <c r="N5" s="834"/>
      <c r="O5" s="86"/>
      <c r="P5" s="86"/>
      <c r="Q5" s="86"/>
      <c r="R5" s="86"/>
      <c r="S5" s="86"/>
      <c r="T5" s="86"/>
      <c r="U5" s="86"/>
      <c r="V5" s="86"/>
      <c r="W5" s="86"/>
      <c r="X5" s="86"/>
      <c r="Y5" s="86"/>
      <c r="Z5" s="86"/>
      <c r="AA5" s="86"/>
      <c r="AB5" s="86"/>
      <c r="AC5" s="86"/>
      <c r="AD5" s="86"/>
      <c r="AE5" s="86"/>
      <c r="AF5" s="86"/>
      <c r="AG5" s="86"/>
    </row>
    <row r="6" spans="1:34" ht="30.75" customHeight="1" x14ac:dyDescent="0.3">
      <c r="A6" s="829" t="s">
        <v>308</v>
      </c>
      <c r="B6" s="830"/>
      <c r="C6" s="831"/>
      <c r="D6" s="832" t="s">
        <v>309</v>
      </c>
      <c r="E6" s="833"/>
      <c r="F6" s="833"/>
      <c r="G6" s="833"/>
      <c r="H6" s="833"/>
      <c r="I6" s="833"/>
      <c r="J6" s="833"/>
      <c r="K6" s="833"/>
      <c r="L6" s="833"/>
      <c r="M6" s="833"/>
      <c r="N6" s="834"/>
      <c r="O6" s="86"/>
      <c r="P6" s="86"/>
      <c r="Q6" s="86"/>
      <c r="R6" s="86"/>
      <c r="S6" s="86"/>
      <c r="T6" s="86"/>
      <c r="U6" s="86"/>
      <c r="V6" s="86"/>
      <c r="W6" s="86"/>
      <c r="X6" s="86"/>
      <c r="Y6" s="86"/>
      <c r="Z6" s="86"/>
      <c r="AA6" s="86"/>
      <c r="AB6" s="86"/>
      <c r="AC6" s="86"/>
      <c r="AD6" s="86"/>
      <c r="AE6" s="86"/>
      <c r="AF6" s="86"/>
      <c r="AG6" s="86"/>
    </row>
    <row r="7" spans="1:34" ht="32.25" customHeight="1" x14ac:dyDescent="0.3">
      <c r="A7" s="829" t="s">
        <v>310</v>
      </c>
      <c r="B7" s="830"/>
      <c r="C7" s="831"/>
      <c r="D7" s="832" t="s">
        <v>311</v>
      </c>
      <c r="E7" s="833"/>
      <c r="F7" s="833"/>
      <c r="G7" s="833"/>
      <c r="H7" s="833"/>
      <c r="I7" s="833"/>
      <c r="J7" s="833"/>
      <c r="K7" s="833"/>
      <c r="L7" s="833"/>
      <c r="M7" s="833"/>
      <c r="N7" s="834"/>
      <c r="O7" s="86"/>
      <c r="P7" s="86"/>
      <c r="Q7" s="86"/>
      <c r="R7" s="86"/>
      <c r="S7" s="86"/>
      <c r="T7" s="86"/>
      <c r="U7" s="86"/>
      <c r="V7" s="86"/>
      <c r="W7" s="86"/>
      <c r="X7" s="86"/>
      <c r="Y7" s="86"/>
      <c r="Z7" s="86"/>
      <c r="AA7" s="86"/>
      <c r="AB7" s="86"/>
      <c r="AC7" s="86"/>
      <c r="AD7" s="86"/>
      <c r="AE7" s="86"/>
      <c r="AF7" s="86"/>
      <c r="AG7" s="86"/>
    </row>
    <row r="8" spans="1:34" ht="32.25" customHeight="1" x14ac:dyDescent="0.3">
      <c r="A8" s="818" t="s">
        <v>312</v>
      </c>
      <c r="B8" s="819"/>
      <c r="C8" s="819"/>
      <c r="D8" s="819"/>
      <c r="E8" s="819"/>
      <c r="F8" s="819"/>
      <c r="G8" s="819"/>
      <c r="H8" s="819"/>
      <c r="I8" s="818" t="s">
        <v>313</v>
      </c>
      <c r="J8" s="819"/>
      <c r="K8" s="819"/>
      <c r="L8" s="819"/>
      <c r="M8" s="819"/>
      <c r="N8" s="804" t="s">
        <v>314</v>
      </c>
      <c r="O8" s="820"/>
      <c r="P8" s="820"/>
      <c r="Q8" s="820"/>
      <c r="R8" s="820"/>
      <c r="S8" s="820"/>
      <c r="T8" s="820"/>
      <c r="U8" s="820"/>
      <c r="V8" s="820"/>
      <c r="W8" s="821"/>
      <c r="X8" s="804" t="s">
        <v>315</v>
      </c>
      <c r="Y8" s="820"/>
      <c r="Z8" s="820"/>
      <c r="AA8" s="820"/>
      <c r="AB8" s="820"/>
      <c r="AC8" s="820"/>
      <c r="AD8" s="820" t="s">
        <v>316</v>
      </c>
      <c r="AE8" s="820"/>
      <c r="AF8" s="820"/>
      <c r="AG8" s="820"/>
      <c r="AH8" s="169"/>
    </row>
    <row r="9" spans="1:34" ht="41.25" customHeight="1" x14ac:dyDescent="0.3">
      <c r="A9" s="822" t="s">
        <v>317</v>
      </c>
      <c r="B9" s="807" t="s">
        <v>318</v>
      </c>
      <c r="C9" s="813" t="s">
        <v>319</v>
      </c>
      <c r="D9" s="824" t="s">
        <v>320</v>
      </c>
      <c r="E9" s="824" t="s">
        <v>321</v>
      </c>
      <c r="F9" s="812" t="s">
        <v>322</v>
      </c>
      <c r="G9" s="814" t="s">
        <v>323</v>
      </c>
      <c r="H9" s="805" t="s">
        <v>324</v>
      </c>
      <c r="I9" s="816" t="s">
        <v>325</v>
      </c>
      <c r="J9" s="803" t="s">
        <v>326</v>
      </c>
      <c r="K9" s="817" t="s">
        <v>327</v>
      </c>
      <c r="L9" s="803" t="s">
        <v>326</v>
      </c>
      <c r="M9" s="805" t="s">
        <v>328</v>
      </c>
      <c r="N9" s="807" t="s">
        <v>329</v>
      </c>
      <c r="O9" s="806" t="s">
        <v>330</v>
      </c>
      <c r="P9" s="806" t="s">
        <v>331</v>
      </c>
      <c r="Q9" s="806"/>
      <c r="R9" s="809" t="s">
        <v>332</v>
      </c>
      <c r="S9" s="810"/>
      <c r="T9" s="810"/>
      <c r="U9" s="810"/>
      <c r="V9" s="810"/>
      <c r="W9" s="811"/>
      <c r="X9" s="799" t="s">
        <v>333</v>
      </c>
      <c r="Y9" s="801" t="s">
        <v>326</v>
      </c>
      <c r="Z9" s="799" t="s">
        <v>334</v>
      </c>
      <c r="AA9" s="801" t="s">
        <v>326</v>
      </c>
      <c r="AB9" s="826" t="s">
        <v>335</v>
      </c>
      <c r="AC9" s="807" t="s">
        <v>336</v>
      </c>
      <c r="AD9" s="806" t="s">
        <v>316</v>
      </c>
      <c r="AE9" s="806" t="s">
        <v>15</v>
      </c>
      <c r="AF9" s="806" t="s">
        <v>337</v>
      </c>
      <c r="AG9" s="809" t="s">
        <v>338</v>
      </c>
    </row>
    <row r="10" spans="1:34" s="177" customFormat="1" ht="63" customHeight="1" x14ac:dyDescent="0.25">
      <c r="A10" s="823"/>
      <c r="B10" s="808"/>
      <c r="C10" s="813"/>
      <c r="D10" s="825"/>
      <c r="E10" s="825"/>
      <c r="F10" s="813"/>
      <c r="G10" s="805"/>
      <c r="H10" s="806"/>
      <c r="I10" s="805"/>
      <c r="J10" s="804"/>
      <c r="K10" s="804"/>
      <c r="L10" s="804"/>
      <c r="M10" s="806"/>
      <c r="N10" s="808"/>
      <c r="O10" s="806"/>
      <c r="P10" s="175" t="s">
        <v>339</v>
      </c>
      <c r="Q10" s="175" t="s">
        <v>319</v>
      </c>
      <c r="R10" s="176" t="s">
        <v>340</v>
      </c>
      <c r="S10" s="176" t="s">
        <v>341</v>
      </c>
      <c r="T10" s="176" t="s">
        <v>342</v>
      </c>
      <c r="U10" s="176" t="s">
        <v>343</v>
      </c>
      <c r="V10" s="176" t="s">
        <v>344</v>
      </c>
      <c r="W10" s="176" t="s">
        <v>345</v>
      </c>
      <c r="X10" s="800"/>
      <c r="Y10" s="802"/>
      <c r="Z10" s="800"/>
      <c r="AA10" s="802"/>
      <c r="AB10" s="826"/>
      <c r="AC10" s="808"/>
      <c r="AD10" s="806"/>
      <c r="AE10" s="806"/>
      <c r="AF10" s="806"/>
      <c r="AG10" s="809"/>
      <c r="AH10" s="432"/>
    </row>
    <row r="11" spans="1:34" s="197" customFormat="1" ht="102" x14ac:dyDescent="0.25">
      <c r="A11" s="179">
        <v>1</v>
      </c>
      <c r="B11" s="179" t="s">
        <v>346</v>
      </c>
      <c r="C11" s="180" t="s">
        <v>347</v>
      </c>
      <c r="D11" s="180" t="s">
        <v>348</v>
      </c>
      <c r="E11" s="180" t="s">
        <v>349</v>
      </c>
      <c r="F11" s="180" t="s">
        <v>350</v>
      </c>
      <c r="G11" s="181" t="s">
        <v>351</v>
      </c>
      <c r="H11" s="182">
        <v>1</v>
      </c>
      <c r="I11" s="183" t="s">
        <v>352</v>
      </c>
      <c r="J11" s="184">
        <f t="shared" ref="J11:J15" si="0">IF(I11="MUY BAJA",20%,IF(I11="BAJA",40%,IF(I11="MEDIA",60%,IF(I11="ALTA",80%,IF(I11="MUY ALTA",100%,IF(I11="",""))))))</f>
        <v>0.2</v>
      </c>
      <c r="K11" s="185" t="s">
        <v>353</v>
      </c>
      <c r="L11" s="184">
        <f>IF(K11="LEVE",20%,IF(K11="MENOR",40%,IF(K11="MODERADO",60%,IF(K11="MAYOR",80%,IF(K11="CATASTRÓFICO",100%,IF(I11="",""))))))</f>
        <v>1</v>
      </c>
      <c r="M11" s="186" t="s">
        <v>354</v>
      </c>
      <c r="N11" s="187">
        <v>1</v>
      </c>
      <c r="O11" s="188" t="s">
        <v>355</v>
      </c>
      <c r="P11" s="189" t="s">
        <v>356</v>
      </c>
      <c r="Q11" s="189" t="s">
        <v>356</v>
      </c>
      <c r="R11" s="190" t="s">
        <v>357</v>
      </c>
      <c r="S11" s="190" t="s">
        <v>358</v>
      </c>
      <c r="T11" s="184">
        <v>0.4</v>
      </c>
      <c r="U11" s="190" t="s">
        <v>359</v>
      </c>
      <c r="V11" s="190" t="s">
        <v>360</v>
      </c>
      <c r="W11" s="190" t="s">
        <v>361</v>
      </c>
      <c r="X11" s="183" t="s">
        <v>352</v>
      </c>
      <c r="Y11" s="191">
        <f>'[6]Calculos Controles'!C6</f>
        <v>0.12</v>
      </c>
      <c r="Z11" s="185" t="s">
        <v>353</v>
      </c>
      <c r="AA11" s="192">
        <v>1</v>
      </c>
      <c r="AB11" s="186" t="s">
        <v>354</v>
      </c>
      <c r="AC11" s="193" t="s">
        <v>362</v>
      </c>
      <c r="AD11" s="194" t="s">
        <v>924</v>
      </c>
      <c r="AE11" s="194" t="s">
        <v>363</v>
      </c>
      <c r="AF11" s="195" t="s">
        <v>364</v>
      </c>
      <c r="AG11" s="219" t="s">
        <v>365</v>
      </c>
    </row>
    <row r="12" spans="1:34" ht="132.75" customHeight="1" x14ac:dyDescent="0.3">
      <c r="A12" s="187">
        <v>2</v>
      </c>
      <c r="B12" s="179" t="s">
        <v>366</v>
      </c>
      <c r="C12" s="188" t="s">
        <v>347</v>
      </c>
      <c r="D12" s="188" t="s">
        <v>367</v>
      </c>
      <c r="E12" s="188" t="s">
        <v>368</v>
      </c>
      <c r="F12" s="188" t="s">
        <v>369</v>
      </c>
      <c r="G12" s="181" t="s">
        <v>351</v>
      </c>
      <c r="H12" s="196">
        <v>12</v>
      </c>
      <c r="I12" s="183" t="s">
        <v>370</v>
      </c>
      <c r="J12" s="184">
        <f t="shared" si="0"/>
        <v>0.4</v>
      </c>
      <c r="K12" s="185" t="s">
        <v>371</v>
      </c>
      <c r="L12" s="184">
        <f t="shared" ref="L12:L42" si="1">IF(K12="LEVE",20%,IF(K12="MENOR",40%,IF(K12="MODERADO",60%,IF(K12="MAYOR",80%,IF(K12="CATASTRÓFICO",100%,IF(I12="",""))))))</f>
        <v>0.6</v>
      </c>
      <c r="M12" s="186" t="s">
        <v>371</v>
      </c>
      <c r="N12" s="187">
        <v>2</v>
      </c>
      <c r="O12" s="194" t="s">
        <v>372</v>
      </c>
      <c r="P12" s="187" t="s">
        <v>356</v>
      </c>
      <c r="Q12" s="187" t="s">
        <v>356</v>
      </c>
      <c r="R12" s="190" t="s">
        <v>373</v>
      </c>
      <c r="S12" s="190" t="s">
        <v>358</v>
      </c>
      <c r="T12" s="184">
        <v>0.3</v>
      </c>
      <c r="U12" s="190" t="s">
        <v>359</v>
      </c>
      <c r="V12" s="190" t="s">
        <v>360</v>
      </c>
      <c r="W12" s="190" t="s">
        <v>361</v>
      </c>
      <c r="X12" s="183" t="s">
        <v>352</v>
      </c>
      <c r="Y12" s="184">
        <f>'[6]Calculos Controles'!C15</f>
        <v>0.12</v>
      </c>
      <c r="Z12" s="185" t="s">
        <v>371</v>
      </c>
      <c r="AA12" s="198">
        <v>0.6</v>
      </c>
      <c r="AB12" s="186" t="s">
        <v>371</v>
      </c>
      <c r="AC12" s="199" t="s">
        <v>362</v>
      </c>
      <c r="AD12" s="194" t="s">
        <v>374</v>
      </c>
      <c r="AE12" s="200" t="s">
        <v>375</v>
      </c>
      <c r="AF12" s="195" t="s">
        <v>364</v>
      </c>
      <c r="AG12" s="219" t="s">
        <v>365</v>
      </c>
    </row>
    <row r="13" spans="1:34" ht="93" customHeight="1" x14ac:dyDescent="0.3">
      <c r="A13" s="187">
        <v>3</v>
      </c>
      <c r="B13" s="201" t="s">
        <v>376</v>
      </c>
      <c r="C13" s="202" t="s">
        <v>377</v>
      </c>
      <c r="D13" s="202" t="s">
        <v>378</v>
      </c>
      <c r="E13" s="304" t="s">
        <v>379</v>
      </c>
      <c r="F13" s="203" t="s">
        <v>380</v>
      </c>
      <c r="G13" s="181" t="s">
        <v>351</v>
      </c>
      <c r="H13" s="204">
        <v>140</v>
      </c>
      <c r="I13" s="183" t="s">
        <v>381</v>
      </c>
      <c r="J13" s="205">
        <f t="shared" si="0"/>
        <v>0.6</v>
      </c>
      <c r="K13" s="185" t="s">
        <v>382</v>
      </c>
      <c r="L13" s="184">
        <f t="shared" si="1"/>
        <v>0.8</v>
      </c>
      <c r="M13" s="186" t="s">
        <v>383</v>
      </c>
      <c r="N13" s="187">
        <v>1</v>
      </c>
      <c r="O13" s="206" t="s">
        <v>384</v>
      </c>
      <c r="P13" s="195" t="s">
        <v>356</v>
      </c>
      <c r="Q13" s="187" t="s">
        <v>356</v>
      </c>
      <c r="R13" s="190" t="s">
        <v>373</v>
      </c>
      <c r="S13" s="190" t="s">
        <v>358</v>
      </c>
      <c r="T13" s="207">
        <v>0.3</v>
      </c>
      <c r="U13" s="190" t="s">
        <v>359</v>
      </c>
      <c r="V13" s="190" t="s">
        <v>360</v>
      </c>
      <c r="W13" s="190" t="s">
        <v>385</v>
      </c>
      <c r="X13" s="183" t="s">
        <v>381</v>
      </c>
      <c r="Y13" s="184">
        <v>0.42</v>
      </c>
      <c r="Z13" s="185" t="s">
        <v>382</v>
      </c>
      <c r="AA13" s="184">
        <f>IF(Z13="LEVE",20%,IF(Z13="MENOR",40%,IF(Z13="MODERADO",60%,IF(Z13="MAYOR",80%,IF(Z13="CATASTROFICO",100%,IF(Z13="",""))))))</f>
        <v>0.8</v>
      </c>
      <c r="AB13" s="186" t="s">
        <v>383</v>
      </c>
      <c r="AC13" s="199" t="s">
        <v>362</v>
      </c>
      <c r="AD13" s="188" t="s">
        <v>386</v>
      </c>
      <c r="AE13" s="196" t="s">
        <v>387</v>
      </c>
      <c r="AF13" s="195" t="s">
        <v>364</v>
      </c>
      <c r="AG13" s="219" t="s">
        <v>365</v>
      </c>
    </row>
    <row r="14" spans="1:34" ht="129" customHeight="1" x14ac:dyDescent="0.3">
      <c r="A14" s="187">
        <v>4</v>
      </c>
      <c r="B14" s="201" t="s">
        <v>388</v>
      </c>
      <c r="C14" s="202" t="s">
        <v>389</v>
      </c>
      <c r="D14" s="202" t="s">
        <v>390</v>
      </c>
      <c r="E14" s="305" t="s">
        <v>391</v>
      </c>
      <c r="F14" s="306" t="s">
        <v>392</v>
      </c>
      <c r="G14" s="181" t="s">
        <v>351</v>
      </c>
      <c r="H14" s="204">
        <v>32</v>
      </c>
      <c r="I14" s="183" t="s">
        <v>381</v>
      </c>
      <c r="J14" s="205">
        <f t="shared" si="0"/>
        <v>0.6</v>
      </c>
      <c r="K14" s="185" t="s">
        <v>382</v>
      </c>
      <c r="L14" s="184">
        <f t="shared" si="1"/>
        <v>0.8</v>
      </c>
      <c r="M14" s="186" t="s">
        <v>383</v>
      </c>
      <c r="N14" s="187">
        <v>2</v>
      </c>
      <c r="O14" s="209" t="s">
        <v>393</v>
      </c>
      <c r="P14" s="187" t="s">
        <v>356</v>
      </c>
      <c r="Q14" s="187" t="s">
        <v>356</v>
      </c>
      <c r="R14" s="190" t="s">
        <v>373</v>
      </c>
      <c r="S14" s="190" t="s">
        <v>358</v>
      </c>
      <c r="T14" s="207">
        <v>0.3</v>
      </c>
      <c r="U14" s="190" t="s">
        <v>359</v>
      </c>
      <c r="V14" s="190" t="s">
        <v>360</v>
      </c>
      <c r="W14" s="190" t="s">
        <v>385</v>
      </c>
      <c r="X14" s="183" t="s">
        <v>381</v>
      </c>
      <c r="Y14" s="167">
        <v>0.42</v>
      </c>
      <c r="Z14" s="185" t="s">
        <v>382</v>
      </c>
      <c r="AA14" s="184">
        <f>IF(Z14="LEVE",20%,IF(Z14="MENOR",40%,IF(Z14="MODERADO",60%,IF(Z14="MAYOR",80%,IF(Z14="CATASTROFICO",100%,IF(Z14="",""))))))</f>
        <v>0.8</v>
      </c>
      <c r="AB14" s="186" t="s">
        <v>383</v>
      </c>
      <c r="AC14" s="199" t="s">
        <v>362</v>
      </c>
      <c r="AD14" s="210" t="s">
        <v>925</v>
      </c>
      <c r="AE14" s="196" t="s">
        <v>387</v>
      </c>
      <c r="AF14" s="195" t="s">
        <v>364</v>
      </c>
      <c r="AG14" s="219" t="s">
        <v>365</v>
      </c>
    </row>
    <row r="15" spans="1:34" ht="117" customHeight="1" x14ac:dyDescent="0.3">
      <c r="A15" s="187">
        <v>5</v>
      </c>
      <c r="B15" s="201" t="s">
        <v>394</v>
      </c>
      <c r="C15" s="202" t="s">
        <v>389</v>
      </c>
      <c r="D15" s="202" t="s">
        <v>395</v>
      </c>
      <c r="E15" s="202" t="s">
        <v>396</v>
      </c>
      <c r="F15" s="202" t="s">
        <v>397</v>
      </c>
      <c r="G15" s="181" t="s">
        <v>398</v>
      </c>
      <c r="H15" s="211">
        <v>140</v>
      </c>
      <c r="I15" s="183" t="s">
        <v>381</v>
      </c>
      <c r="J15" s="205">
        <f t="shared" si="0"/>
        <v>0.6</v>
      </c>
      <c r="K15" s="185" t="s">
        <v>382</v>
      </c>
      <c r="L15" s="184">
        <f t="shared" si="1"/>
        <v>0.8</v>
      </c>
      <c r="M15" s="186" t="s">
        <v>383</v>
      </c>
      <c r="N15" s="196">
        <v>3</v>
      </c>
      <c r="O15" s="206" t="s">
        <v>399</v>
      </c>
      <c r="P15" s="187" t="s">
        <v>356</v>
      </c>
      <c r="Q15" s="187" t="s">
        <v>356</v>
      </c>
      <c r="R15" s="190" t="s">
        <v>373</v>
      </c>
      <c r="S15" s="190" t="s">
        <v>358</v>
      </c>
      <c r="T15" s="207">
        <f>+'[7]ValoraciónControles Fomento'!G62</f>
        <v>0</v>
      </c>
      <c r="U15" s="190" t="s">
        <v>359</v>
      </c>
      <c r="V15" s="190" t="s">
        <v>360</v>
      </c>
      <c r="W15" s="190" t="s">
        <v>385</v>
      </c>
      <c r="X15" s="183" t="s">
        <v>381</v>
      </c>
      <c r="Y15" s="184">
        <v>0.42</v>
      </c>
      <c r="Z15" s="185" t="s">
        <v>382</v>
      </c>
      <c r="AA15" s="184">
        <f>IF(Z15="LEVE",20%,IF(Z15="MENOR",40%,IF(Z15="MODERADO",60%,IF(Z15="MAYOR",80%,IF(Z15="CATASTRÓFICO",100%,IF(Z15="",""))))))</f>
        <v>0.8</v>
      </c>
      <c r="AB15" s="186" t="s">
        <v>383</v>
      </c>
      <c r="AC15" s="199" t="s">
        <v>362</v>
      </c>
      <c r="AD15" s="210" t="s">
        <v>400</v>
      </c>
      <c r="AE15" s="196" t="s">
        <v>387</v>
      </c>
      <c r="AF15" s="195" t="s">
        <v>364</v>
      </c>
      <c r="AG15" s="219" t="s">
        <v>365</v>
      </c>
    </row>
    <row r="16" spans="1:34" ht="115.5" customHeight="1" x14ac:dyDescent="0.3">
      <c r="A16" s="782">
        <v>6</v>
      </c>
      <c r="B16" s="782" t="s">
        <v>401</v>
      </c>
      <c r="C16" s="783" t="s">
        <v>347</v>
      </c>
      <c r="D16" s="794" t="s">
        <v>402</v>
      </c>
      <c r="E16" s="794" t="s">
        <v>926</v>
      </c>
      <c r="F16" s="794" t="s">
        <v>403</v>
      </c>
      <c r="G16" s="785" t="s">
        <v>351</v>
      </c>
      <c r="H16" s="762">
        <v>2</v>
      </c>
      <c r="I16" s="815" t="s">
        <v>352</v>
      </c>
      <c r="J16" s="770">
        <v>0.2</v>
      </c>
      <c r="K16" s="768" t="s">
        <v>382</v>
      </c>
      <c r="L16" s="766">
        <f t="shared" si="1"/>
        <v>0.8</v>
      </c>
      <c r="M16" s="772" t="s">
        <v>383</v>
      </c>
      <c r="N16" s="187">
        <v>1</v>
      </c>
      <c r="O16" s="188" t="s">
        <v>927</v>
      </c>
      <c r="P16" s="189" t="s">
        <v>356</v>
      </c>
      <c r="Q16" s="189" t="s">
        <v>356</v>
      </c>
      <c r="R16" s="190" t="s">
        <v>357</v>
      </c>
      <c r="S16" s="190" t="s">
        <v>358</v>
      </c>
      <c r="T16" s="184">
        <v>0.4</v>
      </c>
      <c r="U16" s="190" t="s">
        <v>359</v>
      </c>
      <c r="V16" s="190" t="s">
        <v>360</v>
      </c>
      <c r="W16" s="190" t="s">
        <v>361</v>
      </c>
      <c r="X16" s="183" t="s">
        <v>352</v>
      </c>
      <c r="Y16" s="191">
        <v>0.12</v>
      </c>
      <c r="Z16" s="185" t="s">
        <v>382</v>
      </c>
      <c r="AA16" s="184">
        <f t="shared" ref="AA16:AA53" si="2">IF(Z16="LEVE",20%,IF(Z16="MENOR",40%,IF(Z16="MODERADO",60%,IF(Z16="MAYOR",80%,IF(Z16="CATASTRÓFICO",100%,IF(Z16="",""))))))</f>
        <v>0.8</v>
      </c>
      <c r="AB16" s="186" t="s">
        <v>383</v>
      </c>
      <c r="AC16" s="199" t="s">
        <v>362</v>
      </c>
      <c r="AD16" s="194" t="s">
        <v>404</v>
      </c>
      <c r="AE16" s="213" t="s">
        <v>928</v>
      </c>
      <c r="AF16" s="195" t="s">
        <v>364</v>
      </c>
      <c r="AG16" s="219" t="s">
        <v>365</v>
      </c>
    </row>
    <row r="17" spans="1:33" ht="112.5" customHeight="1" x14ac:dyDescent="0.3">
      <c r="A17" s="781"/>
      <c r="B17" s="781"/>
      <c r="C17" s="784"/>
      <c r="D17" s="798"/>
      <c r="E17" s="798"/>
      <c r="F17" s="798"/>
      <c r="G17" s="786"/>
      <c r="H17" s="763"/>
      <c r="I17" s="778"/>
      <c r="J17" s="771"/>
      <c r="K17" s="769"/>
      <c r="L17" s="767"/>
      <c r="M17" s="773"/>
      <c r="N17" s="187">
        <v>2</v>
      </c>
      <c r="O17" s="214" t="s">
        <v>406</v>
      </c>
      <c r="P17" s="189" t="s">
        <v>356</v>
      </c>
      <c r="Q17" s="189" t="s">
        <v>356</v>
      </c>
      <c r="R17" s="190" t="s">
        <v>357</v>
      </c>
      <c r="S17" s="190" t="s">
        <v>358</v>
      </c>
      <c r="T17" s="184">
        <v>0.4</v>
      </c>
      <c r="U17" s="190" t="s">
        <v>359</v>
      </c>
      <c r="V17" s="190" t="s">
        <v>360</v>
      </c>
      <c r="W17" s="190" t="s">
        <v>361</v>
      </c>
      <c r="X17" s="183" t="s">
        <v>352</v>
      </c>
      <c r="Y17" s="191">
        <v>7.1999999999999995E-2</v>
      </c>
      <c r="Z17" s="185" t="s">
        <v>382</v>
      </c>
      <c r="AA17" s="184">
        <f t="shared" si="2"/>
        <v>0.8</v>
      </c>
      <c r="AB17" s="186" t="s">
        <v>383</v>
      </c>
      <c r="AC17" s="199" t="s">
        <v>362</v>
      </c>
      <c r="AD17" s="194" t="s">
        <v>407</v>
      </c>
      <c r="AE17" s="213" t="s">
        <v>405</v>
      </c>
      <c r="AF17" s="195" t="s">
        <v>364</v>
      </c>
      <c r="AG17" s="219" t="s">
        <v>365</v>
      </c>
    </row>
    <row r="18" spans="1:33" ht="102.75" customHeight="1" x14ac:dyDescent="0.3">
      <c r="A18" s="782">
        <v>7</v>
      </c>
      <c r="B18" s="782" t="s">
        <v>408</v>
      </c>
      <c r="C18" s="783" t="s">
        <v>347</v>
      </c>
      <c r="D18" s="794" t="s">
        <v>409</v>
      </c>
      <c r="E18" s="794" t="s">
        <v>410</v>
      </c>
      <c r="F18" s="794" t="s">
        <v>411</v>
      </c>
      <c r="G18" s="785" t="s">
        <v>351</v>
      </c>
      <c r="H18" s="762">
        <v>12</v>
      </c>
      <c r="I18" s="797" t="s">
        <v>370</v>
      </c>
      <c r="J18" s="770">
        <v>0.4</v>
      </c>
      <c r="K18" s="768" t="s">
        <v>371</v>
      </c>
      <c r="L18" s="766">
        <f t="shared" si="1"/>
        <v>0.6</v>
      </c>
      <c r="M18" s="772" t="s">
        <v>371</v>
      </c>
      <c r="N18" s="187">
        <v>1</v>
      </c>
      <c r="O18" s="188" t="s">
        <v>412</v>
      </c>
      <c r="P18" s="189" t="s">
        <v>356</v>
      </c>
      <c r="Q18" s="189" t="s">
        <v>356</v>
      </c>
      <c r="R18" s="190" t="s">
        <v>357</v>
      </c>
      <c r="S18" s="190" t="s">
        <v>358</v>
      </c>
      <c r="T18" s="184">
        <v>0.4</v>
      </c>
      <c r="U18" s="190" t="s">
        <v>359</v>
      </c>
      <c r="V18" s="190" t="s">
        <v>360</v>
      </c>
      <c r="W18" s="190" t="s">
        <v>361</v>
      </c>
      <c r="X18" s="183" t="s">
        <v>370</v>
      </c>
      <c r="Y18" s="191">
        <v>0.24</v>
      </c>
      <c r="Z18" s="185" t="s">
        <v>371</v>
      </c>
      <c r="AA18" s="184">
        <f t="shared" si="2"/>
        <v>0.6</v>
      </c>
      <c r="AB18" s="186" t="s">
        <v>371</v>
      </c>
      <c r="AC18" s="199" t="s">
        <v>362</v>
      </c>
      <c r="AD18" s="210" t="s">
        <v>413</v>
      </c>
      <c r="AE18" s="213" t="s">
        <v>414</v>
      </c>
      <c r="AF18" s="195" t="s">
        <v>364</v>
      </c>
      <c r="AG18" s="219" t="s">
        <v>365</v>
      </c>
    </row>
    <row r="19" spans="1:33" ht="153.75" customHeight="1" x14ac:dyDescent="0.3">
      <c r="A19" s="781"/>
      <c r="B19" s="781"/>
      <c r="C19" s="793"/>
      <c r="D19" s="795"/>
      <c r="E19" s="795"/>
      <c r="F19" s="795"/>
      <c r="G19" s="786"/>
      <c r="H19" s="796"/>
      <c r="I19" s="797"/>
      <c r="J19" s="792"/>
      <c r="K19" s="779"/>
      <c r="L19" s="767"/>
      <c r="M19" s="773"/>
      <c r="N19" s="187">
        <v>2</v>
      </c>
      <c r="O19" s="194" t="s">
        <v>415</v>
      </c>
      <c r="P19" s="189" t="s">
        <v>356</v>
      </c>
      <c r="Q19" s="189" t="s">
        <v>356</v>
      </c>
      <c r="R19" s="190" t="s">
        <v>373</v>
      </c>
      <c r="S19" s="190" t="s">
        <v>358</v>
      </c>
      <c r="T19" s="184">
        <v>0.4</v>
      </c>
      <c r="U19" s="190" t="s">
        <v>359</v>
      </c>
      <c r="V19" s="190" t="s">
        <v>360</v>
      </c>
      <c r="W19" s="190" t="s">
        <v>361</v>
      </c>
      <c r="X19" s="183" t="s">
        <v>352</v>
      </c>
      <c r="Y19" s="191">
        <v>0.16800000000000001</v>
      </c>
      <c r="Z19" s="185" t="s">
        <v>371</v>
      </c>
      <c r="AA19" s="184">
        <f t="shared" si="2"/>
        <v>0.6</v>
      </c>
      <c r="AB19" s="186" t="s">
        <v>416</v>
      </c>
      <c r="AC19" s="199" t="s">
        <v>362</v>
      </c>
      <c r="AD19" s="210" t="s">
        <v>417</v>
      </c>
      <c r="AE19" s="213" t="s">
        <v>414</v>
      </c>
      <c r="AF19" s="195" t="s">
        <v>364</v>
      </c>
      <c r="AG19" s="219" t="s">
        <v>365</v>
      </c>
    </row>
    <row r="20" spans="1:33" ht="99" x14ac:dyDescent="0.3">
      <c r="A20" s="187">
        <v>8</v>
      </c>
      <c r="B20" s="187" t="s">
        <v>418</v>
      </c>
      <c r="C20" s="188" t="s">
        <v>419</v>
      </c>
      <c r="D20" s="214" t="s">
        <v>420</v>
      </c>
      <c r="E20" s="215" t="s">
        <v>421</v>
      </c>
      <c r="F20" s="214" t="s">
        <v>422</v>
      </c>
      <c r="G20" s="181" t="s">
        <v>398</v>
      </c>
      <c r="H20" s="196">
        <v>120</v>
      </c>
      <c r="I20" s="183" t="s">
        <v>381</v>
      </c>
      <c r="J20" s="216">
        <v>0.6</v>
      </c>
      <c r="K20" s="185" t="s">
        <v>382</v>
      </c>
      <c r="L20" s="184">
        <f t="shared" si="1"/>
        <v>0.8</v>
      </c>
      <c r="M20" s="186" t="s">
        <v>383</v>
      </c>
      <c r="N20" s="187">
        <v>3</v>
      </c>
      <c r="O20" s="194" t="s">
        <v>423</v>
      </c>
      <c r="P20" s="187" t="s">
        <v>356</v>
      </c>
      <c r="Q20" s="187" t="s">
        <v>356</v>
      </c>
      <c r="R20" s="190" t="s">
        <v>373</v>
      </c>
      <c r="S20" s="190" t="s">
        <v>358</v>
      </c>
      <c r="T20" s="184">
        <v>0.4</v>
      </c>
      <c r="U20" s="190" t="s">
        <v>359</v>
      </c>
      <c r="V20" s="190" t="s">
        <v>360</v>
      </c>
      <c r="W20" s="190" t="s">
        <v>385</v>
      </c>
      <c r="X20" s="183" t="s">
        <v>381</v>
      </c>
      <c r="Y20" s="217">
        <v>0.42</v>
      </c>
      <c r="Z20" s="185" t="s">
        <v>382</v>
      </c>
      <c r="AA20" s="184">
        <f t="shared" si="2"/>
        <v>0.8</v>
      </c>
      <c r="AB20" s="186" t="s">
        <v>383</v>
      </c>
      <c r="AC20" s="199" t="s">
        <v>362</v>
      </c>
      <c r="AD20" s="213" t="s">
        <v>424</v>
      </c>
      <c r="AE20" s="196" t="s">
        <v>425</v>
      </c>
      <c r="AF20" s="195" t="s">
        <v>364</v>
      </c>
      <c r="AG20" s="219" t="s">
        <v>365</v>
      </c>
    </row>
    <row r="21" spans="1:33" ht="102.75" customHeight="1" x14ac:dyDescent="0.3">
      <c r="A21" s="187">
        <v>9</v>
      </c>
      <c r="B21" s="201" t="s">
        <v>426</v>
      </c>
      <c r="C21" s="210" t="s">
        <v>427</v>
      </c>
      <c r="D21" s="210" t="s">
        <v>428</v>
      </c>
      <c r="E21" s="210" t="s">
        <v>429</v>
      </c>
      <c r="F21" s="210" t="s">
        <v>430</v>
      </c>
      <c r="G21" s="181" t="s">
        <v>351</v>
      </c>
      <c r="H21" s="196">
        <v>2</v>
      </c>
      <c r="I21" s="183" t="s">
        <v>352</v>
      </c>
      <c r="J21" s="184">
        <f t="shared" ref="J21:J43" si="3">IF(I21="MUY BAJA",20%,IF(I21="BAJA",40%,IF(I21="MEDIA",60%,IF(I21="ALTA",80%,IF(I21="MUY ALTA",100%,IF(I21="",""))))))</f>
        <v>0.2</v>
      </c>
      <c r="K21" s="185" t="s">
        <v>371</v>
      </c>
      <c r="L21" s="184">
        <f t="shared" si="1"/>
        <v>0.6</v>
      </c>
      <c r="M21" s="186" t="s">
        <v>371</v>
      </c>
      <c r="N21" s="187">
        <v>1</v>
      </c>
      <c r="O21" s="188" t="s">
        <v>431</v>
      </c>
      <c r="P21" s="195" t="s">
        <v>356</v>
      </c>
      <c r="Q21" s="187" t="s">
        <v>356</v>
      </c>
      <c r="R21" s="190" t="s">
        <v>357</v>
      </c>
      <c r="S21" s="190" t="s">
        <v>358</v>
      </c>
      <c r="T21" s="207">
        <v>0.4</v>
      </c>
      <c r="U21" s="190" t="s">
        <v>359</v>
      </c>
      <c r="V21" s="190" t="s">
        <v>360</v>
      </c>
      <c r="W21" s="190" t="s">
        <v>361</v>
      </c>
      <c r="X21" s="183" t="s">
        <v>352</v>
      </c>
      <c r="Y21" s="184">
        <v>0.12</v>
      </c>
      <c r="Z21" s="185" t="s">
        <v>432</v>
      </c>
      <c r="AA21" s="184">
        <f t="shared" si="2"/>
        <v>0.2</v>
      </c>
      <c r="AB21" s="186" t="s">
        <v>416</v>
      </c>
      <c r="AC21" s="199" t="s">
        <v>362</v>
      </c>
      <c r="AD21" s="188" t="s">
        <v>433</v>
      </c>
      <c r="AE21" s="195" t="s">
        <v>434</v>
      </c>
      <c r="AF21" s="195" t="s">
        <v>364</v>
      </c>
      <c r="AG21" s="219" t="s">
        <v>365</v>
      </c>
    </row>
    <row r="22" spans="1:33" ht="133.5" customHeight="1" x14ac:dyDescent="0.3">
      <c r="A22" s="187">
        <v>10</v>
      </c>
      <c r="B22" s="201" t="s">
        <v>435</v>
      </c>
      <c r="C22" s="210" t="s">
        <v>436</v>
      </c>
      <c r="D22" s="210" t="s">
        <v>437</v>
      </c>
      <c r="E22" s="210" t="s">
        <v>438</v>
      </c>
      <c r="F22" s="210" t="s">
        <v>439</v>
      </c>
      <c r="G22" s="181" t="s">
        <v>398</v>
      </c>
      <c r="H22" s="196">
        <v>133</v>
      </c>
      <c r="I22" s="183" t="s">
        <v>381</v>
      </c>
      <c r="J22" s="184">
        <f t="shared" si="3"/>
        <v>0.6</v>
      </c>
      <c r="K22" s="185" t="s">
        <v>371</v>
      </c>
      <c r="L22" s="184">
        <f t="shared" si="1"/>
        <v>0.6</v>
      </c>
      <c r="M22" s="186" t="s">
        <v>371</v>
      </c>
      <c r="N22" s="187">
        <v>2</v>
      </c>
      <c r="O22" s="194" t="s">
        <v>440</v>
      </c>
      <c r="P22" s="187" t="s">
        <v>356</v>
      </c>
      <c r="Q22" s="187" t="s">
        <v>356</v>
      </c>
      <c r="R22" s="190" t="s">
        <v>357</v>
      </c>
      <c r="S22" s="190" t="s">
        <v>358</v>
      </c>
      <c r="T22" s="207">
        <v>0.4</v>
      </c>
      <c r="U22" s="190" t="s">
        <v>359</v>
      </c>
      <c r="V22" s="190" t="s">
        <v>360</v>
      </c>
      <c r="W22" s="190" t="s">
        <v>361</v>
      </c>
      <c r="X22" s="183" t="s">
        <v>352</v>
      </c>
      <c r="Y22" s="184">
        <v>0.14000000000000001</v>
      </c>
      <c r="Z22" s="185" t="s">
        <v>382</v>
      </c>
      <c r="AA22" s="184">
        <f t="shared" si="2"/>
        <v>0.8</v>
      </c>
      <c r="AB22" s="186" t="s">
        <v>383</v>
      </c>
      <c r="AC22" s="199" t="s">
        <v>362</v>
      </c>
      <c r="AD22" s="188" t="s">
        <v>441</v>
      </c>
      <c r="AE22" s="195" t="s">
        <v>442</v>
      </c>
      <c r="AF22" s="195" t="s">
        <v>364</v>
      </c>
      <c r="AG22" s="219" t="s">
        <v>365</v>
      </c>
    </row>
    <row r="23" spans="1:33" ht="336" customHeight="1" x14ac:dyDescent="0.3">
      <c r="A23" s="187">
        <v>11</v>
      </c>
      <c r="B23" s="201" t="s">
        <v>443</v>
      </c>
      <c r="C23" s="210" t="s">
        <v>427</v>
      </c>
      <c r="D23" s="210" t="s">
        <v>444</v>
      </c>
      <c r="E23" s="210" t="s">
        <v>445</v>
      </c>
      <c r="F23" s="210" t="s">
        <v>446</v>
      </c>
      <c r="G23" s="181" t="s">
        <v>351</v>
      </c>
      <c r="H23" s="196">
        <v>4</v>
      </c>
      <c r="I23" s="183" t="s">
        <v>370</v>
      </c>
      <c r="J23" s="184">
        <f t="shared" si="3"/>
        <v>0.4</v>
      </c>
      <c r="K23" s="185" t="s">
        <v>371</v>
      </c>
      <c r="L23" s="184">
        <f t="shared" si="1"/>
        <v>0.6</v>
      </c>
      <c r="M23" s="186" t="s">
        <v>371</v>
      </c>
      <c r="N23" s="187">
        <v>3</v>
      </c>
      <c r="O23" s="194" t="s">
        <v>447</v>
      </c>
      <c r="P23" s="187" t="s">
        <v>356</v>
      </c>
      <c r="Q23" s="187" t="s">
        <v>356</v>
      </c>
      <c r="R23" s="190" t="s">
        <v>357</v>
      </c>
      <c r="S23" s="190" t="s">
        <v>358</v>
      </c>
      <c r="T23" s="207">
        <v>0.4</v>
      </c>
      <c r="U23" s="190" t="s">
        <v>359</v>
      </c>
      <c r="V23" s="190" t="s">
        <v>360</v>
      </c>
      <c r="W23" s="190"/>
      <c r="X23" s="183" t="s">
        <v>352</v>
      </c>
      <c r="Y23" s="184">
        <v>0.28000000000000003</v>
      </c>
      <c r="Z23" s="185" t="s">
        <v>371</v>
      </c>
      <c r="AA23" s="184">
        <f t="shared" si="2"/>
        <v>0.6</v>
      </c>
      <c r="AB23" s="186" t="s">
        <v>371</v>
      </c>
      <c r="AC23" s="199" t="s">
        <v>362</v>
      </c>
      <c r="AD23" s="188" t="s">
        <v>448</v>
      </c>
      <c r="AE23" s="195" t="s">
        <v>434</v>
      </c>
      <c r="AF23" s="195" t="s">
        <v>364</v>
      </c>
      <c r="AG23" s="219" t="s">
        <v>365</v>
      </c>
    </row>
    <row r="24" spans="1:33" ht="119.25" customHeight="1" x14ac:dyDescent="0.3">
      <c r="A24" s="187">
        <v>12</v>
      </c>
      <c r="B24" s="201" t="s">
        <v>449</v>
      </c>
      <c r="C24" s="218" t="s">
        <v>436</v>
      </c>
      <c r="D24" s="210" t="s">
        <v>450</v>
      </c>
      <c r="E24" s="218" t="s">
        <v>451</v>
      </c>
      <c r="F24" s="210" t="s">
        <v>452</v>
      </c>
      <c r="G24" s="181" t="s">
        <v>351</v>
      </c>
      <c r="H24" s="196">
        <v>40</v>
      </c>
      <c r="I24" s="183" t="s">
        <v>381</v>
      </c>
      <c r="J24" s="184">
        <f t="shared" si="3"/>
        <v>0.6</v>
      </c>
      <c r="K24" s="185" t="s">
        <v>371</v>
      </c>
      <c r="L24" s="184">
        <f t="shared" si="1"/>
        <v>0.6</v>
      </c>
      <c r="M24" s="186" t="s">
        <v>371</v>
      </c>
      <c r="N24" s="187">
        <v>1</v>
      </c>
      <c r="O24" s="210" t="s">
        <v>453</v>
      </c>
      <c r="P24" s="195" t="s">
        <v>356</v>
      </c>
      <c r="Q24" s="187" t="s">
        <v>356</v>
      </c>
      <c r="R24" s="190" t="s">
        <v>357</v>
      </c>
      <c r="S24" s="190" t="s">
        <v>358</v>
      </c>
      <c r="T24" s="207">
        <v>0.4</v>
      </c>
      <c r="U24" s="190" t="s">
        <v>359</v>
      </c>
      <c r="V24" s="190" t="s">
        <v>360</v>
      </c>
      <c r="W24" s="190" t="s">
        <v>361</v>
      </c>
      <c r="X24" s="183" t="s">
        <v>352</v>
      </c>
      <c r="Y24" s="184">
        <v>0.24</v>
      </c>
      <c r="Z24" s="185" t="s">
        <v>371</v>
      </c>
      <c r="AA24" s="184">
        <f t="shared" si="2"/>
        <v>0.6</v>
      </c>
      <c r="AB24" s="186" t="s">
        <v>371</v>
      </c>
      <c r="AC24" s="199" t="s">
        <v>362</v>
      </c>
      <c r="AD24" s="188" t="s">
        <v>454</v>
      </c>
      <c r="AE24" s="195" t="s">
        <v>455</v>
      </c>
      <c r="AF24" s="195" t="s">
        <v>364</v>
      </c>
      <c r="AG24" s="219" t="s">
        <v>365</v>
      </c>
    </row>
    <row r="25" spans="1:33" ht="98.25" customHeight="1" x14ac:dyDescent="0.3">
      <c r="A25" s="187">
        <v>13</v>
      </c>
      <c r="B25" s="187" t="s">
        <v>456</v>
      </c>
      <c r="C25" s="188" t="s">
        <v>457</v>
      </c>
      <c r="D25" s="194" t="s">
        <v>458</v>
      </c>
      <c r="E25" s="188" t="s">
        <v>459</v>
      </c>
      <c r="F25" s="188" t="s">
        <v>460</v>
      </c>
      <c r="G25" s="181" t="s">
        <v>461</v>
      </c>
      <c r="H25" s="196">
        <v>72</v>
      </c>
      <c r="I25" s="183" t="s">
        <v>381</v>
      </c>
      <c r="J25" s="184">
        <f t="shared" si="3"/>
        <v>0.6</v>
      </c>
      <c r="K25" s="185" t="s">
        <v>371</v>
      </c>
      <c r="L25" s="184">
        <f t="shared" si="1"/>
        <v>0.6</v>
      </c>
      <c r="M25" s="186" t="s">
        <v>371</v>
      </c>
      <c r="N25" s="187">
        <v>1</v>
      </c>
      <c r="O25" s="188" t="s">
        <v>462</v>
      </c>
      <c r="P25" s="189" t="s">
        <v>356</v>
      </c>
      <c r="Q25" s="189" t="s">
        <v>356</v>
      </c>
      <c r="R25" s="190" t="s">
        <v>357</v>
      </c>
      <c r="S25" s="190" t="s">
        <v>358</v>
      </c>
      <c r="T25" s="184">
        <v>0.4</v>
      </c>
      <c r="U25" s="190" t="s">
        <v>359</v>
      </c>
      <c r="V25" s="190" t="s">
        <v>360</v>
      </c>
      <c r="W25" s="190" t="s">
        <v>361</v>
      </c>
      <c r="X25" s="183" t="s">
        <v>352</v>
      </c>
      <c r="Y25" s="184">
        <v>0.36</v>
      </c>
      <c r="Z25" s="185" t="s">
        <v>371</v>
      </c>
      <c r="AA25" s="184">
        <f t="shared" si="2"/>
        <v>0.6</v>
      </c>
      <c r="AB25" s="186" t="s">
        <v>371</v>
      </c>
      <c r="AC25" s="199" t="s">
        <v>362</v>
      </c>
      <c r="AD25" s="210" t="s">
        <v>463</v>
      </c>
      <c r="AE25" s="196" t="s">
        <v>464</v>
      </c>
      <c r="AF25" s="195" t="s">
        <v>364</v>
      </c>
      <c r="AG25" s="219" t="s">
        <v>365</v>
      </c>
    </row>
    <row r="26" spans="1:33" ht="84.75" customHeight="1" x14ac:dyDescent="0.3">
      <c r="A26" s="187">
        <v>14</v>
      </c>
      <c r="B26" s="187" t="s">
        <v>465</v>
      </c>
      <c r="C26" s="188" t="s">
        <v>466</v>
      </c>
      <c r="D26" s="194" t="s">
        <v>467</v>
      </c>
      <c r="E26" s="188" t="s">
        <v>468</v>
      </c>
      <c r="F26" s="188" t="s">
        <v>469</v>
      </c>
      <c r="G26" s="181" t="s">
        <v>470</v>
      </c>
      <c r="H26" s="196">
        <v>12</v>
      </c>
      <c r="I26" s="220" t="s">
        <v>370</v>
      </c>
      <c r="J26" s="184">
        <f t="shared" si="3"/>
        <v>0.4</v>
      </c>
      <c r="K26" s="185" t="s">
        <v>382</v>
      </c>
      <c r="L26" s="184">
        <f t="shared" si="1"/>
        <v>0.8</v>
      </c>
      <c r="M26" s="186" t="s">
        <v>383</v>
      </c>
      <c r="N26" s="187">
        <v>2</v>
      </c>
      <c r="O26" s="194" t="s">
        <v>471</v>
      </c>
      <c r="P26" s="187" t="s">
        <v>356</v>
      </c>
      <c r="Q26" s="187" t="s">
        <v>356</v>
      </c>
      <c r="R26" s="190" t="s">
        <v>357</v>
      </c>
      <c r="S26" s="190" t="s">
        <v>358</v>
      </c>
      <c r="T26" s="207">
        <v>0.4</v>
      </c>
      <c r="U26" s="190" t="s">
        <v>359</v>
      </c>
      <c r="V26" s="190" t="s">
        <v>360</v>
      </c>
      <c r="W26" s="190" t="s">
        <v>361</v>
      </c>
      <c r="X26" s="183" t="s">
        <v>352</v>
      </c>
      <c r="Y26" s="184">
        <v>0.24</v>
      </c>
      <c r="Z26" s="185" t="s">
        <v>382</v>
      </c>
      <c r="AA26" s="184">
        <f t="shared" si="2"/>
        <v>0.8</v>
      </c>
      <c r="AB26" s="186" t="s">
        <v>383</v>
      </c>
      <c r="AC26" s="199" t="s">
        <v>362</v>
      </c>
      <c r="AD26" s="210" t="s">
        <v>472</v>
      </c>
      <c r="AE26" s="196" t="s">
        <v>464</v>
      </c>
      <c r="AF26" s="195" t="s">
        <v>364</v>
      </c>
      <c r="AG26" s="219" t="s">
        <v>365</v>
      </c>
    </row>
    <row r="27" spans="1:33" ht="105" customHeight="1" x14ac:dyDescent="0.3">
      <c r="A27" s="187">
        <v>15</v>
      </c>
      <c r="B27" s="187" t="s">
        <v>473</v>
      </c>
      <c r="C27" s="188" t="s">
        <v>474</v>
      </c>
      <c r="D27" s="194" t="s">
        <v>475</v>
      </c>
      <c r="E27" s="188" t="s">
        <v>476</v>
      </c>
      <c r="F27" s="188" t="s">
        <v>477</v>
      </c>
      <c r="G27" s="181" t="s">
        <v>461</v>
      </c>
      <c r="H27" s="196">
        <v>36</v>
      </c>
      <c r="I27" s="220" t="s">
        <v>381</v>
      </c>
      <c r="J27" s="184">
        <f t="shared" si="3"/>
        <v>0.6</v>
      </c>
      <c r="K27" s="185" t="s">
        <v>478</v>
      </c>
      <c r="L27" s="184">
        <f t="shared" si="1"/>
        <v>0.4</v>
      </c>
      <c r="M27" s="186" t="s">
        <v>371</v>
      </c>
      <c r="N27" s="187">
        <v>3</v>
      </c>
      <c r="O27" s="194" t="s">
        <v>479</v>
      </c>
      <c r="P27" s="187" t="s">
        <v>356</v>
      </c>
      <c r="Q27" s="187" t="s">
        <v>356</v>
      </c>
      <c r="R27" s="190" t="s">
        <v>357</v>
      </c>
      <c r="S27" s="190" t="s">
        <v>358</v>
      </c>
      <c r="T27" s="207">
        <v>0.4</v>
      </c>
      <c r="U27" s="190" t="s">
        <v>359</v>
      </c>
      <c r="V27" s="190" t="s">
        <v>360</v>
      </c>
      <c r="W27" s="190" t="s">
        <v>361</v>
      </c>
      <c r="X27" s="183" t="s">
        <v>352</v>
      </c>
      <c r="Y27" s="217">
        <v>0.36</v>
      </c>
      <c r="Z27" s="185" t="s">
        <v>478</v>
      </c>
      <c r="AA27" s="184">
        <f t="shared" si="2"/>
        <v>0.4</v>
      </c>
      <c r="AB27" s="186" t="s">
        <v>416</v>
      </c>
      <c r="AC27" s="199" t="s">
        <v>362</v>
      </c>
      <c r="AD27" s="210" t="s">
        <v>480</v>
      </c>
      <c r="AE27" s="196" t="s">
        <v>481</v>
      </c>
      <c r="AF27" s="195" t="s">
        <v>364</v>
      </c>
      <c r="AG27" s="219" t="s">
        <v>365</v>
      </c>
    </row>
    <row r="28" spans="1:33" ht="114" customHeight="1" x14ac:dyDescent="0.3">
      <c r="A28" s="187">
        <v>16</v>
      </c>
      <c r="B28" s="187" t="s">
        <v>482</v>
      </c>
      <c r="C28" s="188" t="s">
        <v>483</v>
      </c>
      <c r="D28" s="194" t="s">
        <v>484</v>
      </c>
      <c r="E28" s="221" t="s">
        <v>485</v>
      </c>
      <c r="F28" s="188" t="s">
        <v>486</v>
      </c>
      <c r="G28" s="181" t="s">
        <v>351</v>
      </c>
      <c r="H28" s="196">
        <v>650</v>
      </c>
      <c r="I28" s="307" t="s">
        <v>487</v>
      </c>
      <c r="J28" s="184">
        <f t="shared" si="3"/>
        <v>0.8</v>
      </c>
      <c r="K28" s="185" t="s">
        <v>478</v>
      </c>
      <c r="L28" s="184">
        <f t="shared" si="1"/>
        <v>0.4</v>
      </c>
      <c r="M28" s="186" t="s">
        <v>371</v>
      </c>
      <c r="N28" s="196">
        <v>4</v>
      </c>
      <c r="O28" s="213" t="s">
        <v>488</v>
      </c>
      <c r="P28" s="196" t="s">
        <v>356</v>
      </c>
      <c r="Q28" s="196" t="s">
        <v>356</v>
      </c>
      <c r="R28" s="190" t="s">
        <v>357</v>
      </c>
      <c r="S28" s="190" t="s">
        <v>358</v>
      </c>
      <c r="T28" s="167">
        <v>0.4</v>
      </c>
      <c r="U28" s="190" t="s">
        <v>359</v>
      </c>
      <c r="V28" s="190" t="s">
        <v>360</v>
      </c>
      <c r="W28" s="190" t="s">
        <v>361</v>
      </c>
      <c r="X28" s="183" t="s">
        <v>370</v>
      </c>
      <c r="Y28" s="184">
        <v>0.48</v>
      </c>
      <c r="Z28" s="185" t="s">
        <v>478</v>
      </c>
      <c r="AA28" s="184">
        <f t="shared" si="2"/>
        <v>0.4</v>
      </c>
      <c r="AB28" s="186" t="s">
        <v>371</v>
      </c>
      <c r="AC28" s="199" t="s">
        <v>362</v>
      </c>
      <c r="AD28" s="210" t="s">
        <v>489</v>
      </c>
      <c r="AE28" s="196" t="s">
        <v>490</v>
      </c>
      <c r="AF28" s="195" t="s">
        <v>364</v>
      </c>
      <c r="AG28" s="219" t="s">
        <v>365</v>
      </c>
    </row>
    <row r="29" spans="1:33" ht="96.75" customHeight="1" x14ac:dyDescent="0.3">
      <c r="A29" s="187">
        <v>17</v>
      </c>
      <c r="B29" s="187" t="s">
        <v>491</v>
      </c>
      <c r="C29" s="188" t="s">
        <v>466</v>
      </c>
      <c r="D29" s="222" t="s">
        <v>492</v>
      </c>
      <c r="E29" s="188" t="s">
        <v>493</v>
      </c>
      <c r="F29" s="188" t="s">
        <v>494</v>
      </c>
      <c r="G29" s="181" t="s">
        <v>351</v>
      </c>
      <c r="H29" s="196">
        <v>600</v>
      </c>
      <c r="I29" s="183" t="s">
        <v>487</v>
      </c>
      <c r="J29" s="184">
        <f t="shared" si="3"/>
        <v>0.8</v>
      </c>
      <c r="K29" s="185" t="s">
        <v>432</v>
      </c>
      <c r="L29" s="184">
        <f t="shared" si="1"/>
        <v>0.2</v>
      </c>
      <c r="M29" s="186" t="s">
        <v>371</v>
      </c>
      <c r="N29" s="196">
        <v>5</v>
      </c>
      <c r="O29" s="213" t="s">
        <v>495</v>
      </c>
      <c r="P29" s="196" t="s">
        <v>356</v>
      </c>
      <c r="Q29" s="196" t="s">
        <v>356</v>
      </c>
      <c r="R29" s="190" t="s">
        <v>357</v>
      </c>
      <c r="S29" s="190" t="s">
        <v>358</v>
      </c>
      <c r="T29" s="223">
        <v>0.4</v>
      </c>
      <c r="U29" s="190" t="s">
        <v>359</v>
      </c>
      <c r="V29" s="190" t="s">
        <v>360</v>
      </c>
      <c r="W29" s="190" t="s">
        <v>361</v>
      </c>
      <c r="X29" s="183" t="s">
        <v>352</v>
      </c>
      <c r="Y29" s="184">
        <v>0.36</v>
      </c>
      <c r="Z29" s="185" t="s">
        <v>432</v>
      </c>
      <c r="AA29" s="184">
        <f t="shared" si="2"/>
        <v>0.2</v>
      </c>
      <c r="AB29" s="186" t="s">
        <v>416</v>
      </c>
      <c r="AC29" s="199" t="s">
        <v>362</v>
      </c>
      <c r="AD29" s="210" t="s">
        <v>496</v>
      </c>
      <c r="AE29" s="210" t="s">
        <v>497</v>
      </c>
      <c r="AF29" s="195" t="s">
        <v>364</v>
      </c>
      <c r="AG29" s="219" t="s">
        <v>365</v>
      </c>
    </row>
    <row r="30" spans="1:33" ht="75.75" x14ac:dyDescent="0.3">
      <c r="A30" s="187">
        <v>18</v>
      </c>
      <c r="B30" s="187" t="s">
        <v>498</v>
      </c>
      <c r="C30" s="180" t="s">
        <v>499</v>
      </c>
      <c r="D30" s="180" t="s">
        <v>500</v>
      </c>
      <c r="E30" s="180" t="s">
        <v>501</v>
      </c>
      <c r="F30" s="180" t="s">
        <v>502</v>
      </c>
      <c r="G30" s="181" t="s">
        <v>351</v>
      </c>
      <c r="H30" s="182">
        <v>1500</v>
      </c>
      <c r="I30" s="308" t="s">
        <v>487</v>
      </c>
      <c r="J30" s="184">
        <f t="shared" si="3"/>
        <v>0.8</v>
      </c>
      <c r="K30" s="185" t="s">
        <v>432</v>
      </c>
      <c r="L30" s="184">
        <f t="shared" si="1"/>
        <v>0.2</v>
      </c>
      <c r="M30" s="186" t="s">
        <v>416</v>
      </c>
      <c r="N30" s="187">
        <v>1</v>
      </c>
      <c r="O30" s="188" t="s">
        <v>503</v>
      </c>
      <c r="P30" s="189" t="s">
        <v>356</v>
      </c>
      <c r="Q30" s="189" t="s">
        <v>356</v>
      </c>
      <c r="R30" s="190" t="s">
        <v>373</v>
      </c>
      <c r="S30" s="190" t="s">
        <v>358</v>
      </c>
      <c r="T30" s="184">
        <v>0.3</v>
      </c>
      <c r="U30" s="190" t="s">
        <v>359</v>
      </c>
      <c r="V30" s="190" t="s">
        <v>360</v>
      </c>
      <c r="W30" s="190" t="s">
        <v>361</v>
      </c>
      <c r="X30" s="183" t="s">
        <v>370</v>
      </c>
      <c r="Y30" s="224">
        <v>0.56000000000000005</v>
      </c>
      <c r="Z30" s="185" t="s">
        <v>432</v>
      </c>
      <c r="AA30" s="184">
        <f t="shared" si="2"/>
        <v>0.2</v>
      </c>
      <c r="AB30" s="186" t="s">
        <v>416</v>
      </c>
      <c r="AC30" s="199" t="s">
        <v>362</v>
      </c>
      <c r="AD30" s="188" t="s">
        <v>504</v>
      </c>
      <c r="AE30" s="194" t="s">
        <v>505</v>
      </c>
      <c r="AF30" s="195" t="s">
        <v>364</v>
      </c>
      <c r="AG30" s="219" t="s">
        <v>365</v>
      </c>
    </row>
    <row r="31" spans="1:33" ht="75.75" x14ac:dyDescent="0.3">
      <c r="A31" s="187">
        <v>19</v>
      </c>
      <c r="B31" s="187" t="s">
        <v>506</v>
      </c>
      <c r="C31" s="188" t="s">
        <v>507</v>
      </c>
      <c r="D31" s="188" t="s">
        <v>929</v>
      </c>
      <c r="E31" s="188" t="s">
        <v>508</v>
      </c>
      <c r="F31" s="188" t="s">
        <v>509</v>
      </c>
      <c r="G31" s="181" t="s">
        <v>351</v>
      </c>
      <c r="H31" s="196">
        <v>2000</v>
      </c>
      <c r="I31" s="291" t="s">
        <v>487</v>
      </c>
      <c r="J31" s="184">
        <f t="shared" si="3"/>
        <v>0.8</v>
      </c>
      <c r="K31" s="185" t="s">
        <v>432</v>
      </c>
      <c r="L31" s="184">
        <f t="shared" si="1"/>
        <v>0.2</v>
      </c>
      <c r="M31" s="186" t="s">
        <v>416</v>
      </c>
      <c r="N31" s="187">
        <v>2</v>
      </c>
      <c r="O31" s="194" t="s">
        <v>510</v>
      </c>
      <c r="P31" s="187" t="s">
        <v>356</v>
      </c>
      <c r="Q31" s="187" t="s">
        <v>356</v>
      </c>
      <c r="R31" s="190" t="s">
        <v>511</v>
      </c>
      <c r="S31" s="190" t="s">
        <v>358</v>
      </c>
      <c r="T31" s="184">
        <v>0.4</v>
      </c>
      <c r="U31" s="190" t="s">
        <v>359</v>
      </c>
      <c r="V31" s="190" t="s">
        <v>360</v>
      </c>
      <c r="W31" s="190" t="s">
        <v>361</v>
      </c>
      <c r="X31" s="183" t="s">
        <v>370</v>
      </c>
      <c r="Y31" s="225">
        <v>0.48</v>
      </c>
      <c r="Z31" s="185" t="s">
        <v>432</v>
      </c>
      <c r="AA31" s="184">
        <f t="shared" si="2"/>
        <v>0.2</v>
      </c>
      <c r="AB31" s="186" t="s">
        <v>416</v>
      </c>
      <c r="AC31" s="199" t="s">
        <v>362</v>
      </c>
      <c r="AD31" s="188" t="s">
        <v>930</v>
      </c>
      <c r="AE31" s="195" t="s">
        <v>505</v>
      </c>
      <c r="AF31" s="195" t="s">
        <v>364</v>
      </c>
      <c r="AG31" s="219" t="s">
        <v>365</v>
      </c>
    </row>
    <row r="32" spans="1:33" ht="89.25" x14ac:dyDescent="0.3">
      <c r="A32" s="187">
        <v>20</v>
      </c>
      <c r="B32" s="187" t="s">
        <v>512</v>
      </c>
      <c r="C32" s="195" t="s">
        <v>513</v>
      </c>
      <c r="D32" s="194" t="s">
        <v>514</v>
      </c>
      <c r="E32" s="188" t="s">
        <v>515</v>
      </c>
      <c r="F32" s="188" t="s">
        <v>516</v>
      </c>
      <c r="G32" s="181" t="s">
        <v>351</v>
      </c>
      <c r="H32" s="196">
        <f>(3*12)+2+5+12</f>
        <v>55</v>
      </c>
      <c r="I32" s="183" t="s">
        <v>381</v>
      </c>
      <c r="J32" s="184">
        <f t="shared" si="3"/>
        <v>0.6</v>
      </c>
      <c r="K32" s="185" t="s">
        <v>432</v>
      </c>
      <c r="L32" s="184">
        <f t="shared" si="1"/>
        <v>0.2</v>
      </c>
      <c r="M32" s="186" t="s">
        <v>416</v>
      </c>
      <c r="N32" s="187">
        <v>1</v>
      </c>
      <c r="O32" s="222" t="s">
        <v>517</v>
      </c>
      <c r="P32" s="195" t="s">
        <v>356</v>
      </c>
      <c r="Q32" s="187" t="s">
        <v>356</v>
      </c>
      <c r="R32" s="190" t="s">
        <v>357</v>
      </c>
      <c r="S32" s="190" t="s">
        <v>358</v>
      </c>
      <c r="T32" s="207">
        <v>0.4</v>
      </c>
      <c r="U32" s="190" t="s">
        <v>359</v>
      </c>
      <c r="V32" s="190" t="s">
        <v>360</v>
      </c>
      <c r="W32" s="190" t="s">
        <v>361</v>
      </c>
      <c r="X32" s="183" t="s">
        <v>352</v>
      </c>
      <c r="Y32" s="184">
        <v>0.36</v>
      </c>
      <c r="Z32" s="185" t="s">
        <v>432</v>
      </c>
      <c r="AA32" s="184">
        <f t="shared" si="2"/>
        <v>0.2</v>
      </c>
      <c r="AB32" s="186" t="s">
        <v>416</v>
      </c>
      <c r="AC32" s="199" t="s">
        <v>362</v>
      </c>
      <c r="AD32" s="188" t="s">
        <v>518</v>
      </c>
      <c r="AE32" s="196" t="s">
        <v>519</v>
      </c>
      <c r="AF32" s="195" t="s">
        <v>364</v>
      </c>
      <c r="AG32" s="219" t="s">
        <v>365</v>
      </c>
    </row>
    <row r="33" spans="1:33" ht="86.25" x14ac:dyDescent="0.3">
      <c r="A33" s="187">
        <v>21</v>
      </c>
      <c r="B33" s="187" t="s">
        <v>520</v>
      </c>
      <c r="C33" s="188" t="s">
        <v>521</v>
      </c>
      <c r="D33" s="188" t="s">
        <v>522</v>
      </c>
      <c r="E33" s="188" t="s">
        <v>523</v>
      </c>
      <c r="F33" s="188" t="s">
        <v>524</v>
      </c>
      <c r="G33" s="181" t="s">
        <v>398</v>
      </c>
      <c r="H33" s="196">
        <v>15</v>
      </c>
      <c r="I33" s="183" t="s">
        <v>370</v>
      </c>
      <c r="J33" s="184">
        <f t="shared" si="3"/>
        <v>0.4</v>
      </c>
      <c r="K33" s="185" t="s">
        <v>382</v>
      </c>
      <c r="L33" s="184">
        <f t="shared" si="1"/>
        <v>0.8</v>
      </c>
      <c r="M33" s="186" t="s">
        <v>383</v>
      </c>
      <c r="N33" s="187">
        <v>2</v>
      </c>
      <c r="O33" s="194" t="s">
        <v>525</v>
      </c>
      <c r="P33" s="187" t="s">
        <v>356</v>
      </c>
      <c r="Q33" s="187" t="s">
        <v>356</v>
      </c>
      <c r="R33" s="190" t="s">
        <v>357</v>
      </c>
      <c r="S33" s="190" t="s">
        <v>358</v>
      </c>
      <c r="T33" s="207">
        <v>0.4</v>
      </c>
      <c r="U33" s="190" t="s">
        <v>359</v>
      </c>
      <c r="V33" s="190" t="s">
        <v>360</v>
      </c>
      <c r="W33" s="190" t="s">
        <v>385</v>
      </c>
      <c r="X33" s="183" t="s">
        <v>352</v>
      </c>
      <c r="Y33" s="184">
        <v>0.24</v>
      </c>
      <c r="Z33" s="185" t="s">
        <v>382</v>
      </c>
      <c r="AA33" s="184">
        <f t="shared" si="2"/>
        <v>0.8</v>
      </c>
      <c r="AB33" s="186" t="s">
        <v>383</v>
      </c>
      <c r="AC33" s="199" t="s">
        <v>362</v>
      </c>
      <c r="AD33" s="188" t="s">
        <v>526</v>
      </c>
      <c r="AE33" s="196" t="s">
        <v>519</v>
      </c>
      <c r="AF33" s="195" t="s">
        <v>364</v>
      </c>
      <c r="AG33" s="219" t="s">
        <v>365</v>
      </c>
    </row>
    <row r="34" spans="1:33" ht="86.25" x14ac:dyDescent="0.3">
      <c r="A34" s="187">
        <v>22</v>
      </c>
      <c r="B34" s="187" t="s">
        <v>527</v>
      </c>
      <c r="C34" s="188" t="s">
        <v>389</v>
      </c>
      <c r="D34" s="188" t="s">
        <v>528</v>
      </c>
      <c r="E34" s="188" t="s">
        <v>529</v>
      </c>
      <c r="F34" s="188" t="s">
        <v>530</v>
      </c>
      <c r="G34" s="181" t="s">
        <v>351</v>
      </c>
      <c r="H34" s="196">
        <f>2+1+12+1</f>
        <v>16</v>
      </c>
      <c r="I34" s="183" t="s">
        <v>370</v>
      </c>
      <c r="J34" s="184">
        <f t="shared" si="3"/>
        <v>0.4</v>
      </c>
      <c r="K34" s="185" t="s">
        <v>478</v>
      </c>
      <c r="L34" s="184">
        <f t="shared" si="1"/>
        <v>0.4</v>
      </c>
      <c r="M34" s="186" t="s">
        <v>416</v>
      </c>
      <c r="N34" s="187">
        <v>3</v>
      </c>
      <c r="O34" s="194" t="s">
        <v>531</v>
      </c>
      <c r="P34" s="187" t="s">
        <v>356</v>
      </c>
      <c r="Q34" s="187" t="s">
        <v>356</v>
      </c>
      <c r="R34" s="190" t="s">
        <v>357</v>
      </c>
      <c r="S34" s="190" t="s">
        <v>358</v>
      </c>
      <c r="T34" s="207">
        <v>0.4</v>
      </c>
      <c r="U34" s="190" t="s">
        <v>359</v>
      </c>
      <c r="V34" s="190" t="s">
        <v>360</v>
      </c>
      <c r="W34" s="190" t="s">
        <v>385</v>
      </c>
      <c r="X34" s="183" t="s">
        <v>352</v>
      </c>
      <c r="Y34" s="167">
        <v>0.36</v>
      </c>
      <c r="Z34" s="185" t="s">
        <v>478</v>
      </c>
      <c r="AA34" s="184">
        <f t="shared" si="2"/>
        <v>0.4</v>
      </c>
      <c r="AB34" s="186" t="s">
        <v>416</v>
      </c>
      <c r="AC34" s="199" t="s">
        <v>362</v>
      </c>
      <c r="AD34" s="210" t="s">
        <v>532</v>
      </c>
      <c r="AE34" s="196" t="s">
        <v>533</v>
      </c>
      <c r="AF34" s="195" t="s">
        <v>364</v>
      </c>
      <c r="AG34" s="219" t="s">
        <v>365</v>
      </c>
    </row>
    <row r="35" spans="1:33" ht="92.25" customHeight="1" x14ac:dyDescent="0.3">
      <c r="A35" s="187">
        <v>23</v>
      </c>
      <c r="B35" s="187" t="s">
        <v>534</v>
      </c>
      <c r="C35" s="188" t="s">
        <v>521</v>
      </c>
      <c r="D35" s="188" t="s">
        <v>535</v>
      </c>
      <c r="E35" s="188" t="s">
        <v>536</v>
      </c>
      <c r="F35" s="188" t="s">
        <v>537</v>
      </c>
      <c r="G35" s="181" t="s">
        <v>398</v>
      </c>
      <c r="H35" s="226">
        <f>(365-52)*5</f>
        <v>1565</v>
      </c>
      <c r="I35" s="183" t="s">
        <v>487</v>
      </c>
      <c r="J35" s="184">
        <f t="shared" si="3"/>
        <v>0.8</v>
      </c>
      <c r="K35" s="185" t="s">
        <v>382</v>
      </c>
      <c r="L35" s="184">
        <f t="shared" si="1"/>
        <v>0.8</v>
      </c>
      <c r="M35" s="186" t="s">
        <v>383</v>
      </c>
      <c r="N35" s="196">
        <v>4</v>
      </c>
      <c r="O35" s="213" t="s">
        <v>538</v>
      </c>
      <c r="P35" s="212" t="s">
        <v>356</v>
      </c>
      <c r="Q35" s="196" t="s">
        <v>356</v>
      </c>
      <c r="R35" s="190" t="s">
        <v>357</v>
      </c>
      <c r="S35" s="190" t="s">
        <v>358</v>
      </c>
      <c r="T35" s="207">
        <v>0.4</v>
      </c>
      <c r="U35" s="190" t="s">
        <v>359</v>
      </c>
      <c r="V35" s="190" t="s">
        <v>360</v>
      </c>
      <c r="W35" s="190" t="s">
        <v>361</v>
      </c>
      <c r="X35" s="183" t="s">
        <v>352</v>
      </c>
      <c r="Y35" s="184">
        <v>0.36</v>
      </c>
      <c r="Z35" s="185" t="s">
        <v>382</v>
      </c>
      <c r="AA35" s="184">
        <f t="shared" si="2"/>
        <v>0.8</v>
      </c>
      <c r="AB35" s="186" t="s">
        <v>383</v>
      </c>
      <c r="AC35" s="199" t="s">
        <v>362</v>
      </c>
      <c r="AD35" s="210" t="s">
        <v>539</v>
      </c>
      <c r="AE35" s="196" t="s">
        <v>540</v>
      </c>
      <c r="AF35" s="195" t="s">
        <v>364</v>
      </c>
      <c r="AG35" s="219" t="s">
        <v>365</v>
      </c>
    </row>
    <row r="36" spans="1:33" ht="92.25" customHeight="1" x14ac:dyDescent="0.3">
      <c r="A36" s="187">
        <v>24</v>
      </c>
      <c r="B36" s="187" t="s">
        <v>541</v>
      </c>
      <c r="C36" s="188" t="s">
        <v>542</v>
      </c>
      <c r="D36" s="194" t="s">
        <v>543</v>
      </c>
      <c r="E36" s="188" t="s">
        <v>544</v>
      </c>
      <c r="F36" s="188" t="s">
        <v>545</v>
      </c>
      <c r="G36" s="181" t="s">
        <v>351</v>
      </c>
      <c r="H36" s="196">
        <v>16</v>
      </c>
      <c r="I36" s="183" t="s">
        <v>370</v>
      </c>
      <c r="J36" s="184">
        <f t="shared" si="3"/>
        <v>0.4</v>
      </c>
      <c r="K36" s="185" t="s">
        <v>432</v>
      </c>
      <c r="L36" s="184">
        <f t="shared" si="1"/>
        <v>0.2</v>
      </c>
      <c r="M36" s="186" t="s">
        <v>416</v>
      </c>
      <c r="N36" s="187">
        <v>1</v>
      </c>
      <c r="O36" s="188" t="s">
        <v>546</v>
      </c>
      <c r="P36" s="195" t="s">
        <v>356</v>
      </c>
      <c r="Q36" s="187" t="s">
        <v>356</v>
      </c>
      <c r="R36" s="190" t="s">
        <v>357</v>
      </c>
      <c r="S36" s="190" t="s">
        <v>358</v>
      </c>
      <c r="T36" s="207">
        <v>0.4</v>
      </c>
      <c r="U36" s="190" t="s">
        <v>547</v>
      </c>
      <c r="V36" s="190" t="s">
        <v>548</v>
      </c>
      <c r="W36" s="190" t="s">
        <v>361</v>
      </c>
      <c r="X36" s="183" t="s">
        <v>352</v>
      </c>
      <c r="Y36" s="184">
        <v>0.24</v>
      </c>
      <c r="Z36" s="185" t="s">
        <v>432</v>
      </c>
      <c r="AA36" s="184">
        <f t="shared" si="2"/>
        <v>0.2</v>
      </c>
      <c r="AB36" s="186" t="s">
        <v>416</v>
      </c>
      <c r="AC36" s="199" t="s">
        <v>362</v>
      </c>
      <c r="AD36" s="188" t="s">
        <v>549</v>
      </c>
      <c r="AE36" s="196" t="s">
        <v>550</v>
      </c>
      <c r="AF36" s="195" t="s">
        <v>364</v>
      </c>
      <c r="AG36" s="219" t="s">
        <v>365</v>
      </c>
    </row>
    <row r="37" spans="1:33" ht="92.25" customHeight="1" x14ac:dyDescent="0.3">
      <c r="A37" s="187">
        <v>25</v>
      </c>
      <c r="B37" s="187" t="s">
        <v>551</v>
      </c>
      <c r="C37" s="188" t="s">
        <v>552</v>
      </c>
      <c r="D37" s="188" t="s">
        <v>553</v>
      </c>
      <c r="E37" s="188" t="s">
        <v>554</v>
      </c>
      <c r="F37" s="188" t="s">
        <v>555</v>
      </c>
      <c r="G37" s="181" t="s">
        <v>398</v>
      </c>
      <c r="H37" s="196">
        <v>60</v>
      </c>
      <c r="I37" s="183" t="s">
        <v>381</v>
      </c>
      <c r="J37" s="184">
        <f t="shared" si="3"/>
        <v>0.6</v>
      </c>
      <c r="K37" s="185" t="s">
        <v>382</v>
      </c>
      <c r="L37" s="184">
        <f t="shared" si="1"/>
        <v>0.8</v>
      </c>
      <c r="M37" s="186" t="s">
        <v>383</v>
      </c>
      <c r="N37" s="187">
        <v>3</v>
      </c>
      <c r="O37" s="194" t="s">
        <v>556</v>
      </c>
      <c r="P37" s="187" t="s">
        <v>356</v>
      </c>
      <c r="Q37" s="187" t="s">
        <v>356</v>
      </c>
      <c r="R37" s="190" t="s">
        <v>357</v>
      </c>
      <c r="S37" s="190" t="s">
        <v>358</v>
      </c>
      <c r="T37" s="207">
        <v>0.4</v>
      </c>
      <c r="U37" s="190" t="s">
        <v>359</v>
      </c>
      <c r="V37" s="190" t="s">
        <v>360</v>
      </c>
      <c r="W37" s="190" t="s">
        <v>385</v>
      </c>
      <c r="X37" s="183" t="s">
        <v>352</v>
      </c>
      <c r="Y37" s="167">
        <v>0.36</v>
      </c>
      <c r="Z37" s="185" t="s">
        <v>382</v>
      </c>
      <c r="AA37" s="184">
        <f t="shared" si="2"/>
        <v>0.8</v>
      </c>
      <c r="AB37" s="186" t="s">
        <v>383</v>
      </c>
      <c r="AC37" s="199" t="s">
        <v>362</v>
      </c>
      <c r="AD37" s="210" t="s">
        <v>557</v>
      </c>
      <c r="AE37" s="196" t="s">
        <v>533</v>
      </c>
      <c r="AF37" s="195" t="s">
        <v>364</v>
      </c>
      <c r="AG37" s="219" t="s">
        <v>365</v>
      </c>
    </row>
    <row r="38" spans="1:33" ht="92.25" customHeight="1" x14ac:dyDescent="0.3">
      <c r="A38" s="187">
        <v>26</v>
      </c>
      <c r="B38" s="187" t="s">
        <v>558</v>
      </c>
      <c r="C38" s="188" t="s">
        <v>552</v>
      </c>
      <c r="D38" s="194" t="s">
        <v>559</v>
      </c>
      <c r="E38" s="188" t="s">
        <v>560</v>
      </c>
      <c r="F38" s="188" t="s">
        <v>561</v>
      </c>
      <c r="G38" s="181" t="s">
        <v>351</v>
      </c>
      <c r="H38" s="196">
        <v>2</v>
      </c>
      <c r="I38" s="309" t="s">
        <v>352</v>
      </c>
      <c r="J38" s="184">
        <f t="shared" si="3"/>
        <v>0.2</v>
      </c>
      <c r="K38" s="292" t="s">
        <v>478</v>
      </c>
      <c r="L38" s="184">
        <f t="shared" si="1"/>
        <v>0.4</v>
      </c>
      <c r="M38" s="186" t="s">
        <v>416</v>
      </c>
      <c r="N38" s="187"/>
      <c r="O38" s="214" t="s">
        <v>562</v>
      </c>
      <c r="P38" s="187" t="s">
        <v>356</v>
      </c>
      <c r="Q38" s="187" t="s">
        <v>356</v>
      </c>
      <c r="R38" s="190" t="s">
        <v>357</v>
      </c>
      <c r="S38" s="190" t="s">
        <v>358</v>
      </c>
      <c r="T38" s="207">
        <v>0.4</v>
      </c>
      <c r="U38" s="190" t="s">
        <v>359</v>
      </c>
      <c r="V38" s="190" t="s">
        <v>360</v>
      </c>
      <c r="W38" s="190" t="s">
        <v>385</v>
      </c>
      <c r="X38" s="309" t="s">
        <v>352</v>
      </c>
      <c r="Y38" s="167">
        <v>0.12</v>
      </c>
      <c r="Z38" s="292" t="s">
        <v>478</v>
      </c>
      <c r="AA38" s="184">
        <f t="shared" si="2"/>
        <v>0.4</v>
      </c>
      <c r="AB38" s="186" t="s">
        <v>416</v>
      </c>
      <c r="AC38" s="199" t="s">
        <v>362</v>
      </c>
      <c r="AD38" s="188" t="s">
        <v>549</v>
      </c>
      <c r="AE38" s="196" t="s">
        <v>550</v>
      </c>
      <c r="AF38" s="195" t="s">
        <v>364</v>
      </c>
      <c r="AG38" s="219" t="s">
        <v>365</v>
      </c>
    </row>
    <row r="39" spans="1:33" ht="92.25" customHeight="1" x14ac:dyDescent="0.3">
      <c r="A39" s="187">
        <v>27</v>
      </c>
      <c r="B39" s="187" t="s">
        <v>563</v>
      </c>
      <c r="C39" s="188" t="s">
        <v>552</v>
      </c>
      <c r="D39" s="194" t="s">
        <v>564</v>
      </c>
      <c r="E39" s="188" t="s">
        <v>565</v>
      </c>
      <c r="F39" s="188" t="s">
        <v>566</v>
      </c>
      <c r="G39" s="181" t="s">
        <v>351</v>
      </c>
      <c r="H39" s="196">
        <v>5000</v>
      </c>
      <c r="I39" s="309" t="s">
        <v>567</v>
      </c>
      <c r="J39" s="184">
        <f t="shared" si="3"/>
        <v>1</v>
      </c>
      <c r="K39" s="292" t="s">
        <v>353</v>
      </c>
      <c r="L39" s="184">
        <f t="shared" si="1"/>
        <v>1</v>
      </c>
      <c r="M39" s="186" t="s">
        <v>354</v>
      </c>
      <c r="N39" s="187"/>
      <c r="O39" s="214" t="s">
        <v>568</v>
      </c>
      <c r="P39" s="187" t="s">
        <v>356</v>
      </c>
      <c r="Q39" s="187" t="s">
        <v>356</v>
      </c>
      <c r="R39" s="190" t="s">
        <v>357</v>
      </c>
      <c r="S39" s="190" t="s">
        <v>358</v>
      </c>
      <c r="T39" s="207">
        <v>0.4</v>
      </c>
      <c r="U39" s="190" t="s">
        <v>359</v>
      </c>
      <c r="V39" s="190" t="s">
        <v>360</v>
      </c>
      <c r="W39" s="190" t="s">
        <v>385</v>
      </c>
      <c r="X39" s="310" t="s">
        <v>381</v>
      </c>
      <c r="Y39" s="184">
        <f>IF(X39="MUY BAJA",20%,IF(X39="BAJA",40%,IF(X39="MEDIA",60%,IF(X39="ALTA",80%,IF(X39="MUY ALTA",100%,IF(X39="",""))))))</f>
        <v>0.6</v>
      </c>
      <c r="Z39" s="292" t="s">
        <v>353</v>
      </c>
      <c r="AA39" s="184">
        <f t="shared" si="2"/>
        <v>1</v>
      </c>
      <c r="AB39" s="186" t="s">
        <v>354</v>
      </c>
      <c r="AC39" s="199" t="s">
        <v>362</v>
      </c>
      <c r="AD39" s="214" t="s">
        <v>569</v>
      </c>
      <c r="AE39" s="196" t="s">
        <v>550</v>
      </c>
      <c r="AF39" s="195" t="s">
        <v>364</v>
      </c>
      <c r="AG39" s="219" t="s">
        <v>365</v>
      </c>
    </row>
    <row r="40" spans="1:33" ht="92.25" customHeight="1" x14ac:dyDescent="0.3">
      <c r="A40" s="187">
        <v>28</v>
      </c>
      <c r="B40" s="187" t="s">
        <v>570</v>
      </c>
      <c r="C40" s="188" t="s">
        <v>552</v>
      </c>
      <c r="D40" s="194" t="s">
        <v>571</v>
      </c>
      <c r="E40" s="188" t="s">
        <v>572</v>
      </c>
      <c r="F40" s="188" t="s">
        <v>573</v>
      </c>
      <c r="G40" s="181" t="s">
        <v>351</v>
      </c>
      <c r="H40" s="196">
        <v>5000</v>
      </c>
      <c r="I40" s="309" t="s">
        <v>567</v>
      </c>
      <c r="J40" s="184">
        <f t="shared" si="3"/>
        <v>1</v>
      </c>
      <c r="K40" s="292" t="s">
        <v>353</v>
      </c>
      <c r="L40" s="184">
        <f t="shared" si="1"/>
        <v>1</v>
      </c>
      <c r="M40" s="186" t="s">
        <v>354</v>
      </c>
      <c r="N40" s="187"/>
      <c r="O40" s="214" t="s">
        <v>574</v>
      </c>
      <c r="P40" s="187" t="s">
        <v>356</v>
      </c>
      <c r="Q40" s="187" t="s">
        <v>356</v>
      </c>
      <c r="R40" s="190" t="s">
        <v>357</v>
      </c>
      <c r="S40" s="190" t="s">
        <v>358</v>
      </c>
      <c r="T40" s="207">
        <v>0.4</v>
      </c>
      <c r="U40" s="190" t="s">
        <v>359</v>
      </c>
      <c r="V40" s="190" t="s">
        <v>360</v>
      </c>
      <c r="W40" s="190" t="s">
        <v>385</v>
      </c>
      <c r="X40" s="310" t="s">
        <v>381</v>
      </c>
      <c r="Y40" s="184">
        <f>IF(X40="MUY BAJA",20%,IF(X40="BAJA",40%,IF(X40="MEDIA",60%,IF(X40="ALTA",80%,IF(X40="MUY ALTA",100%,IF(X40="",""))))))</f>
        <v>0.6</v>
      </c>
      <c r="Z40" s="292" t="s">
        <v>353</v>
      </c>
      <c r="AA40" s="184">
        <f t="shared" si="2"/>
        <v>1</v>
      </c>
      <c r="AB40" s="186" t="s">
        <v>354</v>
      </c>
      <c r="AC40" s="199" t="s">
        <v>362</v>
      </c>
      <c r="AD40" s="214" t="s">
        <v>931</v>
      </c>
      <c r="AE40" s="226" t="s">
        <v>575</v>
      </c>
      <c r="AF40" s="195" t="s">
        <v>364</v>
      </c>
      <c r="AG40" s="219" t="s">
        <v>365</v>
      </c>
    </row>
    <row r="41" spans="1:33" ht="167.25" customHeight="1" x14ac:dyDescent="0.3">
      <c r="A41" s="187">
        <v>29</v>
      </c>
      <c r="B41" s="187" t="s">
        <v>576</v>
      </c>
      <c r="C41" s="188" t="s">
        <v>552</v>
      </c>
      <c r="D41" s="194" t="s">
        <v>577</v>
      </c>
      <c r="E41" s="188" t="s">
        <v>578</v>
      </c>
      <c r="F41" s="188" t="s">
        <v>579</v>
      </c>
      <c r="G41" s="181" t="s">
        <v>351</v>
      </c>
      <c r="H41" s="196">
        <v>5000</v>
      </c>
      <c r="I41" s="309" t="s">
        <v>567</v>
      </c>
      <c r="J41" s="184">
        <f t="shared" si="3"/>
        <v>1</v>
      </c>
      <c r="K41" s="292" t="s">
        <v>353</v>
      </c>
      <c r="L41" s="184">
        <f t="shared" si="1"/>
        <v>1</v>
      </c>
      <c r="M41" s="186" t="s">
        <v>354</v>
      </c>
      <c r="N41" s="187"/>
      <c r="O41" s="214" t="s">
        <v>580</v>
      </c>
      <c r="P41" s="187" t="s">
        <v>356</v>
      </c>
      <c r="Q41" s="187" t="s">
        <v>356</v>
      </c>
      <c r="R41" s="190" t="s">
        <v>357</v>
      </c>
      <c r="S41" s="190" t="s">
        <v>358</v>
      </c>
      <c r="T41" s="207">
        <v>0.4</v>
      </c>
      <c r="U41" s="190" t="s">
        <v>359</v>
      </c>
      <c r="V41" s="190" t="s">
        <v>360</v>
      </c>
      <c r="W41" s="190" t="s">
        <v>385</v>
      </c>
      <c r="X41" s="291" t="s">
        <v>381</v>
      </c>
      <c r="Y41" s="184">
        <f>IF(X41="MUY BAJA",20%,IF(X41="BAJA",40%,IF(X41="MEDIA",60%,IF(X41="ALTA",80%,IF(X41="MUY ALTA",100%,IF(X41="",""))))))</f>
        <v>0.6</v>
      </c>
      <c r="Z41" s="292" t="s">
        <v>353</v>
      </c>
      <c r="AA41" s="184">
        <f t="shared" si="2"/>
        <v>1</v>
      </c>
      <c r="AB41" s="186" t="s">
        <v>354</v>
      </c>
      <c r="AC41" s="199" t="s">
        <v>362</v>
      </c>
      <c r="AD41" s="214" t="s">
        <v>581</v>
      </c>
      <c r="AE41" s="226" t="s">
        <v>582</v>
      </c>
      <c r="AF41" s="195" t="s">
        <v>364</v>
      </c>
      <c r="AG41" s="219" t="s">
        <v>365</v>
      </c>
    </row>
    <row r="42" spans="1:33" ht="92.25" customHeight="1" x14ac:dyDescent="0.3">
      <c r="A42" s="187">
        <v>30</v>
      </c>
      <c r="B42" s="179" t="s">
        <v>583</v>
      </c>
      <c r="C42" s="229" t="s">
        <v>499</v>
      </c>
      <c r="D42" s="229" t="s">
        <v>584</v>
      </c>
      <c r="E42" s="229" t="s">
        <v>585</v>
      </c>
      <c r="F42" s="229" t="s">
        <v>586</v>
      </c>
      <c r="G42" s="181" t="s">
        <v>351</v>
      </c>
      <c r="H42" s="182">
        <v>1000</v>
      </c>
      <c r="I42" s="309" t="s">
        <v>487</v>
      </c>
      <c r="J42" s="184">
        <f t="shared" si="3"/>
        <v>0.8</v>
      </c>
      <c r="K42" s="292" t="s">
        <v>478</v>
      </c>
      <c r="L42" s="184">
        <f t="shared" si="1"/>
        <v>0.4</v>
      </c>
      <c r="M42" s="186" t="s">
        <v>371</v>
      </c>
      <c r="N42" s="187">
        <v>1</v>
      </c>
      <c r="O42" s="180" t="s">
        <v>587</v>
      </c>
      <c r="P42" s="181" t="s">
        <v>356</v>
      </c>
      <c r="Q42" s="179" t="s">
        <v>356</v>
      </c>
      <c r="R42" s="190" t="s">
        <v>357</v>
      </c>
      <c r="S42" s="190" t="s">
        <v>358</v>
      </c>
      <c r="T42" s="207">
        <v>0.4</v>
      </c>
      <c r="U42" s="190" t="s">
        <v>359</v>
      </c>
      <c r="V42" s="190" t="s">
        <v>360</v>
      </c>
      <c r="W42" s="190" t="s">
        <v>385</v>
      </c>
      <c r="X42" s="309" t="s">
        <v>352</v>
      </c>
      <c r="Y42" s="184">
        <v>0.24</v>
      </c>
      <c r="Z42" s="292" t="s">
        <v>478</v>
      </c>
      <c r="AA42" s="232">
        <v>0.4</v>
      </c>
      <c r="AB42" s="186" t="s">
        <v>416</v>
      </c>
      <c r="AC42" s="199" t="s">
        <v>362</v>
      </c>
      <c r="AD42" s="180" t="s">
        <v>588</v>
      </c>
      <c r="AE42" s="182" t="s">
        <v>589</v>
      </c>
      <c r="AF42" s="181" t="s">
        <v>364</v>
      </c>
      <c r="AG42" s="293" t="s">
        <v>365</v>
      </c>
    </row>
    <row r="43" spans="1:33" ht="76.5" customHeight="1" x14ac:dyDescent="0.3">
      <c r="A43" s="782">
        <v>31</v>
      </c>
      <c r="B43" s="782" t="s">
        <v>590</v>
      </c>
      <c r="C43" s="783" t="s">
        <v>542</v>
      </c>
      <c r="D43" s="783" t="s">
        <v>591</v>
      </c>
      <c r="E43" s="783" t="s">
        <v>592</v>
      </c>
      <c r="F43" s="783" t="s">
        <v>593</v>
      </c>
      <c r="G43" s="785" t="s">
        <v>351</v>
      </c>
      <c r="H43" s="762">
        <v>600</v>
      </c>
      <c r="I43" s="764" t="s">
        <v>487</v>
      </c>
      <c r="J43" s="766">
        <f t="shared" si="3"/>
        <v>0.8</v>
      </c>
      <c r="K43" s="768" t="s">
        <v>371</v>
      </c>
      <c r="L43" s="766">
        <f>IF(K43="LEVE",20%,IF(K43="MENOR",40%,IF(K43="MODERADO",60%,IF(K43="MAYOR",80%,IF(K43="CATASTROFICO",100%,IF(I43="",""))))))</f>
        <v>0.6</v>
      </c>
      <c r="M43" s="772" t="s">
        <v>383</v>
      </c>
      <c r="N43" s="187">
        <v>1</v>
      </c>
      <c r="O43" s="194" t="s">
        <v>594</v>
      </c>
      <c r="P43" s="187" t="s">
        <v>356</v>
      </c>
      <c r="Q43" s="187" t="s">
        <v>356</v>
      </c>
      <c r="R43" s="190" t="s">
        <v>357</v>
      </c>
      <c r="S43" s="190" t="s">
        <v>358</v>
      </c>
      <c r="T43" s="207">
        <v>0.4</v>
      </c>
      <c r="U43" s="190" t="s">
        <v>359</v>
      </c>
      <c r="V43" s="190" t="s">
        <v>360</v>
      </c>
      <c r="W43" s="190" t="s">
        <v>385</v>
      </c>
      <c r="X43" s="764" t="s">
        <v>352</v>
      </c>
      <c r="Y43" s="184">
        <v>0.48</v>
      </c>
      <c r="Z43" s="768" t="s">
        <v>371</v>
      </c>
      <c r="AA43" s="766">
        <f t="shared" si="2"/>
        <v>0.6</v>
      </c>
      <c r="AB43" s="772" t="s">
        <v>371</v>
      </c>
      <c r="AC43" s="199" t="s">
        <v>362</v>
      </c>
      <c r="AD43" s="194" t="s">
        <v>595</v>
      </c>
      <c r="AE43" s="194" t="s">
        <v>596</v>
      </c>
      <c r="AF43" s="195" t="s">
        <v>364</v>
      </c>
      <c r="AG43" s="219" t="s">
        <v>932</v>
      </c>
    </row>
    <row r="44" spans="1:33" ht="93.75" customHeight="1" x14ac:dyDescent="0.3">
      <c r="A44" s="781"/>
      <c r="B44" s="781"/>
      <c r="C44" s="784"/>
      <c r="D44" s="784"/>
      <c r="E44" s="784"/>
      <c r="F44" s="784"/>
      <c r="G44" s="786"/>
      <c r="H44" s="763"/>
      <c r="I44" s="765"/>
      <c r="J44" s="767"/>
      <c r="K44" s="779"/>
      <c r="L44" s="767"/>
      <c r="M44" s="773"/>
      <c r="N44" s="187">
        <v>2</v>
      </c>
      <c r="O44" s="194" t="s">
        <v>597</v>
      </c>
      <c r="P44" s="187" t="s">
        <v>356</v>
      </c>
      <c r="Q44" s="187" t="s">
        <v>356</v>
      </c>
      <c r="R44" s="190" t="s">
        <v>357</v>
      </c>
      <c r="S44" s="190" t="s">
        <v>358</v>
      </c>
      <c r="T44" s="207">
        <v>0.4</v>
      </c>
      <c r="U44" s="190" t="s">
        <v>359</v>
      </c>
      <c r="V44" s="190" t="s">
        <v>360</v>
      </c>
      <c r="W44" s="190" t="s">
        <v>385</v>
      </c>
      <c r="X44" s="765"/>
      <c r="Y44" s="191">
        <v>0.28799999999999998</v>
      </c>
      <c r="Z44" s="779"/>
      <c r="AA44" s="767"/>
      <c r="AB44" s="773"/>
      <c r="AC44" s="199" t="s">
        <v>362</v>
      </c>
      <c r="AD44" s="194" t="s">
        <v>598</v>
      </c>
      <c r="AE44" s="194" t="s">
        <v>599</v>
      </c>
      <c r="AF44" s="195" t="s">
        <v>364</v>
      </c>
      <c r="AG44" s="219" t="s">
        <v>932</v>
      </c>
    </row>
    <row r="45" spans="1:33" ht="122.25" customHeight="1" x14ac:dyDescent="0.3">
      <c r="A45" s="227">
        <v>32</v>
      </c>
      <c r="B45" s="227" t="s">
        <v>600</v>
      </c>
      <c r="C45" s="188" t="s">
        <v>542</v>
      </c>
      <c r="D45" s="188" t="s">
        <v>601</v>
      </c>
      <c r="E45" s="188" t="s">
        <v>602</v>
      </c>
      <c r="F45" s="188" t="s">
        <v>603</v>
      </c>
      <c r="G45" s="181" t="s">
        <v>351</v>
      </c>
      <c r="H45" s="226">
        <v>12</v>
      </c>
      <c r="I45" s="183" t="s">
        <v>370</v>
      </c>
      <c r="J45" s="184">
        <f t="shared" ref="J45:J54" si="4">IF(I45="MUY BAJA",20%,IF(I45="BAJA",40%,IF(I45="MEDIA",60%,IF(I45="ALTA",80%,IF(I45="MUY ALTA",100%,IF(I45="",""))))))</f>
        <v>0.4</v>
      </c>
      <c r="K45" s="185" t="s">
        <v>478</v>
      </c>
      <c r="L45" s="184">
        <f>IF(K45="LEVE",20%,IF(K45="MENOR",40%,IF(K45="MODERADO",60%,IF(K45="MAYOR",80%,IF(K45="CATASTROFICO",100%,IF(I45="",""))))))</f>
        <v>0.4</v>
      </c>
      <c r="M45" s="186" t="s">
        <v>416</v>
      </c>
      <c r="N45" s="187">
        <v>3</v>
      </c>
      <c r="O45" s="213" t="s">
        <v>604</v>
      </c>
      <c r="P45" s="212" t="s">
        <v>356</v>
      </c>
      <c r="Q45" s="196" t="s">
        <v>356</v>
      </c>
      <c r="R45" s="190" t="s">
        <v>373</v>
      </c>
      <c r="S45" s="190" t="s">
        <v>358</v>
      </c>
      <c r="T45" s="207">
        <v>0.3</v>
      </c>
      <c r="U45" s="190" t="s">
        <v>359</v>
      </c>
      <c r="V45" s="190" t="s">
        <v>360</v>
      </c>
      <c r="W45" s="190" t="s">
        <v>361</v>
      </c>
      <c r="X45" s="183" t="s">
        <v>352</v>
      </c>
      <c r="Y45" s="184">
        <v>0.28000000000000003</v>
      </c>
      <c r="Z45" s="185" t="s">
        <v>478</v>
      </c>
      <c r="AA45" s="184">
        <f>IF(Z45="LEVE",20%,IF(Z45="MENOR",40%,IF(Z45="MODERADO",60%,IF(Z45="MAYOR",80%,IF(Z45="CATASTROFICO",100%,IF(Z45="",""))))))</f>
        <v>0.4</v>
      </c>
      <c r="AB45" s="186" t="s">
        <v>416</v>
      </c>
      <c r="AC45" s="199" t="s">
        <v>362</v>
      </c>
      <c r="AD45" s="188" t="s">
        <v>605</v>
      </c>
      <c r="AE45" s="194" t="s">
        <v>606</v>
      </c>
      <c r="AF45" s="195" t="s">
        <v>364</v>
      </c>
      <c r="AG45" s="219" t="s">
        <v>932</v>
      </c>
    </row>
    <row r="46" spans="1:33" ht="81" customHeight="1" x14ac:dyDescent="0.3">
      <c r="A46" s="227">
        <v>33</v>
      </c>
      <c r="B46" s="227" t="s">
        <v>607</v>
      </c>
      <c r="C46" s="188" t="s">
        <v>542</v>
      </c>
      <c r="D46" s="222" t="s">
        <v>608</v>
      </c>
      <c r="E46" s="222" t="s">
        <v>609</v>
      </c>
      <c r="F46" s="222" t="s">
        <v>610</v>
      </c>
      <c r="G46" s="181" t="s">
        <v>351</v>
      </c>
      <c r="H46" s="226">
        <v>2</v>
      </c>
      <c r="I46" s="183" t="s">
        <v>352</v>
      </c>
      <c r="J46" s="184">
        <f t="shared" si="4"/>
        <v>0.2</v>
      </c>
      <c r="K46" s="185" t="s">
        <v>478</v>
      </c>
      <c r="L46" s="184">
        <f>IF(K46="LEVE",20%,IF(K46="MENOR",40%,IF(K46="MODERADO",60%,IF(K46="MAYOR",80%,IF(K46="CATASTROFICO",100%,IF(I46="",""))))))</f>
        <v>0.4</v>
      </c>
      <c r="M46" s="186" t="s">
        <v>416</v>
      </c>
      <c r="N46" s="187">
        <v>4</v>
      </c>
      <c r="O46" s="213" t="s">
        <v>611</v>
      </c>
      <c r="P46" s="196" t="s">
        <v>356</v>
      </c>
      <c r="Q46" s="196" t="s">
        <v>356</v>
      </c>
      <c r="R46" s="190" t="s">
        <v>357</v>
      </c>
      <c r="S46" s="190" t="s">
        <v>358</v>
      </c>
      <c r="T46" s="207">
        <v>0.4</v>
      </c>
      <c r="U46" s="190" t="s">
        <v>359</v>
      </c>
      <c r="V46" s="190" t="s">
        <v>360</v>
      </c>
      <c r="W46" s="190" t="s">
        <v>385</v>
      </c>
      <c r="X46" s="183" t="s">
        <v>352</v>
      </c>
      <c r="Y46" s="184">
        <v>0.14000000000000001</v>
      </c>
      <c r="Z46" s="185" t="s">
        <v>478</v>
      </c>
      <c r="AA46" s="184">
        <f>IF(Z46="LEVE",20%,IF(Z46="MENOR",40%,IF(Z46="MODERADO",60%,IF(Z46="MAYOR",80%,IF(Z46="CATASTROFICO",100%,IF(Z46="",""))))))</f>
        <v>0.4</v>
      </c>
      <c r="AB46" s="186" t="s">
        <v>416</v>
      </c>
      <c r="AC46" s="199" t="s">
        <v>362</v>
      </c>
      <c r="AD46" s="188" t="s">
        <v>612</v>
      </c>
      <c r="AE46" s="194" t="s">
        <v>613</v>
      </c>
      <c r="AF46" s="195" t="s">
        <v>364</v>
      </c>
      <c r="AG46" s="219" t="s">
        <v>932</v>
      </c>
    </row>
    <row r="47" spans="1:33" ht="81" customHeight="1" x14ac:dyDescent="0.3">
      <c r="A47" s="227">
        <v>34</v>
      </c>
      <c r="B47" s="227" t="s">
        <v>614</v>
      </c>
      <c r="C47" s="188" t="s">
        <v>499</v>
      </c>
      <c r="D47" s="222" t="s">
        <v>615</v>
      </c>
      <c r="E47" s="188" t="s">
        <v>616</v>
      </c>
      <c r="F47" s="228" t="s">
        <v>617</v>
      </c>
      <c r="G47" s="181" t="s">
        <v>351</v>
      </c>
      <c r="H47" s="226">
        <f>2*12</f>
        <v>24</v>
      </c>
      <c r="I47" s="183" t="s">
        <v>370</v>
      </c>
      <c r="J47" s="184">
        <f t="shared" si="4"/>
        <v>0.4</v>
      </c>
      <c r="K47" s="185" t="s">
        <v>432</v>
      </c>
      <c r="L47" s="184">
        <f>IF(K47="LEVE",20%,IF(K47="MENOR",40%,IF(K47="MODERADO",60%,IF(K47="MAYOR",80%,IF(K47="CATASTROFICO",100%,IF(I47="",""))))))</f>
        <v>0.2</v>
      </c>
      <c r="M47" s="186" t="s">
        <v>416</v>
      </c>
      <c r="N47" s="187">
        <v>5</v>
      </c>
      <c r="O47" s="213" t="s">
        <v>618</v>
      </c>
      <c r="P47" s="196" t="s">
        <v>356</v>
      </c>
      <c r="Q47" s="196" t="s">
        <v>356</v>
      </c>
      <c r="R47" s="190" t="s">
        <v>373</v>
      </c>
      <c r="S47" s="190" t="s">
        <v>358</v>
      </c>
      <c r="T47" s="168">
        <v>0.3</v>
      </c>
      <c r="U47" s="190" t="s">
        <v>359</v>
      </c>
      <c r="V47" s="190" t="s">
        <v>360</v>
      </c>
      <c r="W47" s="190" t="s">
        <v>385</v>
      </c>
      <c r="X47" s="183" t="s">
        <v>352</v>
      </c>
      <c r="Y47" s="223">
        <v>0.24</v>
      </c>
      <c r="Z47" s="185" t="s">
        <v>432</v>
      </c>
      <c r="AA47" s="184">
        <f>IF(Z47="LEVE",20%,IF(Z47="MENOR",40%,IF(Z47="MODERADO",60%,IF(Z47="MAYOR",80%,IF(Z47="CATASTROFICO",100%,IF(Z47="",""))))))</f>
        <v>0.2</v>
      </c>
      <c r="AB47" s="186" t="s">
        <v>416</v>
      </c>
      <c r="AC47" s="199" t="s">
        <v>362</v>
      </c>
      <c r="AD47" s="188" t="s">
        <v>619</v>
      </c>
      <c r="AE47" s="194" t="s">
        <v>620</v>
      </c>
      <c r="AF47" s="195" t="s">
        <v>364</v>
      </c>
      <c r="AG47" s="219" t="s">
        <v>932</v>
      </c>
    </row>
    <row r="48" spans="1:33" ht="81" customHeight="1" x14ac:dyDescent="0.3">
      <c r="A48" s="227">
        <v>35</v>
      </c>
      <c r="B48" s="227" t="s">
        <v>621</v>
      </c>
      <c r="C48" s="188" t="s">
        <v>542</v>
      </c>
      <c r="D48" s="195" t="s">
        <v>622</v>
      </c>
      <c r="E48" s="195" t="s">
        <v>623</v>
      </c>
      <c r="F48" s="195" t="s">
        <v>624</v>
      </c>
      <c r="G48" s="181" t="s">
        <v>351</v>
      </c>
      <c r="H48" s="196">
        <v>50</v>
      </c>
      <c r="I48" s="183" t="s">
        <v>381</v>
      </c>
      <c r="J48" s="184">
        <f t="shared" si="4"/>
        <v>0.6</v>
      </c>
      <c r="K48" s="185" t="s">
        <v>432</v>
      </c>
      <c r="L48" s="184">
        <f>IF(K48="LEVE",20%,IF(K48="MENOR",40%,IF(K48="MODERADO",60%,IF(K48="MAYOR",80%,IF(K48="CATASTROFICO",100%,IF(I48="",""))))))</f>
        <v>0.2</v>
      </c>
      <c r="M48" s="186" t="s">
        <v>416</v>
      </c>
      <c r="N48" s="187">
        <v>6</v>
      </c>
      <c r="O48" s="213" t="s">
        <v>625</v>
      </c>
      <c r="P48" s="196" t="s">
        <v>356</v>
      </c>
      <c r="Q48" s="196" t="s">
        <v>356</v>
      </c>
      <c r="R48" s="190" t="s">
        <v>357</v>
      </c>
      <c r="S48" s="190" t="s">
        <v>358</v>
      </c>
      <c r="T48" s="207">
        <v>0.4</v>
      </c>
      <c r="U48" s="190" t="s">
        <v>359</v>
      </c>
      <c r="V48" s="190" t="s">
        <v>360</v>
      </c>
      <c r="W48" s="190" t="s">
        <v>385</v>
      </c>
      <c r="X48" s="183" t="s">
        <v>370</v>
      </c>
      <c r="Y48" s="223">
        <v>0.42</v>
      </c>
      <c r="Z48" s="185" t="s">
        <v>432</v>
      </c>
      <c r="AA48" s="184">
        <f>IF(Z48="LEVE",20%,IF(Z48="MENOR",40%,IF(Z48="MODERADO",60%,IF(Z48="MAYOR",80%,IF(Z48="CATASTROFICO",100%,IF(Z48="",""))))))</f>
        <v>0.2</v>
      </c>
      <c r="AB48" s="186" t="s">
        <v>416</v>
      </c>
      <c r="AC48" s="199" t="s">
        <v>362</v>
      </c>
      <c r="AD48" s="188" t="s">
        <v>626</v>
      </c>
      <c r="AE48" s="194" t="s">
        <v>620</v>
      </c>
      <c r="AF48" s="195" t="s">
        <v>364</v>
      </c>
      <c r="AG48" s="219" t="s">
        <v>932</v>
      </c>
    </row>
    <row r="49" spans="1:36" ht="125.25" customHeight="1" x14ac:dyDescent="0.3">
      <c r="A49" s="227">
        <v>36</v>
      </c>
      <c r="B49" s="227" t="s">
        <v>627</v>
      </c>
      <c r="C49" s="188" t="s">
        <v>542</v>
      </c>
      <c r="D49" s="180" t="s">
        <v>628</v>
      </c>
      <c r="E49" s="276" t="s">
        <v>629</v>
      </c>
      <c r="F49" s="222" t="s">
        <v>630</v>
      </c>
      <c r="G49" s="181" t="s">
        <v>351</v>
      </c>
      <c r="H49" s="182">
        <v>12</v>
      </c>
      <c r="I49" s="183" t="s">
        <v>370</v>
      </c>
      <c r="J49" s="184">
        <f>IF(I49="MUY BAJA",20%,IF(I49="BAJA",40%,IF(I49="MEDIA",60%,IF(I49="ALTA",80%,IF(I49="MUY ALTA",100%,IF(I49="",""))))))</f>
        <v>0.4</v>
      </c>
      <c r="K49" s="185" t="s">
        <v>353</v>
      </c>
      <c r="L49" s="184">
        <f>IF(K49="LEVE",20%,IF(K49="MENOR",40%,IF(K49="MODERADO",60%,IF(K49="MAYOR",80%,IF(K49="CATASTRÓFICO",100%,IF(I49="",""))))))</f>
        <v>1</v>
      </c>
      <c r="M49" s="186" t="s">
        <v>354</v>
      </c>
      <c r="N49" s="187">
        <v>7</v>
      </c>
      <c r="O49" s="213" t="s">
        <v>631</v>
      </c>
      <c r="P49" s="196" t="s">
        <v>356</v>
      </c>
      <c r="Q49" s="196" t="s">
        <v>356</v>
      </c>
      <c r="R49" s="190" t="s">
        <v>357</v>
      </c>
      <c r="S49" s="190" t="s">
        <v>358</v>
      </c>
      <c r="T49" s="207">
        <v>0.4</v>
      </c>
      <c r="U49" s="190" t="s">
        <v>359</v>
      </c>
      <c r="V49" s="190" t="s">
        <v>360</v>
      </c>
      <c r="W49" s="190" t="s">
        <v>385</v>
      </c>
      <c r="X49" s="183" t="s">
        <v>352</v>
      </c>
      <c r="Y49" s="223">
        <v>0.24</v>
      </c>
      <c r="Z49" s="185" t="s">
        <v>353</v>
      </c>
      <c r="AA49" s="184">
        <f>IF(Z49="LEVE",20%,IF(Z49="MENOR",40%,IF(Z49="MODERADO",60%,IF(Z49="MAYOR",80%,IF(Z49="CATASTRÓFICO",100%,IF(Z49="",""))))))</f>
        <v>1</v>
      </c>
      <c r="AB49" s="186" t="s">
        <v>354</v>
      </c>
      <c r="AC49" s="199" t="s">
        <v>362</v>
      </c>
      <c r="AD49" s="188" t="s">
        <v>632</v>
      </c>
      <c r="AE49" s="194" t="s">
        <v>633</v>
      </c>
      <c r="AF49" s="195" t="s">
        <v>364</v>
      </c>
      <c r="AG49" s="219" t="s">
        <v>932</v>
      </c>
    </row>
    <row r="50" spans="1:36" ht="102" x14ac:dyDescent="0.3">
      <c r="A50" s="227">
        <v>37</v>
      </c>
      <c r="B50" s="187" t="s">
        <v>634</v>
      </c>
      <c r="C50" s="180" t="s">
        <v>635</v>
      </c>
      <c r="D50" s="230" t="s">
        <v>636</v>
      </c>
      <c r="E50" s="231" t="s">
        <v>637</v>
      </c>
      <c r="F50" s="230" t="s">
        <v>638</v>
      </c>
      <c r="G50" s="181" t="s">
        <v>351</v>
      </c>
      <c r="H50" s="182">
        <v>8</v>
      </c>
      <c r="I50" s="183" t="s">
        <v>370</v>
      </c>
      <c r="J50" s="232">
        <f t="shared" si="4"/>
        <v>0.4</v>
      </c>
      <c r="K50" s="185" t="s">
        <v>382</v>
      </c>
      <c r="L50" s="184">
        <f t="shared" ref="L50:L54" si="5">IF(K50="LEVE",20%,IF(K50="MENOR",40%,IF(K50="MODERADO",60%,IF(K50="MAYOR",80%,IF(K50="CATASTRÓFICO",100%,IF(I50="",""))))))</f>
        <v>0.8</v>
      </c>
      <c r="M50" s="186" t="s">
        <v>383</v>
      </c>
      <c r="N50" s="187">
        <v>1</v>
      </c>
      <c r="O50" s="188" t="s">
        <v>639</v>
      </c>
      <c r="P50" s="189" t="s">
        <v>356</v>
      </c>
      <c r="Q50" s="189" t="s">
        <v>356</v>
      </c>
      <c r="R50" s="190" t="s">
        <v>357</v>
      </c>
      <c r="S50" s="190" t="s">
        <v>358</v>
      </c>
      <c r="T50" s="184">
        <v>0.4</v>
      </c>
      <c r="U50" s="190" t="s">
        <v>359</v>
      </c>
      <c r="V50" s="190" t="s">
        <v>360</v>
      </c>
      <c r="W50" s="190" t="s">
        <v>361</v>
      </c>
      <c r="X50" s="183" t="s">
        <v>352</v>
      </c>
      <c r="Y50" s="184">
        <v>0.24</v>
      </c>
      <c r="Z50" s="185" t="s">
        <v>382</v>
      </c>
      <c r="AA50" s="184">
        <f t="shared" si="2"/>
        <v>0.8</v>
      </c>
      <c r="AB50" s="186" t="s">
        <v>383</v>
      </c>
      <c r="AC50" s="199" t="s">
        <v>362</v>
      </c>
      <c r="AD50" s="210" t="s">
        <v>640</v>
      </c>
      <c r="AE50" s="213" t="s">
        <v>641</v>
      </c>
      <c r="AF50" s="195" t="s">
        <v>364</v>
      </c>
      <c r="AG50" s="219" t="s">
        <v>932</v>
      </c>
    </row>
    <row r="51" spans="1:36" ht="114.75" x14ac:dyDescent="0.3">
      <c r="A51" s="227">
        <v>38</v>
      </c>
      <c r="B51" s="187" t="s">
        <v>642</v>
      </c>
      <c r="C51" s="180" t="s">
        <v>635</v>
      </c>
      <c r="D51" s="214" t="s">
        <v>643</v>
      </c>
      <c r="E51" s="214" t="s">
        <v>644</v>
      </c>
      <c r="F51" s="214" t="s">
        <v>645</v>
      </c>
      <c r="G51" s="181" t="s">
        <v>933</v>
      </c>
      <c r="H51" s="196">
        <f>5*12</f>
        <v>60</v>
      </c>
      <c r="I51" s="183" t="s">
        <v>381</v>
      </c>
      <c r="J51" s="232">
        <f t="shared" si="4"/>
        <v>0.6</v>
      </c>
      <c r="K51" s="185" t="s">
        <v>432</v>
      </c>
      <c r="L51" s="184">
        <f t="shared" si="5"/>
        <v>0.2</v>
      </c>
      <c r="M51" s="186" t="s">
        <v>416</v>
      </c>
      <c r="N51" s="187">
        <v>2</v>
      </c>
      <c r="O51" s="194" t="s">
        <v>646</v>
      </c>
      <c r="P51" s="187" t="s">
        <v>356</v>
      </c>
      <c r="Q51" s="187" t="s">
        <v>356</v>
      </c>
      <c r="R51" s="190" t="s">
        <v>357</v>
      </c>
      <c r="S51" s="190" t="s">
        <v>358</v>
      </c>
      <c r="T51" s="184">
        <v>0.4</v>
      </c>
      <c r="U51" s="190" t="s">
        <v>359</v>
      </c>
      <c r="V51" s="190" t="s">
        <v>360</v>
      </c>
      <c r="W51" s="190" t="s">
        <v>361</v>
      </c>
      <c r="X51" s="183" t="s">
        <v>352</v>
      </c>
      <c r="Y51" s="184">
        <v>0.36</v>
      </c>
      <c r="Z51" s="185" t="s">
        <v>432</v>
      </c>
      <c r="AA51" s="184">
        <f t="shared" si="2"/>
        <v>0.2</v>
      </c>
      <c r="AB51" s="186" t="s">
        <v>416</v>
      </c>
      <c r="AC51" s="199" t="s">
        <v>362</v>
      </c>
      <c r="AD51" s="210" t="s">
        <v>647</v>
      </c>
      <c r="AE51" s="196" t="s">
        <v>648</v>
      </c>
      <c r="AF51" s="195" t="s">
        <v>364</v>
      </c>
      <c r="AG51" s="219" t="s">
        <v>932</v>
      </c>
    </row>
    <row r="52" spans="1:36" ht="160.5" customHeight="1" x14ac:dyDescent="0.3">
      <c r="A52" s="227">
        <v>39</v>
      </c>
      <c r="B52" s="187" t="s">
        <v>649</v>
      </c>
      <c r="C52" s="188" t="s">
        <v>650</v>
      </c>
      <c r="D52" s="214" t="s">
        <v>651</v>
      </c>
      <c r="E52" s="214" t="s">
        <v>652</v>
      </c>
      <c r="F52" s="214" t="s">
        <v>653</v>
      </c>
      <c r="G52" s="181" t="s">
        <v>351</v>
      </c>
      <c r="H52" s="196">
        <v>32</v>
      </c>
      <c r="I52" s="183" t="s">
        <v>381</v>
      </c>
      <c r="J52" s="232">
        <f t="shared" si="4"/>
        <v>0.6</v>
      </c>
      <c r="K52" s="185" t="s">
        <v>382</v>
      </c>
      <c r="L52" s="184">
        <f t="shared" si="5"/>
        <v>0.8</v>
      </c>
      <c r="M52" s="186" t="s">
        <v>383</v>
      </c>
      <c r="N52" s="187">
        <v>3</v>
      </c>
      <c r="O52" s="194" t="s">
        <v>654</v>
      </c>
      <c r="P52" s="187" t="s">
        <v>356</v>
      </c>
      <c r="Q52" s="187" t="s">
        <v>356</v>
      </c>
      <c r="R52" s="190" t="s">
        <v>373</v>
      </c>
      <c r="S52" s="190" t="s">
        <v>358</v>
      </c>
      <c r="T52" s="233">
        <v>0.3</v>
      </c>
      <c r="U52" s="190" t="s">
        <v>359</v>
      </c>
      <c r="V52" s="190" t="s">
        <v>360</v>
      </c>
      <c r="W52" s="190" t="s">
        <v>385</v>
      </c>
      <c r="X52" s="183" t="s">
        <v>370</v>
      </c>
      <c r="Y52" s="217">
        <v>0.42</v>
      </c>
      <c r="Z52" s="185" t="s">
        <v>382</v>
      </c>
      <c r="AA52" s="184">
        <f t="shared" si="2"/>
        <v>0.8</v>
      </c>
      <c r="AB52" s="186" t="s">
        <v>383</v>
      </c>
      <c r="AC52" s="199" t="s">
        <v>362</v>
      </c>
      <c r="AD52" s="234" t="s">
        <v>655</v>
      </c>
      <c r="AE52" s="196" t="s">
        <v>656</v>
      </c>
      <c r="AF52" s="195" t="s">
        <v>364</v>
      </c>
      <c r="AG52" s="219" t="s">
        <v>932</v>
      </c>
      <c r="AJ52" s="235"/>
    </row>
    <row r="53" spans="1:36" ht="82.5" x14ac:dyDescent="0.3">
      <c r="A53" s="227">
        <v>40</v>
      </c>
      <c r="B53" s="187" t="s">
        <v>657</v>
      </c>
      <c r="C53" s="188" t="s">
        <v>650</v>
      </c>
      <c r="D53" s="188" t="s">
        <v>658</v>
      </c>
      <c r="E53" s="188" t="s">
        <v>659</v>
      </c>
      <c r="F53" s="188" t="s">
        <v>660</v>
      </c>
      <c r="G53" s="181" t="s">
        <v>398</v>
      </c>
      <c r="H53" s="196">
        <f>816</f>
        <v>816</v>
      </c>
      <c r="I53" s="183" t="s">
        <v>487</v>
      </c>
      <c r="J53" s="232">
        <f t="shared" si="4"/>
        <v>0.8</v>
      </c>
      <c r="K53" s="185" t="s">
        <v>382</v>
      </c>
      <c r="L53" s="184">
        <f t="shared" si="5"/>
        <v>0.8</v>
      </c>
      <c r="M53" s="186" t="s">
        <v>383</v>
      </c>
      <c r="N53" s="196">
        <v>4</v>
      </c>
      <c r="O53" s="194" t="s">
        <v>661</v>
      </c>
      <c r="P53" s="196" t="s">
        <v>356</v>
      </c>
      <c r="Q53" s="196" t="s">
        <v>356</v>
      </c>
      <c r="R53" s="190" t="s">
        <v>357</v>
      </c>
      <c r="S53" s="190" t="s">
        <v>662</v>
      </c>
      <c r="T53" s="167">
        <v>0.5</v>
      </c>
      <c r="U53" s="190" t="s">
        <v>359</v>
      </c>
      <c r="V53" s="190" t="s">
        <v>360</v>
      </c>
      <c r="W53" s="190" t="s">
        <v>361</v>
      </c>
      <c r="X53" s="183" t="s">
        <v>370</v>
      </c>
      <c r="Y53" s="184">
        <v>0.4</v>
      </c>
      <c r="Z53" s="185" t="s">
        <v>382</v>
      </c>
      <c r="AA53" s="184">
        <f t="shared" si="2"/>
        <v>0.8</v>
      </c>
      <c r="AB53" s="186" t="s">
        <v>383</v>
      </c>
      <c r="AC53" s="199" t="s">
        <v>362</v>
      </c>
      <c r="AD53" s="210" t="s">
        <v>663</v>
      </c>
      <c r="AE53" s="196" t="s">
        <v>664</v>
      </c>
      <c r="AF53" s="195" t="s">
        <v>364</v>
      </c>
      <c r="AG53" s="219" t="s">
        <v>932</v>
      </c>
    </row>
    <row r="54" spans="1:36" ht="91.5" customHeight="1" x14ac:dyDescent="0.3">
      <c r="A54" s="782">
        <v>41</v>
      </c>
      <c r="B54" s="782" t="s">
        <v>665</v>
      </c>
      <c r="C54" s="790" t="s">
        <v>347</v>
      </c>
      <c r="D54" s="783" t="s">
        <v>666</v>
      </c>
      <c r="E54" s="787" t="s">
        <v>667</v>
      </c>
      <c r="F54" s="787" t="s">
        <v>668</v>
      </c>
      <c r="G54" s="785" t="s">
        <v>398</v>
      </c>
      <c r="H54" s="762">
        <v>100</v>
      </c>
      <c r="I54" s="764" t="s">
        <v>381</v>
      </c>
      <c r="J54" s="766">
        <f t="shared" si="4"/>
        <v>0.6</v>
      </c>
      <c r="K54" s="768" t="s">
        <v>382</v>
      </c>
      <c r="L54" s="766">
        <f t="shared" si="5"/>
        <v>0.8</v>
      </c>
      <c r="M54" s="772" t="s">
        <v>383</v>
      </c>
      <c r="N54" s="187">
        <v>1</v>
      </c>
      <c r="O54" s="188" t="s">
        <v>669</v>
      </c>
      <c r="P54" s="189" t="s">
        <v>356</v>
      </c>
      <c r="Q54" s="189" t="s">
        <v>356</v>
      </c>
      <c r="R54" s="190" t="s">
        <v>357</v>
      </c>
      <c r="S54" s="190" t="s">
        <v>358</v>
      </c>
      <c r="T54" s="184">
        <v>0.4</v>
      </c>
      <c r="U54" s="190" t="s">
        <v>359</v>
      </c>
      <c r="V54" s="190" t="s">
        <v>360</v>
      </c>
      <c r="W54" s="190" t="s">
        <v>361</v>
      </c>
      <c r="X54" s="764" t="s">
        <v>381</v>
      </c>
      <c r="Y54" s="191">
        <v>0.36</v>
      </c>
      <c r="Z54" s="776" t="s">
        <v>353</v>
      </c>
      <c r="AA54" s="766">
        <f>IF(Z54="LEVE",20%,IF(Z54="MENOR",40%,IF(Z54="MODERADO",60%,IF(Z54="MAYOR",80%,IF(Z54="CATASTRÓFICO",100%,IF(X54="",""))))))</f>
        <v>1</v>
      </c>
      <c r="AB54" s="772" t="s">
        <v>354</v>
      </c>
      <c r="AC54" s="774" t="s">
        <v>362</v>
      </c>
      <c r="AD54" s="210" t="s">
        <v>670</v>
      </c>
      <c r="AE54" s="236" t="s">
        <v>671</v>
      </c>
      <c r="AF54" s="195" t="s">
        <v>364</v>
      </c>
      <c r="AG54" s="219" t="s">
        <v>932</v>
      </c>
    </row>
    <row r="55" spans="1:36" ht="90.75" customHeight="1" x14ac:dyDescent="0.3">
      <c r="A55" s="781"/>
      <c r="B55" s="781"/>
      <c r="C55" s="791"/>
      <c r="D55" s="784"/>
      <c r="E55" s="784"/>
      <c r="F55" s="784"/>
      <c r="G55" s="786"/>
      <c r="H55" s="763"/>
      <c r="I55" s="765"/>
      <c r="J55" s="767"/>
      <c r="K55" s="769"/>
      <c r="L55" s="767"/>
      <c r="M55" s="773"/>
      <c r="N55" s="187">
        <v>2</v>
      </c>
      <c r="O55" s="188" t="s">
        <v>672</v>
      </c>
      <c r="P55" s="189" t="s">
        <v>356</v>
      </c>
      <c r="Q55" s="189" t="s">
        <v>356</v>
      </c>
      <c r="R55" s="190" t="s">
        <v>357</v>
      </c>
      <c r="S55" s="190" t="s">
        <v>358</v>
      </c>
      <c r="T55" s="184">
        <v>0.4</v>
      </c>
      <c r="U55" s="190" t="s">
        <v>359</v>
      </c>
      <c r="V55" s="190" t="s">
        <v>360</v>
      </c>
      <c r="W55" s="190" t="s">
        <v>361</v>
      </c>
      <c r="X55" s="765"/>
      <c r="Y55" s="191">
        <v>0.216</v>
      </c>
      <c r="Z55" s="777"/>
      <c r="AA55" s="767"/>
      <c r="AB55" s="773"/>
      <c r="AC55" s="775"/>
      <c r="AD55" s="210" t="s">
        <v>673</v>
      </c>
      <c r="AE55" s="236" t="s">
        <v>671</v>
      </c>
      <c r="AF55" s="195" t="s">
        <v>364</v>
      </c>
      <c r="AG55" s="219" t="s">
        <v>932</v>
      </c>
    </row>
    <row r="56" spans="1:36" ht="68.25" customHeight="1" x14ac:dyDescent="0.3">
      <c r="A56" s="179">
        <v>42</v>
      </c>
      <c r="B56" s="187" t="s">
        <v>674</v>
      </c>
      <c r="C56" s="188" t="s">
        <v>347</v>
      </c>
      <c r="D56" s="188" t="s">
        <v>675</v>
      </c>
      <c r="E56" s="188" t="s">
        <v>676</v>
      </c>
      <c r="F56" s="188" t="s">
        <v>677</v>
      </c>
      <c r="G56" s="181" t="s">
        <v>398</v>
      </c>
      <c r="H56" s="196">
        <v>24</v>
      </c>
      <c r="I56" s="183" t="s">
        <v>370</v>
      </c>
      <c r="J56" s="232">
        <f>IF(I56="MUY BAJA",20%,IF(I56="BAJA",40%,IF(I56="MEDIA",60%,IF(I56="ALTA",80%,IF(I56="MUY ALTA",100%,IF(I56="",""))))))</f>
        <v>0.4</v>
      </c>
      <c r="K56" s="185" t="s">
        <v>353</v>
      </c>
      <c r="L56" s="184">
        <f>IF(K56="LEVE",20%,IF(K56="MENOR",40%,IF(K56="MODERADO",60%,IF(K56="MAYOR",80%,IF(K56="CATASTRÓFICO",100%,IF(I56="",""))))))</f>
        <v>1</v>
      </c>
      <c r="M56" s="186" t="s">
        <v>354</v>
      </c>
      <c r="N56" s="187">
        <v>3</v>
      </c>
      <c r="O56" s="194" t="s">
        <v>678</v>
      </c>
      <c r="P56" s="187" t="s">
        <v>356</v>
      </c>
      <c r="Q56" s="187" t="s">
        <v>356</v>
      </c>
      <c r="R56" s="190" t="s">
        <v>511</v>
      </c>
      <c r="S56" s="190" t="s">
        <v>358</v>
      </c>
      <c r="T56" s="184">
        <v>0.4</v>
      </c>
      <c r="U56" s="190" t="s">
        <v>359</v>
      </c>
      <c r="V56" s="190" t="s">
        <v>360</v>
      </c>
      <c r="W56" s="190" t="s">
        <v>361</v>
      </c>
      <c r="X56" s="183" t="s">
        <v>370</v>
      </c>
      <c r="Y56" s="184">
        <v>0.36</v>
      </c>
      <c r="Z56" s="185" t="s">
        <v>353</v>
      </c>
      <c r="AA56" s="184">
        <f>IF(Z56="LEVE",20%,IF(Z56="MENOR",40%,IF(Z56="MODERADO",60%,IF(Z56="MAYOR",80%,IF(Z56="CATASTRÓFICO",100%,IF(X56="",""))))))</f>
        <v>1</v>
      </c>
      <c r="AB56" s="186" t="s">
        <v>354</v>
      </c>
      <c r="AC56" s="199" t="s">
        <v>362</v>
      </c>
      <c r="AD56" s="210" t="s">
        <v>679</v>
      </c>
      <c r="AE56" s="236" t="s">
        <v>680</v>
      </c>
      <c r="AF56" s="195" t="s">
        <v>364</v>
      </c>
      <c r="AG56" s="219" t="s">
        <v>932</v>
      </c>
    </row>
    <row r="57" spans="1:36" ht="69" customHeight="1" x14ac:dyDescent="0.3">
      <c r="A57" s="782">
        <v>43</v>
      </c>
      <c r="B57" s="782" t="s">
        <v>681</v>
      </c>
      <c r="C57" s="783" t="s">
        <v>347</v>
      </c>
      <c r="D57" s="783" t="s">
        <v>682</v>
      </c>
      <c r="E57" s="783" t="s">
        <v>683</v>
      </c>
      <c r="F57" s="783" t="s">
        <v>684</v>
      </c>
      <c r="G57" s="785" t="s">
        <v>461</v>
      </c>
      <c r="H57" s="762">
        <v>100</v>
      </c>
      <c r="I57" s="764" t="s">
        <v>381</v>
      </c>
      <c r="J57" s="766">
        <f>IF(I57="MUY BAJA",20%,IF(I57="BAJA",40%,IF(I57="MEDIA",60%,IF(I57="ALTA",80%,IF(I57="MUY ALTA",100%,IF(I57="",""))))))</f>
        <v>0.6</v>
      </c>
      <c r="K57" s="768" t="s">
        <v>353</v>
      </c>
      <c r="L57" s="766">
        <f>IF(K57="LEVE",20%,IF(K57="MENOR",40%,IF(K57="MODERADO",60%,IF(K57="MAYOR",80%,IF(K57="CATASTRÓFICO",100%,IF(I57="",""))))))</f>
        <v>1</v>
      </c>
      <c r="M57" s="772" t="s">
        <v>354</v>
      </c>
      <c r="N57" s="187">
        <v>4</v>
      </c>
      <c r="O57" s="194" t="s">
        <v>685</v>
      </c>
      <c r="P57" s="187" t="s">
        <v>356</v>
      </c>
      <c r="Q57" s="187" t="s">
        <v>356</v>
      </c>
      <c r="R57" s="190" t="s">
        <v>373</v>
      </c>
      <c r="S57" s="190" t="s">
        <v>358</v>
      </c>
      <c r="T57" s="184">
        <v>0.4</v>
      </c>
      <c r="U57" s="190" t="s">
        <v>359</v>
      </c>
      <c r="V57" s="190" t="s">
        <v>360</v>
      </c>
      <c r="W57" s="190" t="s">
        <v>385</v>
      </c>
      <c r="X57" s="764" t="s">
        <v>381</v>
      </c>
      <c r="Y57" s="184">
        <v>0.24</v>
      </c>
      <c r="Z57" s="776" t="s">
        <v>353</v>
      </c>
      <c r="AA57" s="788">
        <f>IF(Z57="LEVE",20%,IF(Z57="MENOR",40%,IF(Z57="MODERADO",60%,IF(Z57="MAYOR",80%,IF(Z57="CATASTRÓFICO",100%,IF(X57="",""))))))</f>
        <v>1</v>
      </c>
      <c r="AB57" s="772" t="s">
        <v>354</v>
      </c>
      <c r="AC57" s="774" t="s">
        <v>686</v>
      </c>
      <c r="AD57" s="237" t="s">
        <v>934</v>
      </c>
      <c r="AE57" s="238" t="s">
        <v>194</v>
      </c>
      <c r="AF57" s="195" t="s">
        <v>364</v>
      </c>
      <c r="AG57" s="219" t="s">
        <v>932</v>
      </c>
    </row>
    <row r="58" spans="1:36" ht="56.25" customHeight="1" x14ac:dyDescent="0.3">
      <c r="A58" s="781"/>
      <c r="B58" s="781"/>
      <c r="C58" s="784"/>
      <c r="D58" s="784"/>
      <c r="E58" s="784"/>
      <c r="F58" s="784"/>
      <c r="G58" s="786"/>
      <c r="H58" s="763"/>
      <c r="I58" s="765"/>
      <c r="J58" s="767"/>
      <c r="K58" s="769"/>
      <c r="L58" s="767"/>
      <c r="M58" s="773"/>
      <c r="N58" s="187">
        <v>5</v>
      </c>
      <c r="O58" s="194" t="s">
        <v>935</v>
      </c>
      <c r="P58" s="187" t="s">
        <v>356</v>
      </c>
      <c r="Q58" s="187" t="s">
        <v>356</v>
      </c>
      <c r="R58" s="190" t="s">
        <v>373</v>
      </c>
      <c r="S58" s="190" t="s">
        <v>358</v>
      </c>
      <c r="T58" s="184">
        <v>0.4</v>
      </c>
      <c r="U58" s="190" t="s">
        <v>359</v>
      </c>
      <c r="V58" s="190" t="s">
        <v>360</v>
      </c>
      <c r="W58" s="190" t="s">
        <v>385</v>
      </c>
      <c r="X58" s="765"/>
      <c r="Y58" s="239">
        <v>0.16799999999999998</v>
      </c>
      <c r="Z58" s="777"/>
      <c r="AA58" s="789"/>
      <c r="AB58" s="773"/>
      <c r="AC58" s="775"/>
      <c r="AD58" s="210" t="s">
        <v>687</v>
      </c>
      <c r="AE58" s="196" t="s">
        <v>194</v>
      </c>
      <c r="AF58" s="195" t="s">
        <v>364</v>
      </c>
      <c r="AG58" s="219" t="s">
        <v>932</v>
      </c>
    </row>
    <row r="59" spans="1:36" ht="75.75" x14ac:dyDescent="0.3">
      <c r="A59" s="179">
        <v>44</v>
      </c>
      <c r="B59" s="187" t="s">
        <v>688</v>
      </c>
      <c r="C59" s="188" t="s">
        <v>347</v>
      </c>
      <c r="D59" s="188" t="s">
        <v>689</v>
      </c>
      <c r="E59" s="188" t="s">
        <v>690</v>
      </c>
      <c r="F59" s="188" t="s">
        <v>691</v>
      </c>
      <c r="G59" s="181" t="s">
        <v>351</v>
      </c>
      <c r="H59" s="196">
        <v>19</v>
      </c>
      <c r="I59" s="183" t="s">
        <v>370</v>
      </c>
      <c r="J59" s="232">
        <f t="shared" ref="J59:J69" si="6">IF(I59="MUY BAJA",20%,IF(I59="BAJA",40%,IF(I59="MEDIA",60%,IF(I59="ALTA",80%,IF(I59="MUY ALTA",100%,IF(I59="",""))))))</f>
        <v>0.4</v>
      </c>
      <c r="K59" s="185" t="s">
        <v>353</v>
      </c>
      <c r="L59" s="184">
        <f t="shared" ref="L59:L62" si="7">IF(K59="LEVE",20%,IF(K59="MENOR",40%,IF(K59="MODERADO",60%,IF(K59="MAYOR",80%,IF(K59="CATASTRÓFICO",100%,IF(I59="",""))))))</f>
        <v>1</v>
      </c>
      <c r="M59" s="186" t="s">
        <v>354</v>
      </c>
      <c r="N59" s="196">
        <v>1</v>
      </c>
      <c r="O59" s="210" t="s">
        <v>936</v>
      </c>
      <c r="P59" s="196" t="s">
        <v>356</v>
      </c>
      <c r="Q59" s="196" t="s">
        <v>356</v>
      </c>
      <c r="R59" s="190" t="s">
        <v>357</v>
      </c>
      <c r="S59" s="190" t="s">
        <v>358</v>
      </c>
      <c r="T59" s="223">
        <v>0.4</v>
      </c>
      <c r="U59" s="190" t="s">
        <v>359</v>
      </c>
      <c r="V59" s="190" t="s">
        <v>360</v>
      </c>
      <c r="W59" s="190" t="s">
        <v>361</v>
      </c>
      <c r="X59" s="183" t="s">
        <v>352</v>
      </c>
      <c r="Y59" s="223">
        <v>0.24</v>
      </c>
      <c r="Z59" s="185" t="s">
        <v>353</v>
      </c>
      <c r="AA59" s="184">
        <f>IF(Z59="LEVE",20%,IF(Z59="MENOR",40%,IF(Z59="MODERADO",60%,IF(Z59="MAYOR",80%,IF(Z59="CATASTRÓFICO",100%,IF(X59="",""))))))</f>
        <v>1</v>
      </c>
      <c r="AB59" s="186" t="s">
        <v>354</v>
      </c>
      <c r="AC59" s="199" t="s">
        <v>362</v>
      </c>
      <c r="AD59" s="210" t="s">
        <v>692</v>
      </c>
      <c r="AE59" s="196" t="s">
        <v>193</v>
      </c>
      <c r="AF59" s="195" t="s">
        <v>364</v>
      </c>
      <c r="AG59" s="219" t="s">
        <v>932</v>
      </c>
    </row>
    <row r="60" spans="1:36" ht="82.5" customHeight="1" x14ac:dyDescent="0.3">
      <c r="A60" s="422">
        <v>45</v>
      </c>
      <c r="B60" s="187" t="s">
        <v>693</v>
      </c>
      <c r="C60" s="188" t="s">
        <v>347</v>
      </c>
      <c r="D60" s="188" t="s">
        <v>694</v>
      </c>
      <c r="E60" s="188" t="s">
        <v>695</v>
      </c>
      <c r="F60" s="188" t="s">
        <v>696</v>
      </c>
      <c r="G60" s="181" t="s">
        <v>351</v>
      </c>
      <c r="H60" s="196">
        <v>19</v>
      </c>
      <c r="I60" s="183" t="s">
        <v>370</v>
      </c>
      <c r="J60" s="232">
        <f t="shared" si="6"/>
        <v>0.4</v>
      </c>
      <c r="K60" s="185" t="s">
        <v>353</v>
      </c>
      <c r="L60" s="184">
        <f t="shared" si="7"/>
        <v>1</v>
      </c>
      <c r="M60" s="186" t="s">
        <v>354</v>
      </c>
      <c r="N60" s="196">
        <v>2</v>
      </c>
      <c r="O60" s="210" t="s">
        <v>697</v>
      </c>
      <c r="P60" s="196" t="s">
        <v>356</v>
      </c>
      <c r="Q60" s="196" t="s">
        <v>356</v>
      </c>
      <c r="R60" s="190" t="s">
        <v>357</v>
      </c>
      <c r="S60" s="190" t="s">
        <v>358</v>
      </c>
      <c r="T60" s="216">
        <v>0.4</v>
      </c>
      <c r="U60" s="190" t="s">
        <v>359</v>
      </c>
      <c r="V60" s="190" t="s">
        <v>360</v>
      </c>
      <c r="W60" s="190" t="s">
        <v>361</v>
      </c>
      <c r="X60" s="183" t="s">
        <v>352</v>
      </c>
      <c r="Y60" s="223">
        <v>0.24</v>
      </c>
      <c r="Z60" s="185" t="s">
        <v>353</v>
      </c>
      <c r="AA60" s="184">
        <f>IF(Z60="LEVE",20%,IF(Z60="MENOR",40%,IF(Z60="MODERADO",60%,IF(Z60="MAYOR",80%,IF(Z60="CATASTRÓFICO",100%,IF(X60="",""))))))</f>
        <v>1</v>
      </c>
      <c r="AB60" s="186" t="s">
        <v>354</v>
      </c>
      <c r="AC60" s="199" t="s">
        <v>362</v>
      </c>
      <c r="AD60" s="196" t="s">
        <v>698</v>
      </c>
      <c r="AE60" s="196" t="s">
        <v>193</v>
      </c>
      <c r="AF60" s="195" t="s">
        <v>364</v>
      </c>
      <c r="AG60" s="219" t="s">
        <v>932</v>
      </c>
    </row>
    <row r="61" spans="1:36" ht="75.75" x14ac:dyDescent="0.3">
      <c r="A61" s="179">
        <v>46</v>
      </c>
      <c r="B61" s="187" t="s">
        <v>699</v>
      </c>
      <c r="C61" s="188" t="s">
        <v>347</v>
      </c>
      <c r="D61" s="188" t="s">
        <v>937</v>
      </c>
      <c r="E61" s="188" t="s">
        <v>700</v>
      </c>
      <c r="F61" s="188" t="s">
        <v>701</v>
      </c>
      <c r="G61" s="181" t="s">
        <v>351</v>
      </c>
      <c r="H61" s="196">
        <v>36</v>
      </c>
      <c r="I61" s="183" t="s">
        <v>381</v>
      </c>
      <c r="J61" s="232">
        <f t="shared" si="6"/>
        <v>0.6</v>
      </c>
      <c r="K61" s="185" t="s">
        <v>432</v>
      </c>
      <c r="L61" s="184">
        <f t="shared" si="7"/>
        <v>0.2</v>
      </c>
      <c r="M61" s="186" t="s">
        <v>416</v>
      </c>
      <c r="N61" s="196">
        <v>3</v>
      </c>
      <c r="O61" s="210" t="s">
        <v>702</v>
      </c>
      <c r="P61" s="196" t="s">
        <v>356</v>
      </c>
      <c r="Q61" s="196" t="s">
        <v>356</v>
      </c>
      <c r="R61" s="190" t="s">
        <v>357</v>
      </c>
      <c r="S61" s="190" t="s">
        <v>358</v>
      </c>
      <c r="T61" s="216">
        <v>0.4</v>
      </c>
      <c r="U61" s="190" t="s">
        <v>359</v>
      </c>
      <c r="V61" s="190" t="s">
        <v>360</v>
      </c>
      <c r="W61" s="190" t="s">
        <v>361</v>
      </c>
      <c r="X61" s="183" t="s">
        <v>370</v>
      </c>
      <c r="Y61" s="223">
        <v>0.36</v>
      </c>
      <c r="Z61" s="185" t="s">
        <v>432</v>
      </c>
      <c r="AA61" s="184">
        <f>IF(Z61="LEVE",20%,IF(Z61="MENOR",40%,IF(Z61="MODERADO",60%,IF(Z61="MAYOR",80%,IF(Z61="CATASTRÓFICO",100%,IF(X61="",""))))))</f>
        <v>0.2</v>
      </c>
      <c r="AB61" s="186" t="s">
        <v>416</v>
      </c>
      <c r="AC61" s="199" t="s">
        <v>362</v>
      </c>
      <c r="AD61" s="196" t="s">
        <v>703</v>
      </c>
      <c r="AE61" s="196" t="s">
        <v>194</v>
      </c>
      <c r="AF61" s="195" t="s">
        <v>364</v>
      </c>
      <c r="AG61" s="219" t="s">
        <v>932</v>
      </c>
    </row>
    <row r="62" spans="1:36" ht="75.75" x14ac:dyDescent="0.3">
      <c r="A62" s="422">
        <v>47</v>
      </c>
      <c r="B62" s="187" t="s">
        <v>704</v>
      </c>
      <c r="C62" s="188" t="s">
        <v>347</v>
      </c>
      <c r="D62" s="188" t="s">
        <v>938</v>
      </c>
      <c r="E62" s="188" t="s">
        <v>705</v>
      </c>
      <c r="F62" s="188" t="s">
        <v>706</v>
      </c>
      <c r="G62" s="181" t="s">
        <v>461</v>
      </c>
      <c r="H62" s="196">
        <v>19</v>
      </c>
      <c r="I62" s="183" t="s">
        <v>370</v>
      </c>
      <c r="J62" s="232">
        <f t="shared" si="6"/>
        <v>0.4</v>
      </c>
      <c r="K62" s="185" t="s">
        <v>353</v>
      </c>
      <c r="L62" s="184">
        <f t="shared" si="7"/>
        <v>1</v>
      </c>
      <c r="M62" s="186" t="s">
        <v>354</v>
      </c>
      <c r="N62" s="196">
        <v>4</v>
      </c>
      <c r="O62" s="210" t="s">
        <v>707</v>
      </c>
      <c r="P62" s="196" t="s">
        <v>356</v>
      </c>
      <c r="Q62" s="196" t="s">
        <v>356</v>
      </c>
      <c r="R62" s="190" t="s">
        <v>357</v>
      </c>
      <c r="S62" s="190" t="s">
        <v>358</v>
      </c>
      <c r="T62" s="216">
        <v>0.4</v>
      </c>
      <c r="U62" s="190" t="s">
        <v>359</v>
      </c>
      <c r="V62" s="190" t="s">
        <v>360</v>
      </c>
      <c r="W62" s="190" t="s">
        <v>361</v>
      </c>
      <c r="X62" s="183" t="s">
        <v>352</v>
      </c>
      <c r="Y62" s="223">
        <v>0.24</v>
      </c>
      <c r="Z62" s="185" t="s">
        <v>353</v>
      </c>
      <c r="AA62" s="184">
        <f>IF(Z62="LEVE",20%,IF(Z62="MENOR",40%,IF(Z62="MODERADO",60%,IF(Z62="MAYOR",80%,IF(Z62="CATASTRÓFICO",100%,IF(X62="",""))))))</f>
        <v>1</v>
      </c>
      <c r="AB62" s="186" t="s">
        <v>354</v>
      </c>
      <c r="AC62" s="199" t="s">
        <v>362</v>
      </c>
      <c r="AD62" s="210" t="s">
        <v>687</v>
      </c>
      <c r="AE62" s="196" t="s">
        <v>194</v>
      </c>
      <c r="AF62" s="195" t="s">
        <v>364</v>
      </c>
      <c r="AG62" s="219" t="s">
        <v>932</v>
      </c>
    </row>
    <row r="63" spans="1:36" ht="102.75" customHeight="1" x14ac:dyDescent="0.3">
      <c r="A63" s="780">
        <v>48</v>
      </c>
      <c r="B63" s="782" t="s">
        <v>708</v>
      </c>
      <c r="C63" s="783" t="s">
        <v>347</v>
      </c>
      <c r="D63" s="783" t="s">
        <v>709</v>
      </c>
      <c r="E63" s="783" t="s">
        <v>710</v>
      </c>
      <c r="F63" s="783" t="s">
        <v>711</v>
      </c>
      <c r="G63" s="785" t="s">
        <v>351</v>
      </c>
      <c r="H63" s="762">
        <v>12</v>
      </c>
      <c r="I63" s="764" t="s">
        <v>370</v>
      </c>
      <c r="J63" s="766">
        <f t="shared" si="6"/>
        <v>0.4</v>
      </c>
      <c r="K63" s="768" t="s">
        <v>382</v>
      </c>
      <c r="L63" s="770">
        <v>0.8</v>
      </c>
      <c r="M63" s="772" t="s">
        <v>383</v>
      </c>
      <c r="N63" s="187">
        <v>1</v>
      </c>
      <c r="O63" s="188" t="s">
        <v>712</v>
      </c>
      <c r="P63" s="189" t="s">
        <v>356</v>
      </c>
      <c r="Q63" s="189" t="s">
        <v>356</v>
      </c>
      <c r="R63" s="190" t="s">
        <v>357</v>
      </c>
      <c r="S63" s="190" t="s">
        <v>358</v>
      </c>
      <c r="T63" s="184">
        <v>0.4</v>
      </c>
      <c r="U63" s="190" t="s">
        <v>359</v>
      </c>
      <c r="V63" s="190" t="s">
        <v>360</v>
      </c>
      <c r="W63" s="190" t="s">
        <v>361</v>
      </c>
      <c r="X63" s="764" t="s">
        <v>352</v>
      </c>
      <c r="Y63" s="224">
        <v>0.24</v>
      </c>
      <c r="Z63" s="768" t="s">
        <v>382</v>
      </c>
      <c r="AA63" s="240">
        <v>0.8</v>
      </c>
      <c r="AB63" s="772" t="s">
        <v>383</v>
      </c>
      <c r="AC63" s="199" t="s">
        <v>362</v>
      </c>
      <c r="AD63" s="194" t="s">
        <v>713</v>
      </c>
      <c r="AE63" s="194" t="s">
        <v>714</v>
      </c>
      <c r="AF63" s="195" t="s">
        <v>364</v>
      </c>
      <c r="AG63" s="219" t="s">
        <v>932</v>
      </c>
    </row>
    <row r="64" spans="1:36" ht="93" customHeight="1" x14ac:dyDescent="0.3">
      <c r="A64" s="781"/>
      <c r="B64" s="781"/>
      <c r="C64" s="784"/>
      <c r="D64" s="784"/>
      <c r="E64" s="784"/>
      <c r="F64" s="784"/>
      <c r="G64" s="786"/>
      <c r="H64" s="763"/>
      <c r="I64" s="765"/>
      <c r="J64" s="767"/>
      <c r="K64" s="769"/>
      <c r="L64" s="771"/>
      <c r="M64" s="773"/>
      <c r="N64" s="187">
        <v>2</v>
      </c>
      <c r="O64" s="188" t="s">
        <v>715</v>
      </c>
      <c r="P64" s="189" t="s">
        <v>356</v>
      </c>
      <c r="Q64" s="189" t="s">
        <v>356</v>
      </c>
      <c r="R64" s="190" t="s">
        <v>357</v>
      </c>
      <c r="S64" s="190" t="s">
        <v>358</v>
      </c>
      <c r="T64" s="184">
        <v>0.4</v>
      </c>
      <c r="U64" s="190" t="s">
        <v>359</v>
      </c>
      <c r="V64" s="190" t="s">
        <v>360</v>
      </c>
      <c r="W64" s="190" t="s">
        <v>361</v>
      </c>
      <c r="X64" s="778"/>
      <c r="Y64" s="224">
        <v>0.14399999999999999</v>
      </c>
      <c r="Z64" s="779"/>
      <c r="AA64" s="240">
        <v>0.8</v>
      </c>
      <c r="AB64" s="773"/>
      <c r="AC64" s="199" t="s">
        <v>362</v>
      </c>
      <c r="AD64" s="194" t="s">
        <v>716</v>
      </c>
      <c r="AE64" s="194" t="s">
        <v>717</v>
      </c>
      <c r="AF64" s="195" t="s">
        <v>364</v>
      </c>
      <c r="AG64" s="219" t="s">
        <v>932</v>
      </c>
    </row>
    <row r="65" spans="1:33" ht="92.25" customHeight="1" x14ac:dyDescent="0.3">
      <c r="A65" s="179">
        <v>49</v>
      </c>
      <c r="B65" s="187" t="s">
        <v>718</v>
      </c>
      <c r="C65" s="188" t="s">
        <v>507</v>
      </c>
      <c r="D65" s="188" t="s">
        <v>719</v>
      </c>
      <c r="E65" s="188" t="s">
        <v>720</v>
      </c>
      <c r="F65" s="188" t="s">
        <v>721</v>
      </c>
      <c r="G65" s="182" t="s">
        <v>351</v>
      </c>
      <c r="H65" s="196">
        <v>12</v>
      </c>
      <c r="I65" s="183" t="s">
        <v>370</v>
      </c>
      <c r="J65" s="232">
        <f t="shared" si="6"/>
        <v>0.4</v>
      </c>
      <c r="K65" s="185" t="s">
        <v>432</v>
      </c>
      <c r="L65" s="216">
        <v>0.2</v>
      </c>
      <c r="M65" s="186" t="s">
        <v>416</v>
      </c>
      <c r="N65" s="187">
        <v>3</v>
      </c>
      <c r="O65" s="194" t="s">
        <v>722</v>
      </c>
      <c r="P65" s="187" t="s">
        <v>356</v>
      </c>
      <c r="Q65" s="187" t="s">
        <v>356</v>
      </c>
      <c r="R65" s="190" t="s">
        <v>511</v>
      </c>
      <c r="S65" s="190" t="s">
        <v>358</v>
      </c>
      <c r="T65" s="184">
        <v>0.4</v>
      </c>
      <c r="U65" s="190" t="s">
        <v>359</v>
      </c>
      <c r="V65" s="190" t="s">
        <v>360</v>
      </c>
      <c r="W65" s="190" t="s">
        <v>361</v>
      </c>
      <c r="X65" s="183" t="s">
        <v>352</v>
      </c>
      <c r="Y65" s="225">
        <v>0.32</v>
      </c>
      <c r="Z65" s="185" t="s">
        <v>432</v>
      </c>
      <c r="AA65" s="241">
        <v>0.2</v>
      </c>
      <c r="AB65" s="186" t="s">
        <v>416</v>
      </c>
      <c r="AC65" s="199" t="s">
        <v>362</v>
      </c>
      <c r="AD65" s="188" t="s">
        <v>723</v>
      </c>
      <c r="AE65" s="194" t="s">
        <v>714</v>
      </c>
      <c r="AF65" s="195" t="s">
        <v>364</v>
      </c>
      <c r="AG65" s="219" t="s">
        <v>932</v>
      </c>
    </row>
    <row r="66" spans="1:33" ht="169.5" customHeight="1" x14ac:dyDescent="0.3">
      <c r="A66" s="179">
        <v>50</v>
      </c>
      <c r="B66" s="187" t="s">
        <v>724</v>
      </c>
      <c r="C66" s="188" t="s">
        <v>725</v>
      </c>
      <c r="D66" s="188" t="s">
        <v>726</v>
      </c>
      <c r="E66" s="188" t="s">
        <v>727</v>
      </c>
      <c r="F66" s="188" t="s">
        <v>728</v>
      </c>
      <c r="G66" s="182" t="s">
        <v>351</v>
      </c>
      <c r="H66" s="196">
        <f>16*4</f>
        <v>64</v>
      </c>
      <c r="I66" s="183" t="s">
        <v>381</v>
      </c>
      <c r="J66" s="232">
        <f t="shared" si="6"/>
        <v>0.6</v>
      </c>
      <c r="K66" s="185" t="s">
        <v>382</v>
      </c>
      <c r="L66" s="216">
        <v>0.8</v>
      </c>
      <c r="M66" s="186" t="s">
        <v>383</v>
      </c>
      <c r="N66" s="187">
        <v>4</v>
      </c>
      <c r="O66" s="194" t="s">
        <v>729</v>
      </c>
      <c r="P66" s="187" t="s">
        <v>356</v>
      </c>
      <c r="Q66" s="187" t="s">
        <v>356</v>
      </c>
      <c r="R66" s="190" t="s">
        <v>373</v>
      </c>
      <c r="S66" s="190" t="s">
        <v>358</v>
      </c>
      <c r="T66" s="184">
        <v>0.4</v>
      </c>
      <c r="U66" s="190" t="s">
        <v>359</v>
      </c>
      <c r="V66" s="190" t="s">
        <v>360</v>
      </c>
      <c r="W66" s="190" t="s">
        <v>385</v>
      </c>
      <c r="X66" s="183" t="s">
        <v>352</v>
      </c>
      <c r="Y66" s="242">
        <v>0.36</v>
      </c>
      <c r="Z66" s="185" t="s">
        <v>382</v>
      </c>
      <c r="AA66" s="242">
        <v>0.8</v>
      </c>
      <c r="AB66" s="186" t="s">
        <v>383</v>
      </c>
      <c r="AC66" s="199" t="s">
        <v>362</v>
      </c>
      <c r="AD66" s="188" t="s">
        <v>730</v>
      </c>
      <c r="AE66" s="194" t="s">
        <v>731</v>
      </c>
      <c r="AF66" s="195" t="s">
        <v>364</v>
      </c>
      <c r="AG66" s="219" t="s">
        <v>932</v>
      </c>
    </row>
    <row r="67" spans="1:33" ht="67.5" customHeight="1" x14ac:dyDescent="0.3">
      <c r="A67" s="179">
        <v>51</v>
      </c>
      <c r="B67" s="187" t="s">
        <v>732</v>
      </c>
      <c r="C67" s="188" t="s">
        <v>733</v>
      </c>
      <c r="D67" s="194" t="s">
        <v>734</v>
      </c>
      <c r="E67" s="188" t="s">
        <v>735</v>
      </c>
      <c r="F67" s="188" t="s">
        <v>736</v>
      </c>
      <c r="G67" s="182" t="s">
        <v>398</v>
      </c>
      <c r="H67" s="196">
        <f>16+5+1+55</f>
        <v>77</v>
      </c>
      <c r="I67" s="183" t="s">
        <v>381</v>
      </c>
      <c r="J67" s="184">
        <f t="shared" si="6"/>
        <v>0.6</v>
      </c>
      <c r="K67" s="185" t="s">
        <v>382</v>
      </c>
      <c r="L67" s="184">
        <f>IF(K67="LEVE",20%,IF(K67="MENOR",40%,IF(K67="MODERADO",60%,IF(K67="MAYOR",80%,IF(K67="CATASTROFICO",100%,IF(I67="",""))))))</f>
        <v>0.8</v>
      </c>
      <c r="M67" s="186" t="s">
        <v>383</v>
      </c>
      <c r="N67" s="187">
        <v>1</v>
      </c>
      <c r="O67" s="188" t="s">
        <v>737</v>
      </c>
      <c r="P67" s="195" t="s">
        <v>356</v>
      </c>
      <c r="Q67" s="187" t="s">
        <v>356</v>
      </c>
      <c r="R67" s="190" t="s">
        <v>357</v>
      </c>
      <c r="S67" s="190" t="s">
        <v>358</v>
      </c>
      <c r="T67" s="207">
        <v>0.36</v>
      </c>
      <c r="U67" s="190" t="s">
        <v>359</v>
      </c>
      <c r="V67" s="190" t="s">
        <v>360</v>
      </c>
      <c r="W67" s="190" t="s">
        <v>361</v>
      </c>
      <c r="X67" s="183" t="s">
        <v>352</v>
      </c>
      <c r="Y67" s="184">
        <f>IF(X67="MUY BAJA",20%,IF(X67="BAJA",40%,IF(X67="MEDIA",60%,IF(X67="ALTA",80%,IF(X67="MUY ALTA",100%,IF(X67="",""))))))</f>
        <v>0.2</v>
      </c>
      <c r="Z67" s="185" t="s">
        <v>382</v>
      </c>
      <c r="AA67" s="184">
        <f>IF(Z67="LEVE",20%,IF(Z67="MENOR",40%,IF(Z67="MODERADO",60%,IF(Z67="MAYOR",80%,IF(Z67="CATASTROFICO",100%,IF(Z67="",""))))))</f>
        <v>0.8</v>
      </c>
      <c r="AB67" s="186" t="s">
        <v>383</v>
      </c>
      <c r="AC67" s="193" t="s">
        <v>362</v>
      </c>
      <c r="AD67" s="188" t="s">
        <v>738</v>
      </c>
      <c r="AE67" s="196" t="s">
        <v>57</v>
      </c>
      <c r="AF67" s="195" t="s">
        <v>364</v>
      </c>
      <c r="AG67" s="219" t="s">
        <v>932</v>
      </c>
    </row>
    <row r="68" spans="1:33" ht="66.75" customHeight="1" x14ac:dyDescent="0.3">
      <c r="A68" s="179">
        <v>52</v>
      </c>
      <c r="B68" s="187" t="s">
        <v>739</v>
      </c>
      <c r="C68" s="188" t="s">
        <v>474</v>
      </c>
      <c r="D68" s="188" t="s">
        <v>740</v>
      </c>
      <c r="E68" s="188" t="s">
        <v>741</v>
      </c>
      <c r="F68" s="188" t="s">
        <v>742</v>
      </c>
      <c r="G68" s="182" t="s">
        <v>351</v>
      </c>
      <c r="H68" s="196">
        <f>3*11+15*2</f>
        <v>63</v>
      </c>
      <c r="I68" s="183" t="s">
        <v>381</v>
      </c>
      <c r="J68" s="184">
        <f t="shared" si="6"/>
        <v>0.6</v>
      </c>
      <c r="K68" s="185" t="s">
        <v>478</v>
      </c>
      <c r="L68" s="184">
        <f>IF(K68="LEVE",20%,IF(K68="MENOR",40%,IF(K68="MODERADO",60%,IF(K68="MAYOR",80%,IF(K68="CATASTROFICO",100%,IF(I68="",""))))))</f>
        <v>0.4</v>
      </c>
      <c r="M68" s="186" t="s">
        <v>371</v>
      </c>
      <c r="N68" s="187">
        <v>2</v>
      </c>
      <c r="O68" s="194" t="s">
        <v>743</v>
      </c>
      <c r="P68" s="187" t="s">
        <v>356</v>
      </c>
      <c r="Q68" s="187" t="s">
        <v>356</v>
      </c>
      <c r="R68" s="190" t="s">
        <v>357</v>
      </c>
      <c r="S68" s="190" t="s">
        <v>358</v>
      </c>
      <c r="T68" s="207">
        <v>0.36</v>
      </c>
      <c r="U68" s="190" t="s">
        <v>359</v>
      </c>
      <c r="V68" s="190" t="s">
        <v>360</v>
      </c>
      <c r="W68" s="190" t="s">
        <v>385</v>
      </c>
      <c r="X68" s="183" t="s">
        <v>352</v>
      </c>
      <c r="Y68" s="184">
        <f>IF(X68="MUY BAJA",20%,IF(X68="BAJA",40%,IF(X68="MEDIA",60%,IF(X68="ALTA",80%,IF(X68="MUY ALTA",100%,IF(X68="",""))))))</f>
        <v>0.2</v>
      </c>
      <c r="Z68" s="185" t="s">
        <v>478</v>
      </c>
      <c r="AA68" s="184">
        <f>IF(Z68="LEVE",20%,IF(Z68="MENOR",40%,IF(Z68="MODERADO",60%,IF(Z68="MAYOR",80%,IF(Z68="CATASTROFICO",100%,IF(Z68="",""))))))</f>
        <v>0.4</v>
      </c>
      <c r="AB68" s="186" t="s">
        <v>416</v>
      </c>
      <c r="AC68" s="193" t="s">
        <v>362</v>
      </c>
      <c r="AD68" s="188" t="s">
        <v>744</v>
      </c>
      <c r="AE68" s="196" t="s">
        <v>57</v>
      </c>
      <c r="AF68" s="195" t="s">
        <v>364</v>
      </c>
      <c r="AG68" s="219" t="s">
        <v>932</v>
      </c>
    </row>
    <row r="69" spans="1:33" ht="86.25" x14ac:dyDescent="0.3">
      <c r="A69" s="179">
        <v>53</v>
      </c>
      <c r="B69" s="187" t="s">
        <v>745</v>
      </c>
      <c r="C69" s="188" t="s">
        <v>746</v>
      </c>
      <c r="D69" s="188" t="s">
        <v>747</v>
      </c>
      <c r="E69" s="188" t="s">
        <v>748</v>
      </c>
      <c r="F69" s="188" t="s">
        <v>749</v>
      </c>
      <c r="G69" s="311" t="s">
        <v>351</v>
      </c>
      <c r="H69" s="196">
        <f>3*11+15*2</f>
        <v>63</v>
      </c>
      <c r="I69" s="183" t="s">
        <v>381</v>
      </c>
      <c r="J69" s="184">
        <f t="shared" si="6"/>
        <v>0.6</v>
      </c>
      <c r="K69" s="185" t="s">
        <v>478</v>
      </c>
      <c r="L69" s="184">
        <f>IF(K69="LEVE",20%,IF(K69="MENOR",40%,IF(K69="MODERADO",60%,IF(K69="MAYOR",80%,IF(K69="CATASTROFICO",100%,IF(I69="",""))))))</f>
        <v>0.4</v>
      </c>
      <c r="M69" s="312" t="s">
        <v>371</v>
      </c>
      <c r="N69" s="187">
        <v>3</v>
      </c>
      <c r="O69" s="194" t="s">
        <v>750</v>
      </c>
      <c r="P69" s="187" t="s">
        <v>356</v>
      </c>
      <c r="Q69" s="187" t="s">
        <v>356</v>
      </c>
      <c r="R69" s="190" t="s">
        <v>357</v>
      </c>
      <c r="S69" s="190" t="s">
        <v>358</v>
      </c>
      <c r="T69" s="207">
        <v>0.36</v>
      </c>
      <c r="U69" s="190" t="s">
        <v>359</v>
      </c>
      <c r="V69" s="190" t="s">
        <v>360</v>
      </c>
      <c r="W69" s="190" t="s">
        <v>385</v>
      </c>
      <c r="X69" s="183" t="s">
        <v>352</v>
      </c>
      <c r="Y69" s="184">
        <f>IF(X69="MUY BAJA",20%,IF(X69="BAJA",40%,IF(X69="MEDIA",60%,IF(X69="ALTA",80%,IF(X69="MUY ALTA",100%,IF(X69="",""))))))</f>
        <v>0.2</v>
      </c>
      <c r="Z69" s="185" t="s">
        <v>478</v>
      </c>
      <c r="AA69" s="184">
        <f>IF(Z69="LEVE",20%,IF(Z69="MENOR",40%,IF(Z69="MODERADO",60%,IF(Z69="MAYOR",80%,IF(Z69="CATASTROFICO",100%,IF(Z69="",""))))))</f>
        <v>0.4</v>
      </c>
      <c r="AB69" s="186" t="s">
        <v>416</v>
      </c>
      <c r="AC69" s="193" t="s">
        <v>362</v>
      </c>
      <c r="AD69" s="210" t="s">
        <v>751</v>
      </c>
      <c r="AE69" s="196" t="s">
        <v>752</v>
      </c>
      <c r="AF69" s="195" t="s">
        <v>364</v>
      </c>
      <c r="AG69" s="219" t="s">
        <v>932</v>
      </c>
    </row>
    <row r="70" spans="1:33" ht="39.75" customHeight="1" x14ac:dyDescent="0.3">
      <c r="B70" s="187"/>
      <c r="C70" s="313"/>
      <c r="D70" s="314"/>
      <c r="E70" s="313"/>
      <c r="F70" s="313"/>
      <c r="G70" s="243"/>
      <c r="H70" s="243"/>
      <c r="I70" s="243"/>
      <c r="J70" s="243"/>
      <c r="K70" s="243"/>
      <c r="L70" s="243"/>
      <c r="M70" s="244"/>
      <c r="N70" s="196"/>
      <c r="O70" s="196"/>
      <c r="P70" s="196"/>
      <c r="Q70" s="196"/>
      <c r="R70" s="196"/>
      <c r="S70" s="196"/>
      <c r="T70" s="196"/>
      <c r="U70" s="196"/>
      <c r="V70" s="196"/>
      <c r="W70" s="196"/>
      <c r="X70" s="183"/>
      <c r="Y70" s="196"/>
      <c r="Z70" s="226"/>
      <c r="AA70" s="196"/>
      <c r="AB70" s="196"/>
      <c r="AC70" s="199"/>
      <c r="AD70" s="196"/>
      <c r="AE70" s="196"/>
      <c r="AF70" s="196"/>
      <c r="AG70" s="208"/>
    </row>
    <row r="71" spans="1:33" x14ac:dyDescent="0.3">
      <c r="A71" s="187"/>
      <c r="B71" s="187"/>
      <c r="C71" s="195"/>
      <c r="D71" s="195"/>
      <c r="E71" s="195"/>
      <c r="F71" s="195"/>
      <c r="G71" s="195"/>
      <c r="H71" s="196"/>
      <c r="I71" s="196"/>
      <c r="J71" s="196" t="str">
        <f>IF(I71="MUY BAJA",20%,IF(I71="BAJA",40%,IF(I71="MEDIA",60%,IF(I71="ALTA",80%,IF(I71="MUY ALTA",100%,IF(I71="",""))))))</f>
        <v/>
      </c>
      <c r="K71" s="196"/>
      <c r="L71" s="196"/>
      <c r="M71" s="196"/>
      <c r="N71" s="196"/>
      <c r="O71" s="196"/>
      <c r="P71" s="196"/>
      <c r="Q71" s="196"/>
      <c r="R71" s="196"/>
      <c r="S71" s="196"/>
      <c r="T71" s="196"/>
      <c r="U71" s="196"/>
      <c r="V71" s="196"/>
      <c r="W71" s="196"/>
      <c r="X71" s="183"/>
      <c r="Y71" s="196"/>
      <c r="Z71" s="226"/>
      <c r="AA71" s="196"/>
      <c r="AB71" s="196"/>
      <c r="AC71" s="196"/>
      <c r="AD71" s="196"/>
      <c r="AE71" s="196"/>
      <c r="AF71" s="196"/>
      <c r="AG71" s="208"/>
    </row>
    <row r="72" spans="1:33" x14ac:dyDescent="0.3">
      <c r="A72" s="187"/>
      <c r="I72" s="183"/>
    </row>
    <row r="73" spans="1:33" x14ac:dyDescent="0.3">
      <c r="A73" s="245"/>
      <c r="B73" s="246"/>
      <c r="C73" s="433" t="s">
        <v>939</v>
      </c>
      <c r="D73" s="315"/>
    </row>
    <row r="74" spans="1:33" ht="36" customHeight="1" x14ac:dyDescent="0.3">
      <c r="I74" s="760" t="s">
        <v>753</v>
      </c>
      <c r="J74" s="760"/>
      <c r="K74" s="761" t="s">
        <v>754</v>
      </c>
      <c r="L74" s="761"/>
      <c r="M74" s="247" t="s">
        <v>755</v>
      </c>
      <c r="AD74" s="248" t="s">
        <v>756</v>
      </c>
    </row>
    <row r="75" spans="1:33" x14ac:dyDescent="0.3">
      <c r="I75" s="249" t="s">
        <v>352</v>
      </c>
      <c r="J75" s="250">
        <v>0.2</v>
      </c>
      <c r="K75" s="251" t="s">
        <v>432</v>
      </c>
      <c r="L75" s="250">
        <v>0.2</v>
      </c>
      <c r="M75" s="252" t="s">
        <v>416</v>
      </c>
      <c r="AD75" s="96" t="s">
        <v>362</v>
      </c>
    </row>
    <row r="76" spans="1:33" x14ac:dyDescent="0.3">
      <c r="I76" s="253" t="s">
        <v>370</v>
      </c>
      <c r="J76" s="250">
        <v>0.4</v>
      </c>
      <c r="K76" s="254" t="s">
        <v>478</v>
      </c>
      <c r="L76" s="250">
        <v>0.4</v>
      </c>
      <c r="M76" s="255" t="s">
        <v>371</v>
      </c>
      <c r="AD76" s="256" t="s">
        <v>757</v>
      </c>
    </row>
    <row r="77" spans="1:33" x14ac:dyDescent="0.3">
      <c r="I77" s="257" t="s">
        <v>381</v>
      </c>
      <c r="J77" s="250">
        <v>0.6</v>
      </c>
      <c r="K77" s="258" t="s">
        <v>371</v>
      </c>
      <c r="L77" s="250">
        <v>0.6</v>
      </c>
      <c r="M77" s="259" t="s">
        <v>383</v>
      </c>
      <c r="AD77" s="96" t="s">
        <v>686</v>
      </c>
    </row>
    <row r="78" spans="1:33" x14ac:dyDescent="0.3">
      <c r="I78" s="260" t="s">
        <v>487</v>
      </c>
      <c r="J78" s="250">
        <v>0.8</v>
      </c>
      <c r="K78" s="261" t="s">
        <v>382</v>
      </c>
      <c r="L78" s="250">
        <v>0.8</v>
      </c>
      <c r="M78" s="262" t="s">
        <v>354</v>
      </c>
      <c r="AD78" s="96" t="s">
        <v>758</v>
      </c>
    </row>
    <row r="79" spans="1:33" x14ac:dyDescent="0.3">
      <c r="I79" s="263" t="s">
        <v>567</v>
      </c>
      <c r="J79" s="250">
        <v>1</v>
      </c>
      <c r="K79" s="264" t="s">
        <v>353</v>
      </c>
      <c r="L79" s="250">
        <v>1</v>
      </c>
      <c r="M79" s="96"/>
      <c r="AD79" s="96" t="s">
        <v>759</v>
      </c>
    </row>
    <row r="81" spans="30:30" ht="39.75" customHeight="1" x14ac:dyDescent="0.3">
      <c r="AD81" s="316" t="s">
        <v>760</v>
      </c>
    </row>
    <row r="82" spans="30:30" x14ac:dyDescent="0.3">
      <c r="AD82" s="96" t="s">
        <v>357</v>
      </c>
    </row>
    <row r="83" spans="30:30" x14ac:dyDescent="0.3">
      <c r="AD83" s="96" t="s">
        <v>373</v>
      </c>
    </row>
    <row r="84" spans="30:30" x14ac:dyDescent="0.3">
      <c r="AD84" s="96" t="s">
        <v>511</v>
      </c>
    </row>
  </sheetData>
  <mergeCells count="142">
    <mergeCell ref="AD4:AG4"/>
    <mergeCell ref="A5:C5"/>
    <mergeCell ref="D5:N5"/>
    <mergeCell ref="A6:C6"/>
    <mergeCell ref="D6:N6"/>
    <mergeCell ref="A7:C7"/>
    <mergeCell ref="D7:N7"/>
    <mergeCell ref="C1:E2"/>
    <mergeCell ref="O1:O3"/>
    <mergeCell ref="C3:D3"/>
    <mergeCell ref="A4:E4"/>
    <mergeCell ref="F4:N4"/>
    <mergeCell ref="O4:AC4"/>
    <mergeCell ref="H9:H10"/>
    <mergeCell ref="I9:I10"/>
    <mergeCell ref="J9:J10"/>
    <mergeCell ref="K9:K10"/>
    <mergeCell ref="A8:H8"/>
    <mergeCell ref="I8:M8"/>
    <mergeCell ref="N8:W8"/>
    <mergeCell ref="X8:AC8"/>
    <mergeCell ref="AD8:AG8"/>
    <mergeCell ref="A9:A10"/>
    <mergeCell ref="B9:B10"/>
    <mergeCell ref="C9:C10"/>
    <mergeCell ref="D9:D10"/>
    <mergeCell ref="E9:E10"/>
    <mergeCell ref="AD9:AD10"/>
    <mergeCell ref="AE9:AE10"/>
    <mergeCell ref="AF9:AF10"/>
    <mergeCell ref="AG9:AG10"/>
    <mergeCell ref="AA9:AA10"/>
    <mergeCell ref="AB9:AB10"/>
    <mergeCell ref="AC9:AC10"/>
    <mergeCell ref="A16:A17"/>
    <mergeCell ref="B16:B17"/>
    <mergeCell ref="C16:C17"/>
    <mergeCell ref="D16:D17"/>
    <mergeCell ref="E16:E17"/>
    <mergeCell ref="F16:F17"/>
    <mergeCell ref="X9:X10"/>
    <mergeCell ref="Y9:Y10"/>
    <mergeCell ref="Z9:Z10"/>
    <mergeCell ref="L9:L10"/>
    <mergeCell ref="M9:M10"/>
    <mergeCell ref="N9:N10"/>
    <mergeCell ref="O9:O10"/>
    <mergeCell ref="P9:Q9"/>
    <mergeCell ref="R9:W9"/>
    <mergeCell ref="F9:F10"/>
    <mergeCell ref="G9:G10"/>
    <mergeCell ref="M16:M17"/>
    <mergeCell ref="G16:G17"/>
    <mergeCell ref="H16:H17"/>
    <mergeCell ref="I16:I17"/>
    <mergeCell ref="J16:J17"/>
    <mergeCell ref="K16:K17"/>
    <mergeCell ref="L16:L17"/>
    <mergeCell ref="J18:J19"/>
    <mergeCell ref="K18:K19"/>
    <mergeCell ref="L18:L19"/>
    <mergeCell ref="M18:M19"/>
    <mergeCell ref="A43:A44"/>
    <mergeCell ref="B43:B44"/>
    <mergeCell ref="C43:C44"/>
    <mergeCell ref="D43:D44"/>
    <mergeCell ref="E43:E44"/>
    <mergeCell ref="F43:F44"/>
    <mergeCell ref="M43:M44"/>
    <mergeCell ref="A18:A19"/>
    <mergeCell ref="B18:B19"/>
    <mergeCell ref="C18:C19"/>
    <mergeCell ref="D18:D19"/>
    <mergeCell ref="E18:E19"/>
    <mergeCell ref="F18:F19"/>
    <mergeCell ref="G18:G19"/>
    <mergeCell ref="H18:H19"/>
    <mergeCell ref="I18:I19"/>
    <mergeCell ref="X43:X44"/>
    <mergeCell ref="Z43:Z44"/>
    <mergeCell ref="AA43:AA44"/>
    <mergeCell ref="AB43:AB44"/>
    <mergeCell ref="A54:A55"/>
    <mergeCell ref="B54:B55"/>
    <mergeCell ref="C54:C55"/>
    <mergeCell ref="D54:D55"/>
    <mergeCell ref="E54:E55"/>
    <mergeCell ref="G43:G44"/>
    <mergeCell ref="H43:H44"/>
    <mergeCell ref="I43:I44"/>
    <mergeCell ref="J43:J44"/>
    <mergeCell ref="K43:K44"/>
    <mergeCell ref="L43:L44"/>
    <mergeCell ref="AC54:AC55"/>
    <mergeCell ref="A57:A58"/>
    <mergeCell ref="B57:B58"/>
    <mergeCell ref="C57:C58"/>
    <mergeCell ref="D57:D58"/>
    <mergeCell ref="E57:E58"/>
    <mergeCell ref="F57:F58"/>
    <mergeCell ref="G57:G58"/>
    <mergeCell ref="H57:H58"/>
    <mergeCell ref="I57:I58"/>
    <mergeCell ref="L54:L55"/>
    <mergeCell ref="M54:M55"/>
    <mergeCell ref="X54:X55"/>
    <mergeCell ref="Z54:Z55"/>
    <mergeCell ref="AA54:AA55"/>
    <mergeCell ref="AB54:AB55"/>
    <mergeCell ref="F54:F55"/>
    <mergeCell ref="G54:G55"/>
    <mergeCell ref="H54:H55"/>
    <mergeCell ref="I54:I55"/>
    <mergeCell ref="J54:J55"/>
    <mergeCell ref="K54:K55"/>
    <mergeCell ref="AA57:AA58"/>
    <mergeCell ref="AB57:AB58"/>
    <mergeCell ref="A63:A64"/>
    <mergeCell ref="B63:B64"/>
    <mergeCell ref="C63:C64"/>
    <mergeCell ref="D63:D64"/>
    <mergeCell ref="E63:E64"/>
    <mergeCell ref="F63:F64"/>
    <mergeCell ref="G63:G64"/>
    <mergeCell ref="J57:J58"/>
    <mergeCell ref="K57:K58"/>
    <mergeCell ref="I74:J74"/>
    <mergeCell ref="K74:L74"/>
    <mergeCell ref="H63:H64"/>
    <mergeCell ref="I63:I64"/>
    <mergeCell ref="J63:J64"/>
    <mergeCell ref="K63:K64"/>
    <mergeCell ref="L63:L64"/>
    <mergeCell ref="M63:M64"/>
    <mergeCell ref="AC57:AC58"/>
    <mergeCell ref="L57:L58"/>
    <mergeCell ref="M57:M58"/>
    <mergeCell ref="X57:X58"/>
    <mergeCell ref="Z57:Z58"/>
    <mergeCell ref="X63:X64"/>
    <mergeCell ref="Z63:Z64"/>
    <mergeCell ref="AB63:AB64"/>
  </mergeCells>
  <conditionalFormatting sqref="J16">
    <cfRule type="cellIs" dxfId="87" priority="65" operator="equal">
      <formula>$H$11</formula>
    </cfRule>
  </conditionalFormatting>
  <conditionalFormatting sqref="J18">
    <cfRule type="cellIs" dxfId="86" priority="64" operator="equal">
      <formula>$H$11</formula>
    </cfRule>
  </conditionalFormatting>
  <dataValidations count="7">
    <dataValidation type="list" allowBlank="1" showInputMessage="1" showErrorMessage="1" sqref="R50:R53" xr:uid="{2E8E44B5-BBF2-4B32-B604-83D710789FC4}">
      <formula1>$AD$82:$AD$84</formula1>
    </dataValidation>
    <dataValidation type="list" allowBlank="1" showInputMessage="1" showErrorMessage="1" sqref="R49" xr:uid="{BE7E6AD5-0F0C-4FDB-B5EE-2ECB73080833}">
      <formula1>$I$82:$I$84</formula1>
    </dataValidation>
    <dataValidation type="list" allowBlank="1" showInputMessage="1" showErrorMessage="1" sqref="AC67:AC69" xr:uid="{DE209DCD-20AC-4E8C-96A3-DA67FBB14618}">
      <formula1>#REF!</formula1>
    </dataValidation>
    <dataValidation type="list" allowBlank="1" showInputMessage="1" showErrorMessage="1" sqref="AC63:AC66" xr:uid="{5B77E3B6-7D7B-4818-AE21-860A55C2F6C7}">
      <formula1>$AD$25:$AD$30</formula1>
    </dataValidation>
    <dataValidation type="list" allowBlank="1" showInputMessage="1" showErrorMessage="1" sqref="AC56:AC57 AC11:AC54 AC59:AC62 AC70:AC71" xr:uid="{8BA5F257-38C9-405E-B2F4-7FDBC95AA966}">
      <formula1>$AD$75:$AD$79</formula1>
    </dataValidation>
    <dataValidation type="list" allowBlank="1" showInputMessage="1" showErrorMessage="1" sqref="AB45:AB54 M20:M43 M45:M54 M18 AB65:AB69 M65:M69 AB11:AB43 AB59:AB63 M56:M57 AB56:AB57 M71 M11:M16 M59:M63" xr:uid="{26A839D0-14DB-431E-955F-B74ECAFEBCBC}">
      <formula1>$M$75:$M$78</formula1>
    </dataValidation>
    <dataValidation type="list" allowBlank="1" showInputMessage="1" showErrorMessage="1" sqref="Z45:Z54 K20:K43 K45:K54 Z56:Z57 K71 K65:K69 K18 Z11:Z43 K56:K57 Z59:Z63 Z65:Z69 K11:K16 K59:K63" xr:uid="{58C943FE-F6A7-4EBC-BBB3-E382CEED4F81}">
      <formula1>$K$75:$K$79</formula1>
    </dataValidation>
  </dataValidations>
  <hyperlinks>
    <hyperlink ref="AD52" location="'MAPA RIESGOS SEGURIDAD'!A1" display="'MAPA RIESGOS SEGURIDAD'!A1" xr:uid="{185EFAD1-ADB5-4953-95D5-DE04F5077094}"/>
  </hyperlinks>
  <pageMargins left="0.31496062992125984" right="0.11811023622047245" top="0.35433070866141736" bottom="0.35433070866141736" header="0.31496062992125984" footer="0.31496062992125984"/>
  <pageSetup paperSize="5" scale="6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51" operator="containsText" id="{9B03F22A-CD53-4D77-9756-4B67ED8A77FD}">
            <xm:f>NOT(ISERROR(SEARCH($K$79,K11)))</xm:f>
            <xm:f>$K$79</xm:f>
            <x14:dxf>
              <fill>
                <patternFill>
                  <bgColor rgb="FFFF0000"/>
                </patternFill>
              </fill>
            </x14:dxf>
          </x14:cfRule>
          <x14:cfRule type="containsText" priority="52" operator="containsText" id="{836F977F-B9AA-4015-AE70-AC54EC345B96}">
            <xm:f>NOT(ISERROR(SEARCH($K$78,K11)))</xm:f>
            <xm:f>$K$78</xm:f>
            <x14:dxf>
              <fill>
                <patternFill>
                  <bgColor rgb="FFFFC000"/>
                </patternFill>
              </fill>
            </x14:dxf>
          </x14:cfRule>
          <x14:cfRule type="containsText" priority="53" operator="containsText" id="{086CE8FA-3EC2-4328-B3B5-F06B99B90F9B}">
            <xm:f>NOT(ISERROR(SEARCH($K$77,K11)))</xm:f>
            <xm:f>$K$77</xm:f>
            <x14:dxf>
              <fill>
                <patternFill>
                  <bgColor rgb="FFFFFF00"/>
                </patternFill>
              </fill>
            </x14:dxf>
          </x14:cfRule>
          <x14:cfRule type="containsText" priority="54" operator="containsText" id="{BEEFEA7F-6AA9-4C3B-8F4D-B32C7284CC88}">
            <xm:f>NOT(ISERROR(SEARCH($K$76,K11)))</xm:f>
            <xm:f>$K$76</xm:f>
            <x14:dxf>
              <fill>
                <patternFill>
                  <bgColor rgb="FF00B050"/>
                </patternFill>
              </fill>
            </x14:dxf>
          </x14:cfRule>
          <x14:cfRule type="containsText" priority="55" operator="containsText" id="{DF82E4FE-AA72-49F9-9E8B-72BA41DF68BA}">
            <xm:f>NOT(ISERROR(SEARCH($K$75,K11)))</xm:f>
            <xm:f>$K$75</xm:f>
            <x14:dxf>
              <fill>
                <patternFill>
                  <bgColor rgb="FF92D050"/>
                </patternFill>
              </fill>
            </x14:dxf>
          </x14:cfRule>
          <xm:sqref>K11:K16 Z11:Z43 K20:K43 K45:K54 Z45:Z54 K59:K63</xm:sqref>
        </x14:conditionalFormatting>
        <x14:conditionalFormatting xmlns:xm="http://schemas.microsoft.com/office/excel/2006/main">
          <x14:cfRule type="containsText" priority="46" operator="containsText" id="{360E7C14-A1DE-4617-948D-82F53050DD52}">
            <xm:f>NOT(ISERROR(SEARCH($K$79,K18)))</xm:f>
            <xm:f>$K$79</xm:f>
            <x14:dxf>
              <fill>
                <patternFill>
                  <bgColor rgb="FFFF0000"/>
                </patternFill>
              </fill>
            </x14:dxf>
          </x14:cfRule>
          <x14:cfRule type="containsText" priority="47" operator="containsText" id="{54001613-DA7B-4278-B0A5-FC4D9CCCBB54}">
            <xm:f>NOT(ISERROR(SEARCH($K$78,K18)))</xm:f>
            <xm:f>$K$78</xm:f>
            <x14:dxf>
              <fill>
                <patternFill>
                  <bgColor rgb="FFFFC000"/>
                </patternFill>
              </fill>
            </x14:dxf>
          </x14:cfRule>
          <x14:cfRule type="containsText" priority="48" operator="containsText" id="{6EE432CD-74AD-4F44-B75C-5DC623F2D413}">
            <xm:f>NOT(ISERROR(SEARCH($K$77,K18)))</xm:f>
            <xm:f>$K$77</xm:f>
            <x14:dxf>
              <fill>
                <patternFill>
                  <bgColor rgb="FFFFFF00"/>
                </patternFill>
              </fill>
            </x14:dxf>
          </x14:cfRule>
          <x14:cfRule type="containsText" priority="49" operator="containsText" id="{A5F3929F-7143-4E10-AFFA-F11A70C2233E}">
            <xm:f>NOT(ISERROR(SEARCH($K$76,K18)))</xm:f>
            <xm:f>$K$76</xm:f>
            <x14:dxf>
              <fill>
                <patternFill>
                  <bgColor rgb="FF00B050"/>
                </patternFill>
              </fill>
            </x14:dxf>
          </x14:cfRule>
          <x14:cfRule type="containsText" priority="50" operator="containsText" id="{1888C72A-CD02-4FAC-89DA-EFA93670DB57}">
            <xm:f>NOT(ISERROR(SEARCH($K$75,K18)))</xm:f>
            <xm:f>$K$75</xm:f>
            <x14:dxf>
              <fill>
                <patternFill>
                  <bgColor rgb="FF92D050"/>
                </patternFill>
              </fill>
            </x14:dxf>
          </x14:cfRule>
          <xm:sqref>K18</xm:sqref>
        </x14:conditionalFormatting>
        <x14:conditionalFormatting xmlns:xm="http://schemas.microsoft.com/office/excel/2006/main">
          <x14:cfRule type="containsText" priority="41" operator="containsText" id="{F381BB14-B616-4A08-ADFF-4CF4A8C9467D}">
            <xm:f>NOT(ISERROR(SEARCH($K$79,K56)))</xm:f>
            <xm:f>$K$79</xm:f>
            <x14:dxf>
              <fill>
                <patternFill>
                  <bgColor rgb="FFFF0000"/>
                </patternFill>
              </fill>
            </x14:dxf>
          </x14:cfRule>
          <x14:cfRule type="containsText" priority="42" operator="containsText" id="{786C9F21-7893-4E6A-B4E9-E853207AE6B7}">
            <xm:f>NOT(ISERROR(SEARCH($K$78,K56)))</xm:f>
            <xm:f>$K$78</xm:f>
            <x14:dxf>
              <fill>
                <patternFill>
                  <bgColor rgb="FFFFC000"/>
                </patternFill>
              </fill>
            </x14:dxf>
          </x14:cfRule>
          <x14:cfRule type="containsText" priority="43" operator="containsText" id="{07298608-010F-4734-AE97-AB42B228357E}">
            <xm:f>NOT(ISERROR(SEARCH($K$77,K56)))</xm:f>
            <xm:f>$K$77</xm:f>
            <x14:dxf>
              <fill>
                <patternFill>
                  <bgColor rgb="FFFFFF00"/>
                </patternFill>
              </fill>
            </x14:dxf>
          </x14:cfRule>
          <x14:cfRule type="containsText" priority="44" operator="containsText" id="{3632B69C-9F45-49F8-9F8D-64C0CB53F42E}">
            <xm:f>NOT(ISERROR(SEARCH($K$76,K56)))</xm:f>
            <xm:f>$K$76</xm:f>
            <x14:dxf>
              <fill>
                <patternFill>
                  <bgColor rgb="FF00B050"/>
                </patternFill>
              </fill>
            </x14:dxf>
          </x14:cfRule>
          <x14:cfRule type="containsText" priority="45" operator="containsText" id="{88950145-CA69-4245-9A7C-BD801693C802}">
            <xm:f>NOT(ISERROR(SEARCH($K$75,K56)))</xm:f>
            <xm:f>$K$75</xm:f>
            <x14:dxf>
              <fill>
                <patternFill>
                  <bgColor rgb="FF92D050"/>
                </patternFill>
              </fill>
            </x14:dxf>
          </x14:cfRule>
          <xm:sqref>K56:K57</xm:sqref>
        </x14:conditionalFormatting>
        <x14:conditionalFormatting xmlns:xm="http://schemas.microsoft.com/office/excel/2006/main">
          <x14:cfRule type="containsText" priority="19" operator="containsText" id="{66CE8CD5-589E-46CC-8DE2-42FA6B3CA55D}">
            <xm:f>NOT(ISERROR(SEARCH($K$79,K65)))</xm:f>
            <xm:f>$K$79</xm:f>
            <x14:dxf>
              <fill>
                <patternFill>
                  <bgColor rgb="FFFF0000"/>
                </patternFill>
              </fill>
            </x14:dxf>
          </x14:cfRule>
          <x14:cfRule type="containsText" priority="20" operator="containsText" id="{3CB61906-5F33-4E18-9778-66038EAF384C}">
            <xm:f>NOT(ISERROR(SEARCH($K$78,K65)))</xm:f>
            <xm:f>$K$78</xm:f>
            <x14:dxf>
              <fill>
                <patternFill>
                  <bgColor rgb="FFFFC000"/>
                </patternFill>
              </fill>
            </x14:dxf>
          </x14:cfRule>
          <x14:cfRule type="containsText" priority="21" operator="containsText" id="{697AD8B3-46B1-4CF6-A026-BA2886F6E559}">
            <xm:f>NOT(ISERROR(SEARCH($K$77,K65)))</xm:f>
            <xm:f>$K$77</xm:f>
            <x14:dxf>
              <fill>
                <patternFill>
                  <bgColor rgb="FFFFFF00"/>
                </patternFill>
              </fill>
            </x14:dxf>
          </x14:cfRule>
          <x14:cfRule type="containsText" priority="22" operator="containsText" id="{03F7E7C9-5BBE-482C-A313-EB955D467E46}">
            <xm:f>NOT(ISERROR(SEARCH($K$76,K65)))</xm:f>
            <xm:f>$K$76</xm:f>
            <x14:dxf>
              <fill>
                <patternFill>
                  <bgColor rgb="FF00B050"/>
                </patternFill>
              </fill>
            </x14:dxf>
          </x14:cfRule>
          <x14:cfRule type="containsText" priority="23" operator="containsText" id="{A25D5BF4-E624-415B-BBC5-1FD843C32745}">
            <xm:f>NOT(ISERROR(SEARCH($K$75,K65)))</xm:f>
            <xm:f>$K$75</xm:f>
            <x14:dxf>
              <fill>
                <patternFill>
                  <bgColor rgb="FF92D050"/>
                </patternFill>
              </fill>
            </x14:dxf>
          </x14:cfRule>
          <xm:sqref>K65:K69</xm:sqref>
        </x14:conditionalFormatting>
        <x14:conditionalFormatting xmlns:xm="http://schemas.microsoft.com/office/excel/2006/main">
          <x14:cfRule type="containsText" priority="60" operator="containsText" id="{6480BD2C-A65E-4FBF-864F-EEABD45FC126}">
            <xm:f>NOT(ISERROR(SEARCH($M$78,M11)))</xm:f>
            <xm:f>$M$78</xm:f>
            <x14:dxf>
              <fill>
                <patternFill>
                  <bgColor rgb="FFFF0000"/>
                </patternFill>
              </fill>
            </x14:dxf>
          </x14:cfRule>
          <x14:cfRule type="containsText" priority="61" operator="containsText" id="{AA3909A8-F1A2-454A-8E78-1D52273FE312}">
            <xm:f>NOT(ISERROR(SEARCH($M$77,M11)))</xm:f>
            <xm:f>$M$77</xm:f>
            <x14:dxf>
              <fill>
                <patternFill>
                  <bgColor rgb="FFFFC000"/>
                </patternFill>
              </fill>
            </x14:dxf>
          </x14:cfRule>
          <x14:cfRule type="containsText" priority="62" operator="containsText" id="{B8266FDF-1D05-44D5-8A0E-38C9085D6AFF}">
            <xm:f>NOT(ISERROR(SEARCH($M$76,M11)))</xm:f>
            <xm:f>$M$76</xm:f>
            <x14:dxf>
              <fill>
                <patternFill>
                  <bgColor rgb="FFFFFF00"/>
                </patternFill>
              </fill>
            </x14:dxf>
          </x14:cfRule>
          <x14:cfRule type="containsText" priority="63" operator="containsText" id="{E7593724-0CF4-4FFC-AC7A-2405E4EBED26}">
            <xm:f>NOT(ISERROR(SEARCH($M$75,M11)))</xm:f>
            <xm:f>$M$75</xm:f>
            <x14:dxf>
              <fill>
                <patternFill>
                  <bgColor rgb="FF92D050"/>
                </patternFill>
              </fill>
            </x14:dxf>
          </x14:cfRule>
          <xm:sqref>M11:M16 AB11:AB43 M20:M43 M45:M54 AB45:AB54 M59:M63</xm:sqref>
        </x14:conditionalFormatting>
        <x14:conditionalFormatting xmlns:xm="http://schemas.microsoft.com/office/excel/2006/main">
          <x14:cfRule type="containsText" priority="56" operator="containsText" id="{78611E27-1FC9-4A2E-9AE9-E058501451D6}">
            <xm:f>NOT(ISERROR(SEARCH($M$78,M18)))</xm:f>
            <xm:f>$M$78</xm:f>
            <x14:dxf>
              <fill>
                <patternFill>
                  <bgColor rgb="FFFF0000"/>
                </patternFill>
              </fill>
            </x14:dxf>
          </x14:cfRule>
          <x14:cfRule type="containsText" priority="57" operator="containsText" id="{A40A8F53-0141-4D91-85C4-BF547F6357BE}">
            <xm:f>NOT(ISERROR(SEARCH($M$77,M18)))</xm:f>
            <xm:f>$M$77</xm:f>
            <x14:dxf>
              <fill>
                <patternFill>
                  <bgColor rgb="FFFFC000"/>
                </patternFill>
              </fill>
            </x14:dxf>
          </x14:cfRule>
          <x14:cfRule type="containsText" priority="58" operator="containsText" id="{BA927B5B-9AEB-49AE-AFF3-5579EE71CFD6}">
            <xm:f>NOT(ISERROR(SEARCH($M$76,M18)))</xm:f>
            <xm:f>$M$76</xm:f>
            <x14:dxf>
              <fill>
                <patternFill>
                  <bgColor rgb="FFFFFF00"/>
                </patternFill>
              </fill>
            </x14:dxf>
          </x14:cfRule>
          <x14:cfRule type="containsText" priority="59" operator="containsText" id="{7772DF87-24EF-4A7E-9F1E-E95BD9DB49A3}">
            <xm:f>NOT(ISERROR(SEARCH($M$75,M18)))</xm:f>
            <xm:f>$M$75</xm:f>
            <x14:dxf>
              <fill>
                <patternFill>
                  <bgColor rgb="FF92D050"/>
                </patternFill>
              </fill>
            </x14:dxf>
          </x14:cfRule>
          <xm:sqref>M18</xm:sqref>
        </x14:conditionalFormatting>
        <x14:conditionalFormatting xmlns:xm="http://schemas.microsoft.com/office/excel/2006/main">
          <x14:cfRule type="containsText" priority="37" operator="containsText" id="{2C8C54DF-590D-402A-8CA8-B6F7D07AE8B4}">
            <xm:f>NOT(ISERROR(SEARCH($M$78,M56)))</xm:f>
            <xm:f>$M$78</xm:f>
            <x14:dxf>
              <fill>
                <patternFill>
                  <bgColor rgb="FFFF0000"/>
                </patternFill>
              </fill>
            </x14:dxf>
          </x14:cfRule>
          <x14:cfRule type="containsText" priority="38" operator="containsText" id="{60ADA58B-9317-4649-9C19-D2CBD6AC725E}">
            <xm:f>NOT(ISERROR(SEARCH($M$77,M56)))</xm:f>
            <xm:f>$M$77</xm:f>
            <x14:dxf>
              <fill>
                <patternFill>
                  <bgColor rgb="FFFFC000"/>
                </patternFill>
              </fill>
            </x14:dxf>
          </x14:cfRule>
          <x14:cfRule type="containsText" priority="39" operator="containsText" id="{6B1A6E80-BBCE-4DD4-8178-228F9418DBF6}">
            <xm:f>NOT(ISERROR(SEARCH($M$76,M56)))</xm:f>
            <xm:f>$M$76</xm:f>
            <x14:dxf>
              <fill>
                <patternFill>
                  <bgColor rgb="FFFFFF00"/>
                </patternFill>
              </fill>
            </x14:dxf>
          </x14:cfRule>
          <x14:cfRule type="containsText" priority="40" operator="containsText" id="{20B222E9-FDBF-41E7-9593-21770DC00E6C}">
            <xm:f>NOT(ISERROR(SEARCH($M$75,M56)))</xm:f>
            <xm:f>$M$75</xm:f>
            <x14:dxf>
              <fill>
                <patternFill>
                  <bgColor rgb="FF92D050"/>
                </patternFill>
              </fill>
            </x14:dxf>
          </x14:cfRule>
          <xm:sqref>M56:M57</xm:sqref>
        </x14:conditionalFormatting>
        <x14:conditionalFormatting xmlns:xm="http://schemas.microsoft.com/office/excel/2006/main">
          <x14:cfRule type="containsText" priority="15" operator="containsText" id="{A000297C-D22A-49E6-ADAD-E5E78DCA5266}">
            <xm:f>NOT(ISERROR(SEARCH($M$78,M65)))</xm:f>
            <xm:f>$M$78</xm:f>
            <x14:dxf>
              <fill>
                <patternFill>
                  <bgColor rgb="FFFF0000"/>
                </patternFill>
              </fill>
            </x14:dxf>
          </x14:cfRule>
          <x14:cfRule type="containsText" priority="16" operator="containsText" id="{9FE37151-C27C-4004-B25E-DBBC022BC9DF}">
            <xm:f>NOT(ISERROR(SEARCH($M$77,M65)))</xm:f>
            <xm:f>$M$77</xm:f>
            <x14:dxf>
              <fill>
                <patternFill>
                  <bgColor rgb="FFFFC000"/>
                </patternFill>
              </fill>
            </x14:dxf>
          </x14:cfRule>
          <x14:cfRule type="containsText" priority="17" operator="containsText" id="{E18D4940-A5F7-4B42-A1B4-57147FC08AF9}">
            <xm:f>NOT(ISERROR(SEARCH($M$76,M65)))</xm:f>
            <xm:f>$M$76</xm:f>
            <x14:dxf>
              <fill>
                <patternFill>
                  <bgColor rgb="FFFFFF00"/>
                </patternFill>
              </fill>
            </x14:dxf>
          </x14:cfRule>
          <x14:cfRule type="containsText" priority="18" operator="containsText" id="{487DCF3E-E01B-411F-BDB5-F2D005DD9E4D}">
            <xm:f>NOT(ISERROR(SEARCH($M$75,M65)))</xm:f>
            <xm:f>$M$75</xm:f>
            <x14:dxf>
              <fill>
                <patternFill>
                  <bgColor rgb="FF92D050"/>
                </patternFill>
              </fill>
            </x14:dxf>
          </x14:cfRule>
          <xm:sqref>M65:M69</xm:sqref>
        </x14:conditionalFormatting>
        <x14:conditionalFormatting xmlns:xm="http://schemas.microsoft.com/office/excel/2006/main">
          <x14:cfRule type="containsText" priority="6" operator="containsText" id="{1D29B44D-C450-4ACE-AE4F-A0CC3A8C7F3D}">
            <xm:f>NOT(ISERROR(SEARCH($K$79,Z56)))</xm:f>
            <xm:f>$K$79</xm:f>
            <x14:dxf>
              <fill>
                <patternFill>
                  <bgColor rgb="FFFF0000"/>
                </patternFill>
              </fill>
            </x14:dxf>
          </x14:cfRule>
          <x14:cfRule type="containsText" priority="7" operator="containsText" id="{89F25CB5-33A1-4199-BB94-AA0296CEB750}">
            <xm:f>NOT(ISERROR(SEARCH($K$78,Z56)))</xm:f>
            <xm:f>$K$78</xm:f>
            <x14:dxf>
              <fill>
                <patternFill>
                  <bgColor rgb="FFFFC000"/>
                </patternFill>
              </fill>
            </x14:dxf>
          </x14:cfRule>
          <x14:cfRule type="containsText" priority="8" operator="containsText" id="{468DDCA1-0E26-4111-AEDB-BF2C4DB0AD1A}">
            <xm:f>NOT(ISERROR(SEARCH($K$77,Z56)))</xm:f>
            <xm:f>$K$77</xm:f>
            <x14:dxf>
              <fill>
                <patternFill>
                  <bgColor rgb="FFFFFF00"/>
                </patternFill>
              </fill>
            </x14:dxf>
          </x14:cfRule>
          <x14:cfRule type="containsText" priority="9" operator="containsText" id="{EA3DA0FB-7513-4A2E-88DE-F416C37CA944}">
            <xm:f>NOT(ISERROR(SEARCH($K$76,Z56)))</xm:f>
            <xm:f>$K$76</xm:f>
            <x14:dxf>
              <fill>
                <patternFill>
                  <bgColor rgb="FF00B050"/>
                </patternFill>
              </fill>
            </x14:dxf>
          </x14:cfRule>
          <x14:cfRule type="containsText" priority="10" operator="containsText" id="{3F128D35-7918-4D5F-9336-B229AB115ED6}">
            <xm:f>NOT(ISERROR(SEARCH($K$75,Z56)))</xm:f>
            <xm:f>$K$75</xm:f>
            <x14:dxf>
              <fill>
                <patternFill>
                  <bgColor rgb="FF92D050"/>
                </patternFill>
              </fill>
            </x14:dxf>
          </x14:cfRule>
          <xm:sqref>Z56:Z57</xm:sqref>
        </x14:conditionalFormatting>
        <x14:conditionalFormatting xmlns:xm="http://schemas.microsoft.com/office/excel/2006/main">
          <x14:cfRule type="containsText" priority="28" operator="containsText" id="{3ECBF87D-B278-4D86-8E1E-34DEF970B49B}">
            <xm:f>NOT(ISERROR(SEARCH($K$79,Z59)))</xm:f>
            <xm:f>$K$79</xm:f>
            <x14:dxf>
              <fill>
                <patternFill>
                  <bgColor rgb="FFFF0000"/>
                </patternFill>
              </fill>
            </x14:dxf>
          </x14:cfRule>
          <x14:cfRule type="containsText" priority="29" operator="containsText" id="{B951A707-1463-46E1-9C49-7C9024C91DCB}">
            <xm:f>NOT(ISERROR(SEARCH($K$78,Z59)))</xm:f>
            <xm:f>$K$78</xm:f>
            <x14:dxf>
              <fill>
                <patternFill>
                  <bgColor rgb="FFFFC000"/>
                </patternFill>
              </fill>
            </x14:dxf>
          </x14:cfRule>
          <x14:cfRule type="containsText" priority="30" operator="containsText" id="{8A2A1D24-6181-4368-A3F8-0E3AB50F57FC}">
            <xm:f>NOT(ISERROR(SEARCH($K$77,Z59)))</xm:f>
            <xm:f>$K$77</xm:f>
            <x14:dxf>
              <fill>
                <patternFill>
                  <bgColor rgb="FFFFFF00"/>
                </patternFill>
              </fill>
            </x14:dxf>
          </x14:cfRule>
          <x14:cfRule type="containsText" priority="31" operator="containsText" id="{11B9062E-0732-49C7-AC19-AA0A44118108}">
            <xm:f>NOT(ISERROR(SEARCH($K$76,Z59)))</xm:f>
            <xm:f>$K$76</xm:f>
            <x14:dxf>
              <fill>
                <patternFill>
                  <bgColor rgb="FF00B050"/>
                </patternFill>
              </fill>
            </x14:dxf>
          </x14:cfRule>
          <x14:cfRule type="containsText" priority="32" operator="containsText" id="{A90F19AB-5D66-454B-9470-2BB20F706B45}">
            <xm:f>NOT(ISERROR(SEARCH($K$75,Z59)))</xm:f>
            <xm:f>$K$75</xm:f>
            <x14:dxf>
              <fill>
                <patternFill>
                  <bgColor rgb="FF92D050"/>
                </patternFill>
              </fill>
            </x14:dxf>
          </x14:cfRule>
          <xm:sqref>Z59:Z63</xm:sqref>
        </x14:conditionalFormatting>
        <x14:conditionalFormatting xmlns:xm="http://schemas.microsoft.com/office/excel/2006/main">
          <x14:cfRule type="containsText" priority="1" operator="containsText" id="{639989E8-E617-4FEC-9B8D-3A5EFE6DA786}">
            <xm:f>NOT(ISERROR(SEARCH($K$79,Z65)))</xm:f>
            <xm:f>$K$79</xm:f>
            <x14:dxf>
              <fill>
                <patternFill>
                  <bgColor rgb="FFFF0000"/>
                </patternFill>
              </fill>
            </x14:dxf>
          </x14:cfRule>
          <x14:cfRule type="containsText" priority="2" operator="containsText" id="{9F5597EA-932C-4E71-A3BE-AE423A2EA7B2}">
            <xm:f>NOT(ISERROR(SEARCH($K$78,Z65)))</xm:f>
            <xm:f>$K$78</xm:f>
            <x14:dxf>
              <fill>
                <patternFill>
                  <bgColor rgb="FFFFC000"/>
                </patternFill>
              </fill>
            </x14:dxf>
          </x14:cfRule>
          <x14:cfRule type="containsText" priority="3" operator="containsText" id="{45D8F117-42C9-4A75-9791-3E9ADC405FEC}">
            <xm:f>NOT(ISERROR(SEARCH($K$77,Z65)))</xm:f>
            <xm:f>$K$77</xm:f>
            <x14:dxf>
              <fill>
                <patternFill>
                  <bgColor rgb="FFFFFF00"/>
                </patternFill>
              </fill>
            </x14:dxf>
          </x14:cfRule>
          <x14:cfRule type="containsText" priority="4" operator="containsText" id="{D559879F-A64F-4AD1-AE1E-951920A3EFAD}">
            <xm:f>NOT(ISERROR(SEARCH($K$76,Z65)))</xm:f>
            <xm:f>$K$76</xm:f>
            <x14:dxf>
              <fill>
                <patternFill>
                  <bgColor rgb="FF00B050"/>
                </patternFill>
              </fill>
            </x14:dxf>
          </x14:cfRule>
          <x14:cfRule type="containsText" priority="5" operator="containsText" id="{7D9A9CAA-1B89-4EE6-A5D6-C626FE3A6184}">
            <xm:f>NOT(ISERROR(SEARCH($K$75,Z65)))</xm:f>
            <xm:f>$K$75</xm:f>
            <x14:dxf>
              <fill>
                <patternFill>
                  <bgColor rgb="FF92D050"/>
                </patternFill>
              </fill>
            </x14:dxf>
          </x14:cfRule>
          <xm:sqref>Z65:Z69</xm:sqref>
        </x14:conditionalFormatting>
        <x14:conditionalFormatting xmlns:xm="http://schemas.microsoft.com/office/excel/2006/main">
          <x14:cfRule type="containsText" priority="33" operator="containsText" id="{DA292A9E-57ED-447A-B07E-90F5ABC84DB2}">
            <xm:f>NOT(ISERROR(SEARCH($M$78,AB56)))</xm:f>
            <xm:f>$M$78</xm:f>
            <x14:dxf>
              <fill>
                <patternFill>
                  <bgColor rgb="FFFF0000"/>
                </patternFill>
              </fill>
            </x14:dxf>
          </x14:cfRule>
          <x14:cfRule type="containsText" priority="34" operator="containsText" id="{5C97A5F0-5E90-444F-89D4-C7E9104E1A0C}">
            <xm:f>NOT(ISERROR(SEARCH($M$77,AB56)))</xm:f>
            <xm:f>$M$77</xm:f>
            <x14:dxf>
              <fill>
                <patternFill>
                  <bgColor rgb="FFFFC000"/>
                </patternFill>
              </fill>
            </x14:dxf>
          </x14:cfRule>
          <x14:cfRule type="containsText" priority="35" operator="containsText" id="{6FD7505E-3554-4DBD-97BD-05B4B4ACAE60}">
            <xm:f>NOT(ISERROR(SEARCH($M$76,AB56)))</xm:f>
            <xm:f>$M$76</xm:f>
            <x14:dxf>
              <fill>
                <patternFill>
                  <bgColor rgb="FFFFFF00"/>
                </patternFill>
              </fill>
            </x14:dxf>
          </x14:cfRule>
          <x14:cfRule type="containsText" priority="36" operator="containsText" id="{E0F245C1-2F23-493E-8A93-E1D38FE99F46}">
            <xm:f>NOT(ISERROR(SEARCH($M$75,AB56)))</xm:f>
            <xm:f>$M$75</xm:f>
            <x14:dxf>
              <fill>
                <patternFill>
                  <bgColor rgb="FF92D050"/>
                </patternFill>
              </fill>
            </x14:dxf>
          </x14:cfRule>
          <xm:sqref>AB56:AB57</xm:sqref>
        </x14:conditionalFormatting>
        <x14:conditionalFormatting xmlns:xm="http://schemas.microsoft.com/office/excel/2006/main">
          <x14:cfRule type="containsText" priority="24" operator="containsText" id="{0E32D883-18F6-45E6-9014-15C68764FE0A}">
            <xm:f>NOT(ISERROR(SEARCH($M$78,AB59)))</xm:f>
            <xm:f>$M$78</xm:f>
            <x14:dxf>
              <fill>
                <patternFill>
                  <bgColor rgb="FFFF0000"/>
                </patternFill>
              </fill>
            </x14:dxf>
          </x14:cfRule>
          <x14:cfRule type="containsText" priority="25" operator="containsText" id="{D5656CF2-804C-479A-9B5F-CFB31DEE808B}">
            <xm:f>NOT(ISERROR(SEARCH($M$77,AB59)))</xm:f>
            <xm:f>$M$77</xm:f>
            <x14:dxf>
              <fill>
                <patternFill>
                  <bgColor rgb="FFFFC000"/>
                </patternFill>
              </fill>
            </x14:dxf>
          </x14:cfRule>
          <x14:cfRule type="containsText" priority="26" operator="containsText" id="{7EBBA0D1-9501-4ADF-9953-1D9A8C17946D}">
            <xm:f>NOT(ISERROR(SEARCH($M$76,AB59)))</xm:f>
            <xm:f>$M$76</xm:f>
            <x14:dxf>
              <fill>
                <patternFill>
                  <bgColor rgb="FFFFFF00"/>
                </patternFill>
              </fill>
            </x14:dxf>
          </x14:cfRule>
          <x14:cfRule type="containsText" priority="27" operator="containsText" id="{331F3138-D5ED-4D11-8942-E68B34488CF2}">
            <xm:f>NOT(ISERROR(SEARCH($M$75,AB59)))</xm:f>
            <xm:f>$M$75</xm:f>
            <x14:dxf>
              <fill>
                <patternFill>
                  <bgColor rgb="FF92D050"/>
                </patternFill>
              </fill>
            </x14:dxf>
          </x14:cfRule>
          <xm:sqref>AB59:AB63</xm:sqref>
        </x14:conditionalFormatting>
        <x14:conditionalFormatting xmlns:xm="http://schemas.microsoft.com/office/excel/2006/main">
          <x14:cfRule type="containsText" priority="11" operator="containsText" id="{B85171A5-1A1B-4DD8-B667-BC662506697B}">
            <xm:f>NOT(ISERROR(SEARCH($M$78,AB65)))</xm:f>
            <xm:f>$M$78</xm:f>
            <x14:dxf>
              <fill>
                <patternFill>
                  <bgColor rgb="FFFF0000"/>
                </patternFill>
              </fill>
            </x14:dxf>
          </x14:cfRule>
          <x14:cfRule type="containsText" priority="12" operator="containsText" id="{BF28CC42-E439-4DAC-8B20-F7D24A0B46E5}">
            <xm:f>NOT(ISERROR(SEARCH($M$77,AB65)))</xm:f>
            <xm:f>$M$77</xm:f>
            <x14:dxf>
              <fill>
                <patternFill>
                  <bgColor rgb="FFFFC000"/>
                </patternFill>
              </fill>
            </x14:dxf>
          </x14:cfRule>
          <x14:cfRule type="containsText" priority="13" operator="containsText" id="{64F72EEB-3A59-4095-A272-71E1FF1EEF3F}">
            <xm:f>NOT(ISERROR(SEARCH($M$76,AB65)))</xm:f>
            <xm:f>$M$76</xm:f>
            <x14:dxf>
              <fill>
                <patternFill>
                  <bgColor rgb="FFFFFF00"/>
                </patternFill>
              </fill>
            </x14:dxf>
          </x14:cfRule>
          <x14:cfRule type="containsText" priority="14" operator="containsText" id="{A3F3FAD1-2D7D-4E17-B26C-422B2B8B33F4}">
            <xm:f>NOT(ISERROR(SEARCH($M$75,AB65)))</xm:f>
            <xm:f>$M$75</xm:f>
            <x14:dxf>
              <fill>
                <patternFill>
                  <bgColor rgb="FF92D050"/>
                </patternFill>
              </fill>
            </x14:dxf>
          </x14:cfRule>
          <xm:sqref>AB65:AB69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C2713-47A7-4484-A9A8-E24873D1EB10}">
  <sheetPr>
    <tabColor rgb="FF0070C0"/>
  </sheetPr>
  <dimension ref="A1:AP58"/>
  <sheetViews>
    <sheetView zoomScale="85" zoomScaleNormal="85" workbookViewId="0">
      <selection activeCell="E44" sqref="E44"/>
    </sheetView>
  </sheetViews>
  <sheetFormatPr baseColWidth="10" defaultColWidth="11.42578125" defaultRowHeight="16.5" x14ac:dyDescent="0.3"/>
  <cols>
    <col min="1" max="1" width="4" style="169" bestFit="1" customWidth="1"/>
    <col min="2" max="2" width="18.42578125" style="169" customWidth="1"/>
    <col min="3" max="3" width="20.42578125" style="169" customWidth="1"/>
    <col min="4" max="4" width="17.85546875" style="169" customWidth="1"/>
    <col min="5" max="5" width="22.5703125" style="2" customWidth="1"/>
    <col min="6" max="6" width="18.42578125" style="170" customWidth="1"/>
    <col min="7" max="7" width="13.42578125" style="2" customWidth="1"/>
    <col min="8" max="8" width="9" style="2" customWidth="1"/>
    <col min="9" max="9" width="13.42578125" style="2" customWidth="1"/>
    <col min="10" max="10" width="7" style="2" customWidth="1"/>
    <col min="11" max="11" width="14.85546875" style="2" customWidth="1"/>
    <col min="12" max="12" width="7.85546875" style="2" customWidth="1"/>
    <col min="13" max="13" width="45.42578125" style="2" customWidth="1"/>
    <col min="14" max="14" width="7.140625" style="2" bestFit="1" customWidth="1"/>
    <col min="15" max="15" width="7.42578125" style="2" customWidth="1"/>
    <col min="16" max="16" width="6.85546875" style="2" customWidth="1"/>
    <col min="17" max="18" width="5" style="2" customWidth="1"/>
    <col min="19" max="19" width="7.140625" style="2" customWidth="1"/>
    <col min="20" max="20" width="6.5703125" style="2" customWidth="1"/>
    <col min="21" max="21" width="6.42578125" style="2" customWidth="1"/>
    <col min="22" max="22" width="8.85546875" style="2" customWidth="1"/>
    <col min="23" max="23" width="6.42578125" style="2" customWidth="1"/>
    <col min="24" max="24" width="8.85546875" style="2" customWidth="1"/>
    <col min="25" max="25" width="6.85546875" style="2" customWidth="1"/>
    <col min="26" max="26" width="9.5703125" style="2" customWidth="1"/>
    <col min="27" max="27" width="7.42578125" style="2" customWidth="1"/>
    <col min="28" max="28" width="43.85546875" style="2" customWidth="1"/>
    <col min="29" max="29" width="48" style="2" customWidth="1"/>
    <col min="30" max="30" width="18.85546875" style="2" customWidth="1"/>
    <col min="31" max="31" width="19.42578125" style="2" customWidth="1"/>
    <col min="32" max="32" width="18.42578125" style="170" customWidth="1"/>
    <col min="33" max="33" width="46.85546875" style="2" customWidth="1"/>
    <col min="34" max="34" width="33.28515625" style="2" customWidth="1"/>
    <col min="35" max="16384" width="11.42578125" style="2"/>
  </cols>
  <sheetData>
    <row r="1" spans="1:42" ht="21.75" customHeight="1" x14ac:dyDescent="0.3"/>
    <row r="2" spans="1:42" ht="37.5" customHeight="1" x14ac:dyDescent="0.3">
      <c r="B2" s="274"/>
      <c r="C2" s="836"/>
      <c r="D2" s="836"/>
      <c r="S2" s="838"/>
      <c r="T2" s="838"/>
      <c r="U2" s="838"/>
      <c r="V2" s="838"/>
      <c r="W2" s="838"/>
      <c r="X2" s="838"/>
    </row>
    <row r="3" spans="1:42" ht="46.5" customHeight="1" x14ac:dyDescent="0.3">
      <c r="B3" s="274"/>
      <c r="C3" s="836"/>
      <c r="D3" s="836"/>
      <c r="E3" s="275"/>
      <c r="S3" s="838"/>
      <c r="T3" s="838"/>
      <c r="U3" s="838"/>
      <c r="V3" s="838"/>
      <c r="W3" s="838"/>
      <c r="X3" s="838"/>
    </row>
    <row r="4" spans="1:42" ht="42.75" customHeight="1" x14ac:dyDescent="0.3">
      <c r="B4" s="275" t="s">
        <v>761</v>
      </c>
      <c r="E4" s="275"/>
      <c r="AF4" s="2"/>
    </row>
    <row r="5" spans="1:42" x14ac:dyDescent="0.3">
      <c r="A5" s="829" t="s">
        <v>306</v>
      </c>
      <c r="B5" s="831"/>
      <c r="C5" s="171" t="s">
        <v>762</v>
      </c>
      <c r="D5" s="172"/>
      <c r="E5" s="172"/>
      <c r="F5" s="173"/>
      <c r="G5" s="173"/>
      <c r="H5" s="173"/>
      <c r="I5" s="173"/>
      <c r="J5" s="173"/>
      <c r="K5" s="173"/>
      <c r="L5" s="174"/>
      <c r="AF5" s="2"/>
    </row>
    <row r="6" spans="1:42" ht="37.5" customHeight="1" x14ac:dyDescent="0.3">
      <c r="A6" s="829" t="s">
        <v>308</v>
      </c>
      <c r="B6" s="831"/>
      <c r="C6" s="832" t="s">
        <v>763</v>
      </c>
      <c r="D6" s="833"/>
      <c r="E6" s="833"/>
      <c r="F6" s="833"/>
      <c r="G6" s="833"/>
      <c r="H6" s="833"/>
      <c r="I6" s="833"/>
      <c r="J6" s="833"/>
      <c r="K6" s="833"/>
      <c r="L6" s="834"/>
      <c r="AF6" s="2"/>
    </row>
    <row r="7" spans="1:42" ht="32.25" customHeight="1" x14ac:dyDescent="0.3">
      <c r="A7" s="829" t="s">
        <v>310</v>
      </c>
      <c r="B7" s="831"/>
      <c r="C7" s="832" t="s">
        <v>764</v>
      </c>
      <c r="D7" s="833"/>
      <c r="E7" s="833"/>
      <c r="F7" s="833"/>
      <c r="G7" s="833"/>
      <c r="H7" s="833"/>
      <c r="I7" s="833"/>
      <c r="J7" s="833"/>
      <c r="K7" s="833"/>
      <c r="L7" s="834"/>
      <c r="M7" s="317"/>
      <c r="N7" s="317"/>
      <c r="O7" s="317"/>
      <c r="P7" s="317"/>
      <c r="Q7" s="317"/>
      <c r="R7" s="317"/>
      <c r="S7" s="317"/>
      <c r="T7" s="317"/>
      <c r="U7" s="317"/>
      <c r="V7" s="317"/>
      <c r="W7" s="317"/>
      <c r="X7" s="317"/>
      <c r="Y7" s="317"/>
      <c r="Z7" s="317"/>
      <c r="AA7" s="317"/>
      <c r="AB7" s="317"/>
      <c r="AC7" s="317"/>
      <c r="AD7" s="317"/>
      <c r="AE7" s="317"/>
      <c r="AF7" s="318"/>
      <c r="AG7" s="317"/>
      <c r="AH7" s="317"/>
    </row>
    <row r="8" spans="1:42" ht="16.5" customHeight="1" x14ac:dyDescent="0.3">
      <c r="A8" s="822" t="s">
        <v>317</v>
      </c>
      <c r="B8" s="880" t="s">
        <v>765</v>
      </c>
      <c r="C8" s="805" t="s">
        <v>766</v>
      </c>
      <c r="D8" s="805" t="s">
        <v>340</v>
      </c>
      <c r="E8" s="881" t="s">
        <v>767</v>
      </c>
      <c r="F8" s="814" t="s">
        <v>768</v>
      </c>
      <c r="G8" s="816" t="s">
        <v>325</v>
      </c>
      <c r="H8" s="803" t="s">
        <v>326</v>
      </c>
      <c r="I8" s="817" t="s">
        <v>327</v>
      </c>
      <c r="J8" s="803" t="s">
        <v>326</v>
      </c>
      <c r="K8" s="805" t="s">
        <v>328</v>
      </c>
      <c r="L8" s="807" t="s">
        <v>329</v>
      </c>
      <c r="M8" s="806" t="s">
        <v>769</v>
      </c>
      <c r="N8" s="806" t="s">
        <v>331</v>
      </c>
      <c r="O8" s="806"/>
      <c r="P8" s="809" t="s">
        <v>332</v>
      </c>
      <c r="Q8" s="810"/>
      <c r="R8" s="810"/>
      <c r="S8" s="810"/>
      <c r="T8" s="810"/>
      <c r="U8" s="811"/>
      <c r="V8" s="799" t="s">
        <v>770</v>
      </c>
      <c r="W8" s="878"/>
      <c r="X8" s="799" t="s">
        <v>771</v>
      </c>
      <c r="Y8" s="878"/>
      <c r="Z8" s="826" t="s">
        <v>335</v>
      </c>
      <c r="AA8" s="807" t="s">
        <v>336</v>
      </c>
      <c r="AB8" s="806" t="s">
        <v>772</v>
      </c>
      <c r="AC8" s="806" t="s">
        <v>316</v>
      </c>
      <c r="AD8" s="806" t="s">
        <v>15</v>
      </c>
      <c r="AE8" s="806" t="s">
        <v>337</v>
      </c>
      <c r="AF8" s="806" t="s">
        <v>338</v>
      </c>
      <c r="AG8" s="806" t="s">
        <v>773</v>
      </c>
      <c r="AH8" s="806" t="s">
        <v>774</v>
      </c>
    </row>
    <row r="9" spans="1:42" s="178" customFormat="1" ht="78.75" customHeight="1" x14ac:dyDescent="0.25">
      <c r="A9" s="823"/>
      <c r="B9" s="880"/>
      <c r="C9" s="806"/>
      <c r="D9" s="806"/>
      <c r="E9" s="880"/>
      <c r="F9" s="805"/>
      <c r="G9" s="805"/>
      <c r="H9" s="804"/>
      <c r="I9" s="804"/>
      <c r="J9" s="804"/>
      <c r="K9" s="806"/>
      <c r="L9" s="808"/>
      <c r="M9" s="806"/>
      <c r="N9" s="175" t="s">
        <v>339</v>
      </c>
      <c r="O9" s="175" t="s">
        <v>319</v>
      </c>
      <c r="P9" s="176" t="s">
        <v>340</v>
      </c>
      <c r="Q9" s="176" t="s">
        <v>341</v>
      </c>
      <c r="R9" s="176" t="s">
        <v>342</v>
      </c>
      <c r="S9" s="176" t="s">
        <v>343</v>
      </c>
      <c r="T9" s="176" t="s">
        <v>344</v>
      </c>
      <c r="U9" s="176" t="s">
        <v>345</v>
      </c>
      <c r="V9" s="800"/>
      <c r="W9" s="879"/>
      <c r="X9" s="800"/>
      <c r="Y9" s="879"/>
      <c r="Z9" s="826"/>
      <c r="AA9" s="808"/>
      <c r="AB9" s="806"/>
      <c r="AC9" s="806"/>
      <c r="AD9" s="806"/>
      <c r="AE9" s="806"/>
      <c r="AF9" s="806"/>
      <c r="AG9" s="806"/>
      <c r="AH9" s="806"/>
      <c r="AI9" s="177"/>
      <c r="AJ9" s="177"/>
      <c r="AK9" s="177"/>
      <c r="AL9" s="177"/>
      <c r="AM9" s="177"/>
      <c r="AN9" s="177"/>
      <c r="AO9" s="177"/>
      <c r="AP9" s="177"/>
    </row>
    <row r="10" spans="1:42" s="197" customFormat="1" ht="117.6" customHeight="1" x14ac:dyDescent="0.25">
      <c r="A10" s="782">
        <v>1</v>
      </c>
      <c r="B10" s="762" t="s">
        <v>775</v>
      </c>
      <c r="C10" s="871" t="s">
        <v>776</v>
      </c>
      <c r="D10" s="785" t="s">
        <v>777</v>
      </c>
      <c r="E10" s="785" t="s">
        <v>778</v>
      </c>
      <c r="F10" s="195" t="s">
        <v>779</v>
      </c>
      <c r="G10" s="874" t="s">
        <v>352</v>
      </c>
      <c r="H10" s="766">
        <f>IF(G10="MUY BAJA",20%,IF(G10="BAJA",40%,IF(G10="MEDIA",60%,IF(G10="ALTA",80%,IF(G10="MUY ALTA",100%,IF(G10="",""))))))</f>
        <v>0.2</v>
      </c>
      <c r="I10" s="877" t="s">
        <v>382</v>
      </c>
      <c r="J10" s="766">
        <f>IF(I10="LEVE",20%,IF(I10="MENOR",40%,IF(I10="MODERADO",60%,IF(I10="MAYOR",80%,IF(I10="CATASTROFICO",100%,IF(G10="",""))))))</f>
        <v>0.8</v>
      </c>
      <c r="K10" s="862" t="s">
        <v>383</v>
      </c>
      <c r="L10" s="187" t="s">
        <v>780</v>
      </c>
      <c r="M10" s="195" t="s">
        <v>781</v>
      </c>
      <c r="N10" s="195" t="s">
        <v>356</v>
      </c>
      <c r="O10" s="187" t="s">
        <v>356</v>
      </c>
      <c r="P10" s="190" t="s">
        <v>357</v>
      </c>
      <c r="Q10" s="190" t="s">
        <v>662</v>
      </c>
      <c r="R10" s="207">
        <f>[8]ValoraciónControles!F14</f>
        <v>0.5</v>
      </c>
      <c r="S10" s="190" t="s">
        <v>547</v>
      </c>
      <c r="T10" s="190" t="s">
        <v>360</v>
      </c>
      <c r="U10" s="190" t="s">
        <v>361</v>
      </c>
      <c r="V10" s="865" t="s">
        <v>352</v>
      </c>
      <c r="W10" s="184">
        <v>0.1</v>
      </c>
      <c r="X10" s="868" t="s">
        <v>382</v>
      </c>
      <c r="Y10" s="184">
        <f>IF(X10="LEVE",20%,IF(X10="MENOR",40%,IF(X10="MODERADO",60%,IF(X10="MAYOR",80%,IF(X10="CATASTROFICO",100%,IF(X10="",""))))))</f>
        <v>0.8</v>
      </c>
      <c r="Z10" s="846" t="s">
        <v>383</v>
      </c>
      <c r="AA10" s="193" t="s">
        <v>362</v>
      </c>
      <c r="AB10" s="188" t="s">
        <v>782</v>
      </c>
      <c r="AC10" s="188" t="s">
        <v>783</v>
      </c>
      <c r="AD10" s="195" t="s">
        <v>620</v>
      </c>
      <c r="AE10" s="265">
        <v>45292</v>
      </c>
      <c r="AF10" s="266" t="s">
        <v>149</v>
      </c>
      <c r="AG10" s="210"/>
      <c r="AH10" s="210"/>
    </row>
    <row r="11" spans="1:42" ht="127.5" customHeight="1" x14ac:dyDescent="0.3">
      <c r="A11" s="780"/>
      <c r="B11" s="796"/>
      <c r="C11" s="872"/>
      <c r="D11" s="855"/>
      <c r="E11" s="855"/>
      <c r="F11" s="785" t="s">
        <v>784</v>
      </c>
      <c r="G11" s="875"/>
      <c r="H11" s="848"/>
      <c r="I11" s="854"/>
      <c r="J11" s="848"/>
      <c r="K11" s="863"/>
      <c r="L11" s="187" t="s">
        <v>785</v>
      </c>
      <c r="M11" s="200" t="s">
        <v>786</v>
      </c>
      <c r="N11" s="187" t="s">
        <v>356</v>
      </c>
      <c r="O11" s="187" t="s">
        <v>356</v>
      </c>
      <c r="P11" s="190" t="s">
        <v>357</v>
      </c>
      <c r="Q11" s="190" t="s">
        <v>358</v>
      </c>
      <c r="R11" s="207">
        <f>[8]ValoraciónControles!F29</f>
        <v>0.4</v>
      </c>
      <c r="S11" s="190" t="s">
        <v>359</v>
      </c>
      <c r="T11" s="190" t="s">
        <v>360</v>
      </c>
      <c r="U11" s="190" t="s">
        <v>385</v>
      </c>
      <c r="V11" s="866"/>
      <c r="W11" s="184">
        <v>0.04</v>
      </c>
      <c r="X11" s="869"/>
      <c r="Y11" s="184">
        <v>0.8</v>
      </c>
      <c r="Z11" s="847"/>
      <c r="AA11" s="193" t="s">
        <v>362</v>
      </c>
      <c r="AB11" s="188" t="s">
        <v>787</v>
      </c>
      <c r="AC11" s="188" t="s">
        <v>788</v>
      </c>
      <c r="AD11" s="195" t="s">
        <v>789</v>
      </c>
      <c r="AE11" s="265">
        <v>45292</v>
      </c>
      <c r="AF11" s="266" t="s">
        <v>149</v>
      </c>
      <c r="AG11" s="210"/>
      <c r="AH11" s="210"/>
    </row>
    <row r="12" spans="1:42" ht="117.75" customHeight="1" x14ac:dyDescent="0.3">
      <c r="A12" s="780"/>
      <c r="B12" s="796"/>
      <c r="C12" s="872"/>
      <c r="D12" s="855"/>
      <c r="E12" s="855"/>
      <c r="F12" s="786"/>
      <c r="G12" s="875"/>
      <c r="H12" s="848"/>
      <c r="I12" s="854"/>
      <c r="J12" s="848"/>
      <c r="K12" s="863"/>
      <c r="L12" s="187" t="s">
        <v>790</v>
      </c>
      <c r="M12" s="200" t="s">
        <v>791</v>
      </c>
      <c r="N12" s="187" t="s">
        <v>356</v>
      </c>
      <c r="O12" s="187" t="s">
        <v>356</v>
      </c>
      <c r="P12" s="190" t="s">
        <v>357</v>
      </c>
      <c r="Q12" s="190" t="s">
        <v>358</v>
      </c>
      <c r="R12" s="207">
        <v>0.4</v>
      </c>
      <c r="S12" s="190" t="s">
        <v>547</v>
      </c>
      <c r="T12" s="190" t="s">
        <v>360</v>
      </c>
      <c r="U12" s="190" t="s">
        <v>792</v>
      </c>
      <c r="V12" s="866"/>
      <c r="W12" s="184">
        <v>1.6E-2</v>
      </c>
      <c r="X12" s="869"/>
      <c r="Y12" s="184">
        <v>0.8</v>
      </c>
      <c r="Z12" s="847"/>
      <c r="AA12" s="193" t="s">
        <v>362</v>
      </c>
      <c r="AB12" s="188" t="s">
        <v>793</v>
      </c>
      <c r="AC12" s="188" t="s">
        <v>794</v>
      </c>
      <c r="AD12" s="195" t="s">
        <v>620</v>
      </c>
      <c r="AE12" s="265">
        <v>45292</v>
      </c>
      <c r="AF12" s="195" t="s">
        <v>795</v>
      </c>
      <c r="AG12" s="210"/>
      <c r="AH12" s="210"/>
    </row>
    <row r="13" spans="1:42" ht="213" customHeight="1" x14ac:dyDescent="0.3">
      <c r="A13" s="780"/>
      <c r="B13" s="796"/>
      <c r="C13" s="872"/>
      <c r="D13" s="855"/>
      <c r="E13" s="855"/>
      <c r="F13" s="195" t="s">
        <v>796</v>
      </c>
      <c r="G13" s="875"/>
      <c r="H13" s="848"/>
      <c r="I13" s="854"/>
      <c r="J13" s="848"/>
      <c r="K13" s="863"/>
      <c r="L13" s="187" t="s">
        <v>797</v>
      </c>
      <c r="M13" s="200" t="s">
        <v>798</v>
      </c>
      <c r="N13" s="187" t="s">
        <v>356</v>
      </c>
      <c r="O13" s="187" t="s">
        <v>356</v>
      </c>
      <c r="P13" s="190" t="s">
        <v>357</v>
      </c>
      <c r="Q13" s="190" t="s">
        <v>358</v>
      </c>
      <c r="R13" s="207">
        <f>[8]ValoraciónControles!F44</f>
        <v>0.4</v>
      </c>
      <c r="S13" s="190" t="s">
        <v>359</v>
      </c>
      <c r="T13" s="190" t="s">
        <v>360</v>
      </c>
      <c r="U13" s="190" t="s">
        <v>385</v>
      </c>
      <c r="V13" s="866"/>
      <c r="W13" s="167">
        <v>8.0000000000000002E-3</v>
      </c>
      <c r="X13" s="869"/>
      <c r="Y13" s="184">
        <v>0.8</v>
      </c>
      <c r="Z13" s="847"/>
      <c r="AA13" s="193" t="s">
        <v>362</v>
      </c>
      <c r="AB13" s="188" t="s">
        <v>799</v>
      </c>
      <c r="AC13" s="188" t="s">
        <v>800</v>
      </c>
      <c r="AD13" s="195" t="s">
        <v>664</v>
      </c>
      <c r="AE13" s="265">
        <v>45292</v>
      </c>
      <c r="AF13" s="266" t="s">
        <v>795</v>
      </c>
      <c r="AG13" s="210"/>
      <c r="AH13" s="210"/>
    </row>
    <row r="14" spans="1:42" ht="140.25" x14ac:dyDescent="0.3">
      <c r="A14" s="780"/>
      <c r="B14" s="796"/>
      <c r="C14" s="872"/>
      <c r="D14" s="855"/>
      <c r="E14" s="855"/>
      <c r="F14" s="267" t="s">
        <v>801</v>
      </c>
      <c r="G14" s="875"/>
      <c r="H14" s="848"/>
      <c r="I14" s="854"/>
      <c r="J14" s="848"/>
      <c r="K14" s="863"/>
      <c r="L14" s="196" t="s">
        <v>802</v>
      </c>
      <c r="M14" s="212" t="s">
        <v>803</v>
      </c>
      <c r="N14" s="212" t="s">
        <v>356</v>
      </c>
      <c r="O14" s="196" t="s">
        <v>356</v>
      </c>
      <c r="P14" s="190" t="s">
        <v>357</v>
      </c>
      <c r="Q14" s="190" t="s">
        <v>358</v>
      </c>
      <c r="R14" s="207">
        <f>[8]ValoraciónControles!F59</f>
        <v>0.4</v>
      </c>
      <c r="S14" s="190" t="s">
        <v>359</v>
      </c>
      <c r="T14" s="190" t="s">
        <v>360</v>
      </c>
      <c r="U14" s="190" t="s">
        <v>361</v>
      </c>
      <c r="V14" s="866"/>
      <c r="W14" s="184">
        <v>4.0000000000000001E-3</v>
      </c>
      <c r="X14" s="869"/>
      <c r="Y14" s="184">
        <v>0.8</v>
      </c>
      <c r="Z14" s="847"/>
      <c r="AA14" s="193" t="s">
        <v>362</v>
      </c>
      <c r="AB14" s="188" t="s">
        <v>804</v>
      </c>
      <c r="AC14" s="188" t="s">
        <v>805</v>
      </c>
      <c r="AD14" s="195" t="s">
        <v>806</v>
      </c>
      <c r="AE14" s="265">
        <v>45292</v>
      </c>
      <c r="AF14" s="266" t="s">
        <v>795</v>
      </c>
      <c r="AG14" s="210"/>
      <c r="AH14" s="210"/>
    </row>
    <row r="15" spans="1:42" ht="76.5" x14ac:dyDescent="0.3">
      <c r="A15" s="781"/>
      <c r="B15" s="763"/>
      <c r="C15" s="873"/>
      <c r="D15" s="786"/>
      <c r="E15" s="786"/>
      <c r="F15" s="267" t="s">
        <v>807</v>
      </c>
      <c r="G15" s="876"/>
      <c r="H15" s="767"/>
      <c r="I15" s="856"/>
      <c r="J15" s="767"/>
      <c r="K15" s="864"/>
      <c r="L15" s="196" t="s">
        <v>808</v>
      </c>
      <c r="M15" s="212" t="s">
        <v>809</v>
      </c>
      <c r="N15" s="196" t="s">
        <v>356</v>
      </c>
      <c r="O15" s="196" t="s">
        <v>356</v>
      </c>
      <c r="P15" s="190" t="s">
        <v>357</v>
      </c>
      <c r="Q15" s="190" t="s">
        <v>358</v>
      </c>
      <c r="R15" s="168">
        <v>0.4</v>
      </c>
      <c r="S15" s="190" t="s">
        <v>359</v>
      </c>
      <c r="T15" s="190" t="s">
        <v>360</v>
      </c>
      <c r="U15" s="190" t="s">
        <v>361</v>
      </c>
      <c r="V15" s="867"/>
      <c r="W15" s="184">
        <v>0</v>
      </c>
      <c r="X15" s="870"/>
      <c r="Y15" s="184">
        <v>0.8</v>
      </c>
      <c r="Z15" s="857"/>
      <c r="AA15" s="193" t="s">
        <v>362</v>
      </c>
      <c r="AB15" s="188" t="s">
        <v>810</v>
      </c>
      <c r="AC15" s="188" t="s">
        <v>811</v>
      </c>
      <c r="AD15" s="195" t="s">
        <v>648</v>
      </c>
      <c r="AE15" s="265">
        <v>45292</v>
      </c>
      <c r="AF15" s="195" t="s">
        <v>149</v>
      </c>
      <c r="AG15" s="210"/>
      <c r="AH15" s="210"/>
    </row>
    <row r="16" spans="1:42" ht="127.5" customHeight="1" x14ac:dyDescent="0.3">
      <c r="A16" s="782">
        <v>2</v>
      </c>
      <c r="B16" s="762" t="s">
        <v>812</v>
      </c>
      <c r="C16" s="762" t="s">
        <v>813</v>
      </c>
      <c r="D16" s="785" t="s">
        <v>777</v>
      </c>
      <c r="E16" s="785" t="s">
        <v>814</v>
      </c>
      <c r="F16" s="267" t="s">
        <v>815</v>
      </c>
      <c r="G16" s="853" t="s">
        <v>370</v>
      </c>
      <c r="H16" s="766">
        <f>IF(G16="MUY BAJA",20%,IF(G16="BAJA",40%,IF(G16="MEDIA",60%,IF(G16="ALTA",80%,IF(G16="MUY ALTA",100%,IF(G16="",""))))))</f>
        <v>0.4</v>
      </c>
      <c r="I16" s="859" t="s">
        <v>371</v>
      </c>
      <c r="J16" s="766">
        <f>IF(I16="LEVE",20%,IF(I16="MENOR",40%,IF(I16="MODERADO",60%,IF(I16="MAYOR",80%,IF(I16="CATASTROFICO",100%,IF(G16="",""))))))</f>
        <v>0.6</v>
      </c>
      <c r="K16" s="851" t="s">
        <v>371</v>
      </c>
      <c r="L16" s="187" t="s">
        <v>785</v>
      </c>
      <c r="M16" s="200" t="s">
        <v>816</v>
      </c>
      <c r="N16" s="196" t="s">
        <v>356</v>
      </c>
      <c r="O16" s="196" t="s">
        <v>356</v>
      </c>
      <c r="P16" s="190" t="s">
        <v>357</v>
      </c>
      <c r="Q16" s="190" t="s">
        <v>662</v>
      </c>
      <c r="R16" s="216">
        <v>0.5</v>
      </c>
      <c r="S16" s="190" t="s">
        <v>359</v>
      </c>
      <c r="T16" s="190" t="s">
        <v>360</v>
      </c>
      <c r="U16" s="190" t="s">
        <v>361</v>
      </c>
      <c r="V16" s="853" t="s">
        <v>352</v>
      </c>
      <c r="W16" s="223">
        <v>0.2</v>
      </c>
      <c r="X16" s="853" t="s">
        <v>371</v>
      </c>
      <c r="Y16" s="184">
        <f>IF(X16="LEVE",20%,IF(X16="MENOR",40%,IF(X16="MODERADO",60%,IF(X16="MAYOR",80%,IF(X16="CATASTROFICO",100%,IF(X16="",""))))))</f>
        <v>0.6</v>
      </c>
      <c r="Z16" s="846" t="s">
        <v>371</v>
      </c>
      <c r="AA16" s="193" t="s">
        <v>362</v>
      </c>
      <c r="AB16" s="188" t="s">
        <v>787</v>
      </c>
      <c r="AC16" s="188" t="s">
        <v>788</v>
      </c>
      <c r="AD16" s="195" t="s">
        <v>789</v>
      </c>
      <c r="AE16" s="265">
        <v>45292</v>
      </c>
      <c r="AF16" s="195" t="s">
        <v>817</v>
      </c>
      <c r="AG16" s="210"/>
      <c r="AH16" s="210"/>
    </row>
    <row r="17" spans="1:34" ht="140.25" x14ac:dyDescent="0.3">
      <c r="A17" s="780"/>
      <c r="B17" s="796"/>
      <c r="C17" s="796"/>
      <c r="D17" s="855"/>
      <c r="E17" s="855"/>
      <c r="F17" s="195" t="s">
        <v>818</v>
      </c>
      <c r="G17" s="854"/>
      <c r="H17" s="848"/>
      <c r="I17" s="860"/>
      <c r="J17" s="848"/>
      <c r="K17" s="852"/>
      <c r="L17" s="169" t="s">
        <v>819</v>
      </c>
      <c r="M17" s="196" t="s">
        <v>820</v>
      </c>
      <c r="N17" s="196" t="s">
        <v>356</v>
      </c>
      <c r="O17" s="196" t="s">
        <v>356</v>
      </c>
      <c r="P17" s="190" t="s">
        <v>357</v>
      </c>
      <c r="Q17" s="190" t="s">
        <v>358</v>
      </c>
      <c r="R17" s="168">
        <v>0.4</v>
      </c>
      <c r="S17" s="190" t="s">
        <v>547</v>
      </c>
      <c r="T17" s="190" t="s">
        <v>360</v>
      </c>
      <c r="U17" s="190" t="s">
        <v>385</v>
      </c>
      <c r="V17" s="854"/>
      <c r="W17" s="223">
        <v>0.2</v>
      </c>
      <c r="X17" s="854"/>
      <c r="Y17" s="184">
        <v>0.6</v>
      </c>
      <c r="Z17" s="847"/>
      <c r="AA17" s="193" t="s">
        <v>362</v>
      </c>
      <c r="AB17" s="188" t="s">
        <v>821</v>
      </c>
      <c r="AC17" s="188" t="s">
        <v>822</v>
      </c>
      <c r="AD17" s="195" t="s">
        <v>620</v>
      </c>
      <c r="AE17" s="265">
        <v>45292</v>
      </c>
      <c r="AF17" s="195" t="s">
        <v>823</v>
      </c>
      <c r="AG17" s="188"/>
      <c r="AH17" s="210"/>
    </row>
    <row r="18" spans="1:34" ht="48.95" customHeight="1" x14ac:dyDescent="0.3">
      <c r="A18" s="780"/>
      <c r="B18" s="796"/>
      <c r="C18" s="796"/>
      <c r="D18" s="855"/>
      <c r="E18" s="855"/>
      <c r="F18" s="195" t="s">
        <v>824</v>
      </c>
      <c r="G18" s="854"/>
      <c r="H18" s="848"/>
      <c r="I18" s="860"/>
      <c r="J18" s="848"/>
      <c r="K18" s="852"/>
      <c r="L18" s="196" t="s">
        <v>785</v>
      </c>
      <c r="M18" s="196" t="s">
        <v>825</v>
      </c>
      <c r="N18" s="196" t="s">
        <v>356</v>
      </c>
      <c r="O18" s="196" t="s">
        <v>356</v>
      </c>
      <c r="P18" s="190" t="s">
        <v>357</v>
      </c>
      <c r="Q18" s="190" t="s">
        <v>358</v>
      </c>
      <c r="R18" s="216">
        <v>0.4</v>
      </c>
      <c r="S18" s="190" t="s">
        <v>359</v>
      </c>
      <c r="T18" s="190" t="s">
        <v>360</v>
      </c>
      <c r="U18" s="190" t="s">
        <v>385</v>
      </c>
      <c r="V18" s="854"/>
      <c r="W18" s="223">
        <v>0.12</v>
      </c>
      <c r="X18" s="854"/>
      <c r="Y18" s="184">
        <v>0.6</v>
      </c>
      <c r="Z18" s="847"/>
      <c r="AA18" s="193" t="s">
        <v>362</v>
      </c>
      <c r="AB18" s="188" t="s">
        <v>826</v>
      </c>
      <c r="AC18" s="188" t="s">
        <v>827</v>
      </c>
      <c r="AD18" s="195" t="s">
        <v>828</v>
      </c>
      <c r="AE18" s="265">
        <v>45292</v>
      </c>
      <c r="AF18" s="195" t="s">
        <v>829</v>
      </c>
      <c r="AG18" s="210"/>
      <c r="AH18" s="210"/>
    </row>
    <row r="19" spans="1:34" ht="86.25" customHeight="1" x14ac:dyDescent="0.3">
      <c r="A19" s="780"/>
      <c r="B19" s="796"/>
      <c r="C19" s="796"/>
      <c r="D19" s="855"/>
      <c r="E19" s="855"/>
      <c r="F19" s="195" t="s">
        <v>830</v>
      </c>
      <c r="G19" s="854"/>
      <c r="H19" s="848"/>
      <c r="I19" s="860"/>
      <c r="J19" s="848"/>
      <c r="K19" s="852"/>
      <c r="L19" s="196" t="s">
        <v>819</v>
      </c>
      <c r="M19" s="196" t="s">
        <v>820</v>
      </c>
      <c r="N19" s="196" t="s">
        <v>356</v>
      </c>
      <c r="O19" s="196" t="s">
        <v>356</v>
      </c>
      <c r="P19" s="190" t="s">
        <v>357</v>
      </c>
      <c r="Q19" s="190" t="s">
        <v>358</v>
      </c>
      <c r="R19" s="216">
        <v>0.4</v>
      </c>
      <c r="S19" s="190" t="s">
        <v>547</v>
      </c>
      <c r="T19" s="190" t="s">
        <v>360</v>
      </c>
      <c r="U19" s="190" t="s">
        <v>385</v>
      </c>
      <c r="V19" s="854"/>
      <c r="W19" s="223">
        <v>7.1999999999999995E-2</v>
      </c>
      <c r="X19" s="854"/>
      <c r="Y19" s="184">
        <v>0.6</v>
      </c>
      <c r="Z19" s="847"/>
      <c r="AA19" s="193" t="s">
        <v>362</v>
      </c>
      <c r="AB19" s="188" t="s">
        <v>831</v>
      </c>
      <c r="AC19" s="188" t="s">
        <v>832</v>
      </c>
      <c r="AD19" s="195" t="s">
        <v>833</v>
      </c>
      <c r="AE19" s="265">
        <v>45292</v>
      </c>
      <c r="AF19" s="195" t="s">
        <v>149</v>
      </c>
      <c r="AG19" s="210"/>
      <c r="AH19" s="210"/>
    </row>
    <row r="20" spans="1:34" ht="51.95" customHeight="1" x14ac:dyDescent="0.3">
      <c r="A20" s="780"/>
      <c r="B20" s="796"/>
      <c r="C20" s="796"/>
      <c r="D20" s="855"/>
      <c r="E20" s="855"/>
      <c r="F20" s="181" t="s">
        <v>834</v>
      </c>
      <c r="G20" s="854"/>
      <c r="H20" s="848"/>
      <c r="I20" s="860"/>
      <c r="J20" s="848"/>
      <c r="K20" s="852"/>
      <c r="L20" s="196" t="s">
        <v>780</v>
      </c>
      <c r="M20" s="268" t="s">
        <v>835</v>
      </c>
      <c r="N20" s="196" t="s">
        <v>356</v>
      </c>
      <c r="O20" s="196" t="s">
        <v>356</v>
      </c>
      <c r="P20" s="190" t="s">
        <v>357</v>
      </c>
      <c r="Q20" s="190" t="s">
        <v>662</v>
      </c>
      <c r="R20" s="216">
        <v>0.5</v>
      </c>
      <c r="S20" s="190" t="s">
        <v>547</v>
      </c>
      <c r="T20" s="190" t="s">
        <v>360</v>
      </c>
      <c r="U20" s="190" t="s">
        <v>385</v>
      </c>
      <c r="V20" s="854"/>
      <c r="W20" s="269">
        <v>7.1639999999999996E-4</v>
      </c>
      <c r="X20" s="854"/>
      <c r="Y20" s="184">
        <v>0.6</v>
      </c>
      <c r="Z20" s="847"/>
      <c r="AA20" s="193" t="s">
        <v>362</v>
      </c>
      <c r="AB20" s="188" t="s">
        <v>836</v>
      </c>
      <c r="AC20" s="188" t="s">
        <v>837</v>
      </c>
      <c r="AD20" s="195" t="s">
        <v>620</v>
      </c>
      <c r="AE20" s="265">
        <v>45292</v>
      </c>
      <c r="AF20" s="195" t="s">
        <v>795</v>
      </c>
      <c r="AG20" s="210"/>
      <c r="AH20" s="210"/>
    </row>
    <row r="21" spans="1:34" ht="86.25" customHeight="1" x14ac:dyDescent="0.3">
      <c r="A21" s="780"/>
      <c r="B21" s="796"/>
      <c r="C21" s="796"/>
      <c r="D21" s="855"/>
      <c r="E21" s="855"/>
      <c r="F21" s="785" t="s">
        <v>838</v>
      </c>
      <c r="G21" s="854"/>
      <c r="H21" s="848"/>
      <c r="I21" s="860"/>
      <c r="J21" s="848"/>
      <c r="K21" s="852"/>
      <c r="L21" s="196" t="s">
        <v>839</v>
      </c>
      <c r="M21" s="196" t="s">
        <v>840</v>
      </c>
      <c r="N21" s="196" t="s">
        <v>356</v>
      </c>
      <c r="O21" s="196" t="s">
        <v>356</v>
      </c>
      <c r="P21" s="190" t="s">
        <v>357</v>
      </c>
      <c r="Q21" s="190" t="s">
        <v>662</v>
      </c>
      <c r="R21" s="216">
        <v>0.5</v>
      </c>
      <c r="S21" s="190" t="s">
        <v>547</v>
      </c>
      <c r="T21" s="190" t="s">
        <v>360</v>
      </c>
      <c r="U21" s="190" t="s">
        <v>385</v>
      </c>
      <c r="V21" s="854"/>
      <c r="W21" s="223">
        <v>0</v>
      </c>
      <c r="X21" s="854"/>
      <c r="Y21" s="184">
        <v>0.6</v>
      </c>
      <c r="Z21" s="847"/>
      <c r="AA21" s="193" t="s">
        <v>362</v>
      </c>
      <c r="AB21" s="188" t="s">
        <v>841</v>
      </c>
      <c r="AC21" s="188" t="s">
        <v>842</v>
      </c>
      <c r="AD21" s="195" t="s">
        <v>843</v>
      </c>
      <c r="AE21" s="265">
        <v>45292</v>
      </c>
      <c r="AF21" s="195" t="s">
        <v>149</v>
      </c>
      <c r="AG21" s="210"/>
      <c r="AH21" s="188"/>
    </row>
    <row r="22" spans="1:34" ht="114.75" x14ac:dyDescent="0.3">
      <c r="A22" s="781"/>
      <c r="B22" s="763"/>
      <c r="C22" s="763"/>
      <c r="D22" s="786"/>
      <c r="E22" s="786"/>
      <c r="F22" s="786"/>
      <c r="G22" s="856"/>
      <c r="H22" s="767"/>
      <c r="I22" s="861"/>
      <c r="J22" s="767"/>
      <c r="K22" s="858"/>
      <c r="L22" s="196" t="s">
        <v>808</v>
      </c>
      <c r="M22" s="196" t="s">
        <v>809</v>
      </c>
      <c r="N22" s="196" t="s">
        <v>356</v>
      </c>
      <c r="O22" s="196" t="s">
        <v>356</v>
      </c>
      <c r="P22" s="190" t="s">
        <v>357</v>
      </c>
      <c r="Q22" s="190" t="s">
        <v>358</v>
      </c>
      <c r="R22" s="216">
        <v>0.4</v>
      </c>
      <c r="S22" s="190" t="s">
        <v>547</v>
      </c>
      <c r="T22" s="190" t="s">
        <v>360</v>
      </c>
      <c r="U22" s="190" t="s">
        <v>385</v>
      </c>
      <c r="V22" s="856"/>
      <c r="W22" s="223">
        <v>0</v>
      </c>
      <c r="X22" s="856"/>
      <c r="Y22" s="184">
        <v>0.6</v>
      </c>
      <c r="Z22" s="857"/>
      <c r="AA22" s="193" t="s">
        <v>362</v>
      </c>
      <c r="AB22" s="188" t="s">
        <v>844</v>
      </c>
      <c r="AC22" s="188" t="s">
        <v>845</v>
      </c>
      <c r="AD22" s="195" t="s">
        <v>648</v>
      </c>
      <c r="AE22" s="265">
        <v>45292</v>
      </c>
      <c r="AF22" s="195" t="s">
        <v>149</v>
      </c>
      <c r="AG22" s="210"/>
      <c r="AH22" s="210"/>
    </row>
    <row r="23" spans="1:34" ht="127.5" customHeight="1" x14ac:dyDescent="0.3">
      <c r="A23" s="782">
        <v>3</v>
      </c>
      <c r="B23" s="762" t="s">
        <v>812</v>
      </c>
      <c r="C23" s="762" t="s">
        <v>846</v>
      </c>
      <c r="D23" s="785" t="s">
        <v>777</v>
      </c>
      <c r="E23" s="785" t="s">
        <v>847</v>
      </c>
      <c r="F23" s="267" t="s">
        <v>815</v>
      </c>
      <c r="G23" s="853" t="s">
        <v>370</v>
      </c>
      <c r="H23" s="766">
        <f>IF(G23="MUY BAJA",20%,IF(G23="BAJA",40%,IF(G23="MEDIA",60%,IF(G23="ALTA",80%,IF(G23="MUY ALTA",100%,IF(G23="",""))))))</f>
        <v>0.4</v>
      </c>
      <c r="I23" s="859" t="s">
        <v>371</v>
      </c>
      <c r="J23" s="766">
        <f>IF(I23="LEVE",20%,IF(I23="MENOR",40%,IF(I23="MODERADO",60%,IF(I23="MAYOR",80%,IF(I23="CATASTROFICO",100%,IF(G23="",""))))))</f>
        <v>0.6</v>
      </c>
      <c r="K23" s="851" t="s">
        <v>371</v>
      </c>
      <c r="L23" s="187" t="s">
        <v>785</v>
      </c>
      <c r="M23" s="200" t="s">
        <v>816</v>
      </c>
      <c r="N23" s="196" t="s">
        <v>356</v>
      </c>
      <c r="O23" s="196" t="s">
        <v>356</v>
      </c>
      <c r="P23" s="190" t="s">
        <v>357</v>
      </c>
      <c r="Q23" s="190" t="s">
        <v>662</v>
      </c>
      <c r="R23" s="168">
        <v>0.5</v>
      </c>
      <c r="S23" s="190" t="s">
        <v>547</v>
      </c>
      <c r="T23" s="190" t="s">
        <v>360</v>
      </c>
      <c r="U23" s="190" t="s">
        <v>385</v>
      </c>
      <c r="V23" s="853" t="s">
        <v>352</v>
      </c>
      <c r="W23" s="223">
        <v>0.2</v>
      </c>
      <c r="X23" s="853" t="s">
        <v>371</v>
      </c>
      <c r="Y23" s="184">
        <f>IF(X23="LEVE",20%,IF(X23="MENOR",40%,IF(X23="MODERADO",60%,IF(X23="MAYOR",80%,IF(X23="CATASTROFICO",100%,IF(X23="",""))))))</f>
        <v>0.6</v>
      </c>
      <c r="Z23" s="846" t="s">
        <v>371</v>
      </c>
      <c r="AA23" s="193" t="s">
        <v>362</v>
      </c>
      <c r="AB23" s="188" t="s">
        <v>787</v>
      </c>
      <c r="AC23" s="188" t="s">
        <v>788</v>
      </c>
      <c r="AD23" s="195" t="s">
        <v>789</v>
      </c>
      <c r="AE23" s="265">
        <v>45292</v>
      </c>
      <c r="AF23" s="195" t="s">
        <v>149</v>
      </c>
      <c r="AG23" s="210"/>
      <c r="AH23" s="210"/>
    </row>
    <row r="24" spans="1:34" ht="140.25" x14ac:dyDescent="0.3">
      <c r="A24" s="780"/>
      <c r="B24" s="796"/>
      <c r="C24" s="796"/>
      <c r="D24" s="855"/>
      <c r="E24" s="855"/>
      <c r="F24" s="195" t="s">
        <v>818</v>
      </c>
      <c r="G24" s="854"/>
      <c r="H24" s="848"/>
      <c r="I24" s="860"/>
      <c r="J24" s="848"/>
      <c r="K24" s="852"/>
      <c r="L24" s="169" t="s">
        <v>819</v>
      </c>
      <c r="M24" s="196" t="s">
        <v>820</v>
      </c>
      <c r="N24" s="196" t="s">
        <v>356</v>
      </c>
      <c r="O24" s="196" t="s">
        <v>356</v>
      </c>
      <c r="P24" s="190" t="s">
        <v>357</v>
      </c>
      <c r="Q24" s="190" t="s">
        <v>662</v>
      </c>
      <c r="R24" s="216">
        <v>0.5</v>
      </c>
      <c r="S24" s="190" t="s">
        <v>547</v>
      </c>
      <c r="T24" s="190" t="s">
        <v>360</v>
      </c>
      <c r="U24" s="190" t="s">
        <v>385</v>
      </c>
      <c r="V24" s="854"/>
      <c r="W24" s="223">
        <v>0.2</v>
      </c>
      <c r="X24" s="854"/>
      <c r="Y24" s="184">
        <v>0.6</v>
      </c>
      <c r="Z24" s="847"/>
      <c r="AA24" s="193" t="s">
        <v>362</v>
      </c>
      <c r="AB24" s="188" t="s">
        <v>821</v>
      </c>
      <c r="AC24" s="188" t="s">
        <v>822</v>
      </c>
      <c r="AD24" s="195" t="s">
        <v>620</v>
      </c>
      <c r="AE24" s="265">
        <v>45292</v>
      </c>
      <c r="AF24" s="195" t="s">
        <v>823</v>
      </c>
      <c r="AG24" s="188"/>
      <c r="AH24" s="210"/>
    </row>
    <row r="25" spans="1:34" ht="86.25" customHeight="1" x14ac:dyDescent="0.3">
      <c r="A25" s="780"/>
      <c r="B25" s="796"/>
      <c r="C25" s="796"/>
      <c r="D25" s="855"/>
      <c r="E25" s="855"/>
      <c r="F25" s="195" t="s">
        <v>824</v>
      </c>
      <c r="G25" s="854"/>
      <c r="H25" s="848"/>
      <c r="I25" s="860"/>
      <c r="J25" s="848"/>
      <c r="K25" s="852"/>
      <c r="L25" s="196" t="s">
        <v>785</v>
      </c>
      <c r="M25" s="196" t="s">
        <v>825</v>
      </c>
      <c r="N25" s="196" t="s">
        <v>356</v>
      </c>
      <c r="O25" s="196" t="s">
        <v>356</v>
      </c>
      <c r="P25" s="190" t="s">
        <v>357</v>
      </c>
      <c r="Q25" s="190" t="s">
        <v>358</v>
      </c>
      <c r="R25" s="216">
        <v>0.4</v>
      </c>
      <c r="S25" s="190" t="s">
        <v>547</v>
      </c>
      <c r="T25" s="190" t="s">
        <v>360</v>
      </c>
      <c r="U25" s="190" t="s">
        <v>385</v>
      </c>
      <c r="V25" s="854"/>
      <c r="W25" s="223">
        <v>0.12</v>
      </c>
      <c r="X25" s="854"/>
      <c r="Y25" s="184">
        <v>0.6</v>
      </c>
      <c r="Z25" s="847"/>
      <c r="AA25" s="193" t="s">
        <v>362</v>
      </c>
      <c r="AB25" s="188" t="s">
        <v>826</v>
      </c>
      <c r="AC25" s="188" t="s">
        <v>827</v>
      </c>
      <c r="AD25" s="195" t="s">
        <v>828</v>
      </c>
      <c r="AE25" s="265">
        <v>45292</v>
      </c>
      <c r="AF25" s="195" t="s">
        <v>829</v>
      </c>
      <c r="AG25" s="210"/>
      <c r="AH25" s="210"/>
    </row>
    <row r="26" spans="1:34" ht="86.25" customHeight="1" x14ac:dyDescent="0.3">
      <c r="A26" s="780"/>
      <c r="B26" s="796"/>
      <c r="C26" s="796"/>
      <c r="D26" s="855"/>
      <c r="E26" s="855"/>
      <c r="F26" s="195" t="s">
        <v>830</v>
      </c>
      <c r="G26" s="854"/>
      <c r="H26" s="848"/>
      <c r="I26" s="860"/>
      <c r="J26" s="848"/>
      <c r="K26" s="852"/>
      <c r="L26" s="196" t="s">
        <v>819</v>
      </c>
      <c r="M26" s="196" t="s">
        <v>820</v>
      </c>
      <c r="N26" s="196" t="s">
        <v>356</v>
      </c>
      <c r="O26" s="196" t="s">
        <v>356</v>
      </c>
      <c r="P26" s="190" t="s">
        <v>357</v>
      </c>
      <c r="Q26" s="190" t="s">
        <v>358</v>
      </c>
      <c r="R26" s="216">
        <v>0.4</v>
      </c>
      <c r="S26" s="190" t="s">
        <v>547</v>
      </c>
      <c r="T26" s="190" t="s">
        <v>360</v>
      </c>
      <c r="U26" s="190" t="s">
        <v>385</v>
      </c>
      <c r="V26" s="854"/>
      <c r="W26" s="270">
        <v>7.1999999999999995E-2</v>
      </c>
      <c r="X26" s="854"/>
      <c r="Y26" s="184">
        <v>0.6</v>
      </c>
      <c r="Z26" s="847"/>
      <c r="AA26" s="193" t="s">
        <v>362</v>
      </c>
      <c r="AB26" s="188" t="s">
        <v>831</v>
      </c>
      <c r="AC26" s="188" t="s">
        <v>832</v>
      </c>
      <c r="AD26" s="195" t="s">
        <v>833</v>
      </c>
      <c r="AE26" s="265">
        <v>45292</v>
      </c>
      <c r="AF26" s="195" t="s">
        <v>149</v>
      </c>
      <c r="AG26" s="210"/>
      <c r="AH26" s="188"/>
    </row>
    <row r="27" spans="1:34" ht="86.25" customHeight="1" x14ac:dyDescent="0.3">
      <c r="A27" s="780"/>
      <c r="B27" s="796"/>
      <c r="C27" s="796"/>
      <c r="D27" s="855"/>
      <c r="E27" s="855"/>
      <c r="F27" s="181" t="s">
        <v>834</v>
      </c>
      <c r="G27" s="854"/>
      <c r="H27" s="848"/>
      <c r="I27" s="860"/>
      <c r="J27" s="848"/>
      <c r="K27" s="852"/>
      <c r="L27" s="196" t="s">
        <v>780</v>
      </c>
      <c r="M27" s="268" t="s">
        <v>835</v>
      </c>
      <c r="N27" s="196" t="s">
        <v>356</v>
      </c>
      <c r="O27" s="196" t="s">
        <v>356</v>
      </c>
      <c r="P27" s="190" t="s">
        <v>357</v>
      </c>
      <c r="Q27" s="190" t="s">
        <v>358</v>
      </c>
      <c r="R27" s="216">
        <v>0.4</v>
      </c>
      <c r="S27" s="190" t="s">
        <v>547</v>
      </c>
      <c r="T27" s="190" t="s">
        <v>360</v>
      </c>
      <c r="U27" s="190" t="s">
        <v>385</v>
      </c>
      <c r="V27" s="854"/>
      <c r="W27" s="223">
        <v>7.1710000000000003E-4</v>
      </c>
      <c r="X27" s="854"/>
      <c r="Y27" s="184">
        <v>0.6</v>
      </c>
      <c r="Z27" s="847"/>
      <c r="AA27" s="193" t="s">
        <v>362</v>
      </c>
      <c r="AB27" s="188" t="s">
        <v>836</v>
      </c>
      <c r="AC27" s="188" t="s">
        <v>837</v>
      </c>
      <c r="AD27" s="195" t="s">
        <v>620</v>
      </c>
      <c r="AE27" s="265">
        <v>45292</v>
      </c>
      <c r="AF27" s="195" t="s">
        <v>795</v>
      </c>
      <c r="AG27" s="210"/>
      <c r="AH27" s="210"/>
    </row>
    <row r="28" spans="1:34" ht="86.25" customHeight="1" x14ac:dyDescent="0.3">
      <c r="A28" s="780"/>
      <c r="B28" s="796"/>
      <c r="C28" s="796"/>
      <c r="D28" s="855"/>
      <c r="E28" s="855"/>
      <c r="F28" s="785" t="s">
        <v>838</v>
      </c>
      <c r="G28" s="854"/>
      <c r="H28" s="848"/>
      <c r="I28" s="860"/>
      <c r="J28" s="848"/>
      <c r="K28" s="852"/>
      <c r="L28" s="196" t="s">
        <v>848</v>
      </c>
      <c r="M28" s="196" t="s">
        <v>840</v>
      </c>
      <c r="N28" s="196" t="s">
        <v>356</v>
      </c>
      <c r="O28" s="196" t="s">
        <v>356</v>
      </c>
      <c r="P28" s="190" t="s">
        <v>357</v>
      </c>
      <c r="Q28" s="190" t="s">
        <v>662</v>
      </c>
      <c r="R28" s="216">
        <v>0.5</v>
      </c>
      <c r="S28" s="190" t="s">
        <v>547</v>
      </c>
      <c r="T28" s="190" t="s">
        <v>360</v>
      </c>
      <c r="U28" s="190" t="s">
        <v>385</v>
      </c>
      <c r="V28" s="854"/>
      <c r="W28" s="223">
        <v>0</v>
      </c>
      <c r="X28" s="854"/>
      <c r="Y28" s="184">
        <v>0.6</v>
      </c>
      <c r="Z28" s="847"/>
      <c r="AA28" s="193" t="s">
        <v>362</v>
      </c>
      <c r="AB28" s="188" t="s">
        <v>849</v>
      </c>
      <c r="AC28" s="188" t="s">
        <v>842</v>
      </c>
      <c r="AD28" s="195" t="s">
        <v>843</v>
      </c>
      <c r="AE28" s="265">
        <v>45292</v>
      </c>
      <c r="AF28" s="195" t="s">
        <v>149</v>
      </c>
      <c r="AG28" s="210"/>
      <c r="AH28" s="188"/>
    </row>
    <row r="29" spans="1:34" ht="114.75" x14ac:dyDescent="0.3">
      <c r="A29" s="781"/>
      <c r="B29" s="763"/>
      <c r="C29" s="763"/>
      <c r="D29" s="786"/>
      <c r="E29" s="786"/>
      <c r="F29" s="786"/>
      <c r="G29" s="856"/>
      <c r="H29" s="767"/>
      <c r="I29" s="861"/>
      <c r="J29" s="767"/>
      <c r="K29" s="858"/>
      <c r="L29" s="196" t="s">
        <v>850</v>
      </c>
      <c r="M29" s="196" t="s">
        <v>809</v>
      </c>
      <c r="N29" s="196" t="s">
        <v>356</v>
      </c>
      <c r="O29" s="196" t="s">
        <v>356</v>
      </c>
      <c r="P29" s="190" t="s">
        <v>357</v>
      </c>
      <c r="Q29" s="190" t="s">
        <v>358</v>
      </c>
      <c r="R29" s="216">
        <v>0.4</v>
      </c>
      <c r="S29" s="190" t="s">
        <v>547</v>
      </c>
      <c r="T29" s="190" t="s">
        <v>360</v>
      </c>
      <c r="U29" s="190" t="s">
        <v>385</v>
      </c>
      <c r="V29" s="856"/>
      <c r="W29" s="223">
        <v>0</v>
      </c>
      <c r="X29" s="856"/>
      <c r="Y29" s="184">
        <v>0.6</v>
      </c>
      <c r="Z29" s="857"/>
      <c r="AA29" s="193" t="s">
        <v>362</v>
      </c>
      <c r="AB29" s="188" t="s">
        <v>851</v>
      </c>
      <c r="AC29" s="188" t="s">
        <v>845</v>
      </c>
      <c r="AD29" s="195" t="s">
        <v>648</v>
      </c>
      <c r="AE29" s="265">
        <v>45292</v>
      </c>
      <c r="AF29" s="195" t="s">
        <v>149</v>
      </c>
      <c r="AG29" s="210"/>
      <c r="AH29" s="210"/>
    </row>
    <row r="30" spans="1:34" ht="243" customHeight="1" x14ac:dyDescent="0.3">
      <c r="A30" s="782">
        <v>4</v>
      </c>
      <c r="B30" s="762" t="s">
        <v>812</v>
      </c>
      <c r="C30" s="762" t="s">
        <v>852</v>
      </c>
      <c r="D30" s="785" t="s">
        <v>777</v>
      </c>
      <c r="E30" s="785" t="s">
        <v>853</v>
      </c>
      <c r="F30" s="267" t="s">
        <v>796</v>
      </c>
      <c r="G30" s="853" t="s">
        <v>381</v>
      </c>
      <c r="H30" s="766">
        <f>IF(G30="MUY BAJA",20%,IF(G30="BAJA",40%,IF(G30="MEDIA",60%,IF(G30="ALTA",80%,IF(G30="MUY ALTA",100%,IF(G30="",""))))))</f>
        <v>0.6</v>
      </c>
      <c r="I30" s="849" t="s">
        <v>478</v>
      </c>
      <c r="J30" s="766">
        <f>IF(I30="LEVE",20%,IF(I30="MENOR",40%,IF(I30="MODERADO",60%,IF(I30="MAYOR",80%,IF(I30="CATASTROFICO",100%,IF(G30="",""))))))</f>
        <v>0.4</v>
      </c>
      <c r="K30" s="851" t="s">
        <v>371</v>
      </c>
      <c r="L30" s="196" t="s">
        <v>797</v>
      </c>
      <c r="M30" s="196" t="s">
        <v>798</v>
      </c>
      <c r="N30" s="196" t="s">
        <v>356</v>
      </c>
      <c r="O30" s="196" t="s">
        <v>356</v>
      </c>
      <c r="P30" s="190" t="s">
        <v>357</v>
      </c>
      <c r="Q30" s="190" t="s">
        <v>662</v>
      </c>
      <c r="R30" s="168">
        <v>0.5</v>
      </c>
      <c r="S30" s="190" t="s">
        <v>547</v>
      </c>
      <c r="T30" s="190" t="s">
        <v>360</v>
      </c>
      <c r="U30" s="190" t="s">
        <v>385</v>
      </c>
      <c r="V30" s="853" t="s">
        <v>370</v>
      </c>
      <c r="W30" s="223">
        <v>0.6</v>
      </c>
      <c r="X30" s="271" t="s">
        <v>478</v>
      </c>
      <c r="Y30" s="184">
        <f>IF(X30="LEVE",20%,IF(X30="MENOR",40%,IF(X30="MODERADO",60%,IF(X30="MAYOR",80%,IF(X30="CATASTROFICO",100%,IF(X30="",""))))))</f>
        <v>0.4</v>
      </c>
      <c r="Z30" s="846" t="s">
        <v>371</v>
      </c>
      <c r="AA30" s="193" t="s">
        <v>362</v>
      </c>
      <c r="AB30" s="188" t="s">
        <v>854</v>
      </c>
      <c r="AC30" s="188" t="s">
        <v>800</v>
      </c>
      <c r="AD30" s="195" t="s">
        <v>664</v>
      </c>
      <c r="AE30" s="265">
        <v>45292</v>
      </c>
      <c r="AF30" s="266" t="s">
        <v>795</v>
      </c>
      <c r="AG30" s="210"/>
      <c r="AH30" s="210"/>
    </row>
    <row r="31" spans="1:34" ht="173.25" customHeight="1" x14ac:dyDescent="0.3">
      <c r="A31" s="780"/>
      <c r="B31" s="796"/>
      <c r="C31" s="796"/>
      <c r="D31" s="855"/>
      <c r="E31" s="855"/>
      <c r="F31" s="195" t="s">
        <v>855</v>
      </c>
      <c r="G31" s="854"/>
      <c r="H31" s="848"/>
      <c r="I31" s="850"/>
      <c r="J31" s="848"/>
      <c r="K31" s="852"/>
      <c r="L31" s="169" t="s">
        <v>790</v>
      </c>
      <c r="M31" s="196" t="s">
        <v>791</v>
      </c>
      <c r="N31" s="196" t="s">
        <v>356</v>
      </c>
      <c r="O31" s="196" t="s">
        <v>356</v>
      </c>
      <c r="P31" s="190" t="s">
        <v>357</v>
      </c>
      <c r="Q31" s="190" t="s">
        <v>358</v>
      </c>
      <c r="R31" s="168">
        <v>0.4</v>
      </c>
      <c r="S31" s="190" t="s">
        <v>547</v>
      </c>
      <c r="T31" s="190" t="s">
        <v>360</v>
      </c>
      <c r="U31" s="190" t="s">
        <v>385</v>
      </c>
      <c r="V31" s="854"/>
      <c r="W31" s="223">
        <v>0.3</v>
      </c>
      <c r="X31" s="271" t="s">
        <v>478</v>
      </c>
      <c r="Y31" s="184">
        <f>IF(X31="LEVE",20%,IF(X31="MENOR",40%,IF(X31="MODERADO",60%,IF(X31="MAYOR",80%,IF(X31="CATASTROFICO",100%,IF(X31="",""))))))</f>
        <v>0.4</v>
      </c>
      <c r="Z31" s="847"/>
      <c r="AA31" s="193" t="s">
        <v>362</v>
      </c>
      <c r="AB31" s="188" t="s">
        <v>856</v>
      </c>
      <c r="AC31" s="188" t="s">
        <v>794</v>
      </c>
      <c r="AD31" s="195" t="s">
        <v>620</v>
      </c>
      <c r="AE31" s="265">
        <v>45292</v>
      </c>
      <c r="AF31" s="195" t="s">
        <v>795</v>
      </c>
      <c r="AG31" s="210"/>
      <c r="AH31" s="210"/>
    </row>
    <row r="32" spans="1:34" ht="188.25" customHeight="1" x14ac:dyDescent="0.3">
      <c r="A32" s="780"/>
      <c r="B32" s="796"/>
      <c r="C32" s="796"/>
      <c r="D32" s="855"/>
      <c r="E32" s="855"/>
      <c r="F32" s="195" t="s">
        <v>857</v>
      </c>
      <c r="G32" s="854"/>
      <c r="H32" s="848"/>
      <c r="I32" s="850"/>
      <c r="J32" s="848"/>
      <c r="K32" s="852"/>
      <c r="L32" s="196" t="s">
        <v>797</v>
      </c>
      <c r="M32" s="196" t="s">
        <v>798</v>
      </c>
      <c r="N32" s="196" t="s">
        <v>356</v>
      </c>
      <c r="O32" s="196" t="s">
        <v>356</v>
      </c>
      <c r="P32" s="190" t="s">
        <v>357</v>
      </c>
      <c r="Q32" s="190" t="s">
        <v>358</v>
      </c>
      <c r="R32" s="216">
        <v>0.4</v>
      </c>
      <c r="S32" s="190" t="s">
        <v>547</v>
      </c>
      <c r="T32" s="190" t="s">
        <v>360</v>
      </c>
      <c r="U32" s="190" t="s">
        <v>385</v>
      </c>
      <c r="V32" s="854"/>
      <c r="W32" s="223">
        <v>0.18</v>
      </c>
      <c r="X32" s="271" t="s">
        <v>478</v>
      </c>
      <c r="Y32" s="184">
        <f>IF(X32="LEVE",20%,IF(X32="MENOR",40%,IF(X32="MODERADO",60%,IF(X32="MAYOR",80%,IF(X32="CATASTROFICO",100%,IF(X32="",""))))))</f>
        <v>0.4</v>
      </c>
      <c r="Z32" s="847"/>
      <c r="AA32" s="193" t="s">
        <v>362</v>
      </c>
      <c r="AB32" s="188" t="s">
        <v>854</v>
      </c>
      <c r="AC32" s="188" t="s">
        <v>800</v>
      </c>
      <c r="AD32" s="195" t="s">
        <v>664</v>
      </c>
      <c r="AE32" s="265">
        <v>45292</v>
      </c>
      <c r="AF32" s="266" t="s">
        <v>795</v>
      </c>
      <c r="AG32" s="210"/>
      <c r="AH32" s="210"/>
    </row>
    <row r="33" spans="1:34" ht="139.5" customHeight="1" x14ac:dyDescent="0.3">
      <c r="A33" s="780"/>
      <c r="B33" s="796"/>
      <c r="C33" s="796"/>
      <c r="D33" s="855"/>
      <c r="E33" s="855"/>
      <c r="F33" s="195" t="s">
        <v>858</v>
      </c>
      <c r="G33" s="854"/>
      <c r="H33" s="848"/>
      <c r="I33" s="850"/>
      <c r="J33" s="848"/>
      <c r="K33" s="852"/>
      <c r="L33" s="169" t="s">
        <v>790</v>
      </c>
      <c r="M33" s="196" t="s">
        <v>791</v>
      </c>
      <c r="N33" s="196" t="s">
        <v>356</v>
      </c>
      <c r="O33" s="196" t="s">
        <v>356</v>
      </c>
      <c r="P33" s="190" t="s">
        <v>357</v>
      </c>
      <c r="Q33" s="190" t="s">
        <v>662</v>
      </c>
      <c r="R33" s="216">
        <v>0.5</v>
      </c>
      <c r="S33" s="190" t="s">
        <v>547</v>
      </c>
      <c r="T33" s="190" t="s">
        <v>360</v>
      </c>
      <c r="U33" s="190" t="s">
        <v>385</v>
      </c>
      <c r="V33" s="856"/>
      <c r="W33" s="223">
        <v>0.09</v>
      </c>
      <c r="X33" s="271" t="s">
        <v>478</v>
      </c>
      <c r="Y33" s="184">
        <f>IF(X33="LEVE",20%,IF(X33="MENOR",40%,IF(X33="MODERADO",60%,IF(X33="MAYOR",80%,IF(X33="CATASTROFICO",100%,IF(X33="",""))))))</f>
        <v>0.4</v>
      </c>
      <c r="Z33" s="857"/>
      <c r="AA33" s="193" t="s">
        <v>362</v>
      </c>
      <c r="AB33" s="188" t="s">
        <v>856</v>
      </c>
      <c r="AC33" s="188" t="s">
        <v>794</v>
      </c>
      <c r="AD33" s="195" t="s">
        <v>620</v>
      </c>
      <c r="AE33" s="265">
        <v>45292</v>
      </c>
      <c r="AF33" s="195" t="s">
        <v>795</v>
      </c>
      <c r="AG33" s="210"/>
      <c r="AH33" s="210"/>
    </row>
    <row r="34" spans="1:34" ht="86.25" customHeight="1" x14ac:dyDescent="0.3">
      <c r="A34" s="782">
        <v>5</v>
      </c>
      <c r="B34" s="762" t="s">
        <v>812</v>
      </c>
      <c r="C34" s="762" t="s">
        <v>859</v>
      </c>
      <c r="D34" s="785" t="s">
        <v>777</v>
      </c>
      <c r="E34" s="785" t="s">
        <v>860</v>
      </c>
      <c r="F34" s="267" t="s">
        <v>861</v>
      </c>
      <c r="G34" s="853" t="s">
        <v>381</v>
      </c>
      <c r="H34" s="766">
        <f>IF(G34="MUY BAJA",20%,IF(G34="BAJA",40%,IF(G34="MEDIA",60%,IF(G34="ALTA",80%,IF(G34="MUY ALTA",100%,IF(G34="",""))))))</f>
        <v>0.6</v>
      </c>
      <c r="I34" s="849" t="s">
        <v>371</v>
      </c>
      <c r="J34" s="766">
        <f>IF(I34="LEVE",20%,IF(I34="MENOR",40%,IF(I34="MODERADO",60%,IF(I34="MAYOR",80%,IF(I34="CATASTROFICO",100%,IF(G34="",""))))))</f>
        <v>0.6</v>
      </c>
      <c r="K34" s="851" t="s">
        <v>371</v>
      </c>
      <c r="L34" s="196" t="s">
        <v>862</v>
      </c>
      <c r="M34" s="196" t="s">
        <v>863</v>
      </c>
      <c r="N34" s="196" t="s">
        <v>356</v>
      </c>
      <c r="O34" s="196" t="s">
        <v>356</v>
      </c>
      <c r="P34" s="190" t="s">
        <v>357</v>
      </c>
      <c r="Q34" s="190" t="s">
        <v>662</v>
      </c>
      <c r="R34" s="168">
        <v>0.5</v>
      </c>
      <c r="S34" s="190" t="s">
        <v>547</v>
      </c>
      <c r="T34" s="190" t="s">
        <v>360</v>
      </c>
      <c r="U34" s="190" t="s">
        <v>385</v>
      </c>
      <c r="V34" s="853" t="s">
        <v>370</v>
      </c>
      <c r="W34" s="223">
        <v>0.6</v>
      </c>
      <c r="X34" s="853" t="s">
        <v>371</v>
      </c>
      <c r="Y34" s="184">
        <f>IF(X34="LEVE",20%,IF(X34="MENOR",40%,IF(X34="MODERADO",60%,IF(X34="MAYOR",80%,IF(X34="CATASTROFICO",100%,IF(X34="",""))))))</f>
        <v>0.6</v>
      </c>
      <c r="Z34" s="846" t="s">
        <v>371</v>
      </c>
      <c r="AA34" s="193" t="s">
        <v>362</v>
      </c>
      <c r="AB34" s="188" t="s">
        <v>864</v>
      </c>
      <c r="AC34" s="188" t="s">
        <v>865</v>
      </c>
      <c r="AD34" s="195" t="s">
        <v>620</v>
      </c>
      <c r="AE34" s="265">
        <v>45292</v>
      </c>
      <c r="AF34" s="195" t="s">
        <v>795</v>
      </c>
      <c r="AG34" s="210"/>
      <c r="AH34" s="210"/>
    </row>
    <row r="35" spans="1:34" ht="100.5" customHeight="1" x14ac:dyDescent="0.3">
      <c r="A35" s="780"/>
      <c r="B35" s="796"/>
      <c r="C35" s="796"/>
      <c r="D35" s="855"/>
      <c r="E35" s="855"/>
      <c r="F35" s="195" t="s">
        <v>855</v>
      </c>
      <c r="G35" s="854"/>
      <c r="H35" s="848"/>
      <c r="I35" s="850"/>
      <c r="J35" s="848"/>
      <c r="K35" s="852"/>
      <c r="L35" s="169" t="s">
        <v>866</v>
      </c>
      <c r="M35" s="196" t="s">
        <v>867</v>
      </c>
      <c r="N35" s="196" t="s">
        <v>356</v>
      </c>
      <c r="O35" s="196" t="s">
        <v>356</v>
      </c>
      <c r="P35" s="190" t="s">
        <v>357</v>
      </c>
      <c r="Q35" s="190" t="s">
        <v>358</v>
      </c>
      <c r="R35" s="168">
        <v>0.4</v>
      </c>
      <c r="S35" s="190" t="s">
        <v>359</v>
      </c>
      <c r="T35" s="190" t="s">
        <v>360</v>
      </c>
      <c r="U35" s="190" t="s">
        <v>385</v>
      </c>
      <c r="V35" s="854"/>
      <c r="W35" s="223">
        <v>0.3</v>
      </c>
      <c r="X35" s="854"/>
      <c r="Y35" s="184">
        <v>0.6</v>
      </c>
      <c r="Z35" s="847"/>
      <c r="AA35" s="193" t="s">
        <v>362</v>
      </c>
      <c r="AB35" s="188" t="s">
        <v>856</v>
      </c>
      <c r="AC35" s="188" t="s">
        <v>794</v>
      </c>
      <c r="AD35" s="195" t="s">
        <v>620</v>
      </c>
      <c r="AE35" s="265">
        <v>45292</v>
      </c>
      <c r="AF35" s="195" t="s">
        <v>795</v>
      </c>
      <c r="AG35" s="210"/>
      <c r="AH35" s="210"/>
    </row>
    <row r="36" spans="1:34" ht="114" customHeight="1" x14ac:dyDescent="0.3">
      <c r="A36" s="780"/>
      <c r="B36" s="796"/>
      <c r="C36" s="796"/>
      <c r="D36" s="855"/>
      <c r="E36" s="855"/>
      <c r="F36" s="195" t="s">
        <v>868</v>
      </c>
      <c r="G36" s="854"/>
      <c r="H36" s="848"/>
      <c r="I36" s="850"/>
      <c r="J36" s="848"/>
      <c r="K36" s="852"/>
      <c r="L36" s="196" t="s">
        <v>869</v>
      </c>
      <c r="M36" s="196" t="s">
        <v>870</v>
      </c>
      <c r="N36" s="196" t="s">
        <v>356</v>
      </c>
      <c r="O36" s="196" t="s">
        <v>356</v>
      </c>
      <c r="P36" s="190" t="s">
        <v>357</v>
      </c>
      <c r="Q36" s="190" t="s">
        <v>662</v>
      </c>
      <c r="R36" s="216">
        <v>0.5</v>
      </c>
      <c r="S36" s="190" t="s">
        <v>359</v>
      </c>
      <c r="T36" s="190" t="s">
        <v>360</v>
      </c>
      <c r="U36" s="190" t="s">
        <v>385</v>
      </c>
      <c r="V36" s="854"/>
      <c r="W36" s="223">
        <v>0.15</v>
      </c>
      <c r="X36" s="854"/>
      <c r="Y36" s="184">
        <v>0.6</v>
      </c>
      <c r="Z36" s="847"/>
      <c r="AA36" s="193" t="s">
        <v>362</v>
      </c>
      <c r="AB36" s="188" t="s">
        <v>871</v>
      </c>
      <c r="AC36" s="188" t="s">
        <v>872</v>
      </c>
      <c r="AD36" s="195" t="s">
        <v>873</v>
      </c>
      <c r="AE36" s="265">
        <v>45292</v>
      </c>
      <c r="AF36" s="195"/>
      <c r="AG36" s="213"/>
      <c r="AH36" s="210"/>
    </row>
    <row r="37" spans="1:34" ht="81.75" customHeight="1" x14ac:dyDescent="0.3">
      <c r="A37" s="780"/>
      <c r="B37" s="796"/>
      <c r="C37" s="796"/>
      <c r="D37" s="855"/>
      <c r="E37" s="855"/>
      <c r="F37" s="181" t="s">
        <v>858</v>
      </c>
      <c r="G37" s="854"/>
      <c r="H37" s="848"/>
      <c r="I37" s="850"/>
      <c r="J37" s="848"/>
      <c r="K37" s="852"/>
      <c r="L37" s="169" t="s">
        <v>874</v>
      </c>
      <c r="M37" s="182" t="s">
        <v>875</v>
      </c>
      <c r="N37" s="182" t="s">
        <v>356</v>
      </c>
      <c r="O37" s="182" t="s">
        <v>356</v>
      </c>
      <c r="P37" s="193" t="s">
        <v>357</v>
      </c>
      <c r="Q37" s="193" t="s">
        <v>662</v>
      </c>
      <c r="R37" s="290">
        <v>0.5</v>
      </c>
      <c r="S37" s="193" t="s">
        <v>547</v>
      </c>
      <c r="T37" s="193" t="s">
        <v>360</v>
      </c>
      <c r="U37" s="193" t="s">
        <v>385</v>
      </c>
      <c r="V37" s="854"/>
      <c r="W37" s="319">
        <v>7.4999999999999997E-2</v>
      </c>
      <c r="X37" s="854"/>
      <c r="Y37" s="232">
        <v>0.6</v>
      </c>
      <c r="Z37" s="847"/>
      <c r="AA37" s="193" t="s">
        <v>362</v>
      </c>
      <c r="AB37" s="180" t="s">
        <v>876</v>
      </c>
      <c r="AC37" s="180" t="s">
        <v>877</v>
      </c>
      <c r="AD37" s="181" t="s">
        <v>620</v>
      </c>
      <c r="AE37" s="265">
        <v>45292</v>
      </c>
      <c r="AF37" s="181" t="s">
        <v>149</v>
      </c>
      <c r="AG37" s="229"/>
      <c r="AH37" s="229"/>
    </row>
    <row r="38" spans="1:34" x14ac:dyDescent="0.3">
      <c r="W38" s="272"/>
    </row>
    <row r="39" spans="1:34" x14ac:dyDescent="0.3">
      <c r="W39" s="272"/>
    </row>
    <row r="40" spans="1:34" x14ac:dyDescent="0.3">
      <c r="W40" s="272"/>
    </row>
    <row r="41" spans="1:34" x14ac:dyDescent="0.3">
      <c r="W41" s="272"/>
    </row>
    <row r="50" spans="1:26" x14ac:dyDescent="0.3">
      <c r="A50" s="246"/>
      <c r="B50" s="246"/>
    </row>
    <row r="51" spans="1:26" hidden="1" x14ac:dyDescent="0.3"/>
    <row r="52" spans="1:26" ht="33" hidden="1" x14ac:dyDescent="0.3">
      <c r="G52" s="760" t="s">
        <v>753</v>
      </c>
      <c r="H52" s="760"/>
      <c r="I52" s="761" t="s">
        <v>754</v>
      </c>
      <c r="J52" s="761"/>
      <c r="K52" s="247" t="s">
        <v>878</v>
      </c>
      <c r="M52" s="273" t="s">
        <v>879</v>
      </c>
      <c r="V52" s="86"/>
      <c r="W52" s="272"/>
      <c r="X52" s="271"/>
      <c r="Z52" s="226"/>
    </row>
    <row r="53" spans="1:26" hidden="1" x14ac:dyDescent="0.3">
      <c r="G53" s="249" t="s">
        <v>352</v>
      </c>
      <c r="H53" s="250">
        <v>0.2</v>
      </c>
      <c r="I53" s="251" t="s">
        <v>432</v>
      </c>
      <c r="J53" s="250">
        <v>0.2</v>
      </c>
      <c r="K53" s="252" t="s">
        <v>416</v>
      </c>
      <c r="M53" s="96" t="s">
        <v>362</v>
      </c>
      <c r="W53" s="272"/>
    </row>
    <row r="54" spans="1:26" hidden="1" x14ac:dyDescent="0.3">
      <c r="G54" s="253" t="s">
        <v>370</v>
      </c>
      <c r="H54" s="250">
        <v>0.4</v>
      </c>
      <c r="I54" s="254" t="s">
        <v>478</v>
      </c>
      <c r="J54" s="250">
        <v>0.4</v>
      </c>
      <c r="K54" s="255" t="s">
        <v>371</v>
      </c>
      <c r="M54" s="96" t="s">
        <v>757</v>
      </c>
      <c r="W54" s="272"/>
    </row>
    <row r="55" spans="1:26" hidden="1" x14ac:dyDescent="0.3">
      <c r="G55" s="257" t="s">
        <v>381</v>
      </c>
      <c r="H55" s="250">
        <v>0.6</v>
      </c>
      <c r="I55" s="258" t="s">
        <v>371</v>
      </c>
      <c r="J55" s="250">
        <v>0.6</v>
      </c>
      <c r="K55" s="259" t="s">
        <v>383</v>
      </c>
      <c r="M55" s="96" t="s">
        <v>759</v>
      </c>
      <c r="W55" s="272"/>
    </row>
    <row r="56" spans="1:26" hidden="1" x14ac:dyDescent="0.3">
      <c r="G56" s="260" t="s">
        <v>487</v>
      </c>
      <c r="H56" s="250">
        <v>0.8</v>
      </c>
      <c r="I56" s="261" t="s">
        <v>382</v>
      </c>
      <c r="J56" s="250">
        <v>0.8</v>
      </c>
      <c r="K56" s="262" t="s">
        <v>354</v>
      </c>
      <c r="W56" s="272"/>
    </row>
    <row r="57" spans="1:26" hidden="1" x14ac:dyDescent="0.3">
      <c r="G57" s="263" t="s">
        <v>567</v>
      </c>
      <c r="H57" s="250">
        <v>1</v>
      </c>
      <c r="I57" s="264" t="s">
        <v>353</v>
      </c>
      <c r="J57" s="250">
        <v>1</v>
      </c>
      <c r="K57" s="96"/>
      <c r="W57" s="272"/>
    </row>
    <row r="58" spans="1:26" hidden="1" x14ac:dyDescent="0.3"/>
  </sheetData>
  <mergeCells count="102">
    <mergeCell ref="C2:D3"/>
    <mergeCell ref="S2:X3"/>
    <mergeCell ref="A5:B5"/>
    <mergeCell ref="A6:B6"/>
    <mergeCell ref="C6:L6"/>
    <mergeCell ref="A7:B7"/>
    <mergeCell ref="C7:L7"/>
    <mergeCell ref="I8:I9"/>
    <mergeCell ref="J8:J9"/>
    <mergeCell ref="K8:K9"/>
    <mergeCell ref="L8:L9"/>
    <mergeCell ref="A8:A9"/>
    <mergeCell ref="B8:B9"/>
    <mergeCell ref="C8:C9"/>
    <mergeCell ref="D8:D9"/>
    <mergeCell ref="E8:E9"/>
    <mergeCell ref="F8:F9"/>
    <mergeCell ref="AG8:AG9"/>
    <mergeCell ref="AH8:AH9"/>
    <mergeCell ref="A10:A15"/>
    <mergeCell ref="B10:B15"/>
    <mergeCell ref="C10:C15"/>
    <mergeCell ref="D10:D15"/>
    <mergeCell ref="E10:E15"/>
    <mergeCell ref="G10:G15"/>
    <mergeCell ref="H10:H15"/>
    <mergeCell ref="I10:I15"/>
    <mergeCell ref="AA8:AA9"/>
    <mergeCell ref="AB8:AB9"/>
    <mergeCell ref="AC8:AC9"/>
    <mergeCell ref="AD8:AD9"/>
    <mergeCell ref="AE8:AE9"/>
    <mergeCell ref="AF8:AF9"/>
    <mergeCell ref="M8:M9"/>
    <mergeCell ref="N8:O8"/>
    <mergeCell ref="P8:U8"/>
    <mergeCell ref="V8:W9"/>
    <mergeCell ref="X8:Y9"/>
    <mergeCell ref="Z8:Z9"/>
    <mergeCell ref="G8:G9"/>
    <mergeCell ref="H8:H9"/>
    <mergeCell ref="C16:C22"/>
    <mergeCell ref="D16:D22"/>
    <mergeCell ref="E16:E22"/>
    <mergeCell ref="G16:G22"/>
    <mergeCell ref="J10:J15"/>
    <mergeCell ref="K10:K15"/>
    <mergeCell ref="V10:V15"/>
    <mergeCell ref="X10:X15"/>
    <mergeCell ref="Z10:Z15"/>
    <mergeCell ref="F11:F12"/>
    <mergeCell ref="J23:J29"/>
    <mergeCell ref="K23:K29"/>
    <mergeCell ref="V23:V29"/>
    <mergeCell ref="X23:X29"/>
    <mergeCell ref="Z23:Z29"/>
    <mergeCell ref="F28:F29"/>
    <mergeCell ref="Z16:Z22"/>
    <mergeCell ref="F21:F22"/>
    <mergeCell ref="A23:A29"/>
    <mergeCell ref="B23:B29"/>
    <mergeCell ref="C23:C29"/>
    <mergeCell ref="D23:D29"/>
    <mergeCell ref="E23:E29"/>
    <mergeCell ref="G23:G29"/>
    <mergeCell ref="H23:H29"/>
    <mergeCell ref="I23:I29"/>
    <mergeCell ref="H16:H22"/>
    <mergeCell ref="I16:I22"/>
    <mergeCell ref="J16:J22"/>
    <mergeCell ref="K16:K22"/>
    <mergeCell ref="V16:V22"/>
    <mergeCell ref="X16:X22"/>
    <mergeCell ref="A16:A22"/>
    <mergeCell ref="B16:B22"/>
    <mergeCell ref="K30:K33"/>
    <mergeCell ref="V30:V33"/>
    <mergeCell ref="Z30:Z33"/>
    <mergeCell ref="A30:A33"/>
    <mergeCell ref="B30:B33"/>
    <mergeCell ref="C30:C33"/>
    <mergeCell ref="D30:D33"/>
    <mergeCell ref="E30:E33"/>
    <mergeCell ref="G30:G33"/>
    <mergeCell ref="A34:A37"/>
    <mergeCell ref="B34:B37"/>
    <mergeCell ref="C34:C37"/>
    <mergeCell ref="D34:D37"/>
    <mergeCell ref="E34:E37"/>
    <mergeCell ref="G34:G37"/>
    <mergeCell ref="H30:H33"/>
    <mergeCell ref="I30:I33"/>
    <mergeCell ref="J30:J33"/>
    <mergeCell ref="Z34:Z37"/>
    <mergeCell ref="G52:H52"/>
    <mergeCell ref="I52:J52"/>
    <mergeCell ref="H34:H37"/>
    <mergeCell ref="I34:I37"/>
    <mergeCell ref="J34:J37"/>
    <mergeCell ref="K34:K37"/>
    <mergeCell ref="V34:V37"/>
    <mergeCell ref="X34:X37"/>
  </mergeCells>
  <dataValidations count="5">
    <dataValidation type="list" allowBlank="1" showInputMessage="1" showErrorMessage="1" sqref="X52 I16:I37 I10 X10 X16 X23 X30:X34" xr:uid="{920CD127-8AFD-41B2-84FA-D44EC28EAE36}">
      <formula1>$I$53:$I$57</formula1>
    </dataValidation>
    <dataValidation type="list" allowBlank="1" showInputMessage="1" showErrorMessage="1" sqref="Z52 K10 Z34 Z23 Z30 Z10 Z16" xr:uid="{FF8F176C-BC9C-430E-A662-A81FC080192B}">
      <formula1>$K$53:$K$56</formula1>
    </dataValidation>
    <dataValidation type="list" allowBlank="1" showInputMessage="1" showErrorMessage="1" sqref="G10:G16 G30 G23 G34 V10 V16 V23 V30 V34" xr:uid="{28B6E9A1-49DE-4D93-94B2-FFB96B93B0CF}">
      <formula1>$G$53:$G$57</formula1>
    </dataValidation>
    <dataValidation type="list" allowBlank="1" showInputMessage="1" showErrorMessage="1" sqref="AA10:AA37" xr:uid="{8C439038-54E8-404E-A61A-284BBB801990}">
      <formula1>$M$53:$M$55</formula1>
    </dataValidation>
    <dataValidation type="list" allowBlank="1" showInputMessage="1" showErrorMessage="1" sqref="P10:Q37 S10:U37" xr:uid="{D61A1E96-BFBF-41D0-87B1-D0501BFEC7EC}">
      <formula1>#REF!</formula1>
    </dataValidation>
  </dataValidations>
  <printOptions horizontalCentered="1"/>
  <pageMargins left="0.31496062992125984" right="0.31496062992125984" top="0.35433070866141736" bottom="0.55118110236220474" header="0.31496062992125984" footer="0.31496062992125984"/>
  <pageSetup paperSize="5" scale="85" orientation="landscape" r:id="rId1"/>
  <headerFooter>
    <oddFooter xml:space="preserve">&amp;CCarrera 10ª No 15-22 PBX: 60+1 3275252 – Fax: 6013275248 Línea gratuita:018000122020
www.uaeos.gov.co  - atencionalciudadano@uaeos.gov.co
Bogotá D.C, Colombia
</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4" operator="containsText" id="{BE9D3FC9-F6D8-4F84-981D-6A3CE835AB76}">
            <xm:f>NOT(ISERROR(SEARCH($G$57,G10)))</xm:f>
            <xm:f>$G$57</xm:f>
            <x14:dxf>
              <fill>
                <patternFill>
                  <bgColor rgb="FFFF0000"/>
                </patternFill>
              </fill>
            </x14:dxf>
          </x14:cfRule>
          <x14:cfRule type="containsText" priority="15" operator="containsText" id="{D10141F4-81BE-4A43-9CF8-05A0350082AE}">
            <xm:f>NOT(ISERROR(SEARCH($G$56,G10)))</xm:f>
            <xm:f>$G$56</xm:f>
            <x14:dxf>
              <fill>
                <patternFill>
                  <bgColor rgb="FFFFC000"/>
                </patternFill>
              </fill>
            </x14:dxf>
          </x14:cfRule>
          <x14:cfRule type="containsText" priority="16" operator="containsText" id="{51C8F23B-5AD6-4D4D-A0E2-230061E33A10}">
            <xm:f>NOT(ISERROR(SEARCH($G$55,G10)))</xm:f>
            <xm:f>$G$55</xm:f>
            <x14:dxf>
              <fill>
                <patternFill>
                  <bgColor rgb="FFFFFF00"/>
                </patternFill>
              </fill>
            </x14:dxf>
          </x14:cfRule>
          <x14:cfRule type="containsText" priority="17" operator="containsText" id="{F6E49DD5-2FE8-42CA-9AB1-B359EADDC5FA}">
            <xm:f>NOT(ISERROR(SEARCH($G$54,G10)))</xm:f>
            <xm:f>$G$54</xm:f>
            <x14:dxf>
              <fill>
                <patternFill>
                  <bgColor rgb="FF00B050"/>
                </patternFill>
              </fill>
            </x14:dxf>
          </x14:cfRule>
          <x14:cfRule type="containsText" priority="18" operator="containsText" id="{3C980074-9CA5-4061-AEA8-AFC5D4A3D387}">
            <xm:f>NOT(ISERROR(SEARCH($G$53,G10)))</xm:f>
            <xm:f>$G$53</xm:f>
            <x14:dxf>
              <fill>
                <patternFill>
                  <bgColor rgb="FFADDB7B"/>
                </patternFill>
              </fill>
            </x14:dxf>
          </x14:cfRule>
          <xm:sqref>G10 V10 V16 V23 V30 V34</xm:sqref>
        </x14:conditionalFormatting>
        <x14:conditionalFormatting xmlns:xm="http://schemas.microsoft.com/office/excel/2006/main">
          <x14:cfRule type="containsText" priority="19" operator="containsText" id="{8187B8FD-A48F-4545-9AE5-767B337B5DFE}">
            <xm:f>NOT(ISERROR(SEARCH($G$57,G16)))</xm:f>
            <xm:f>$G$57</xm:f>
            <x14:dxf>
              <fill>
                <patternFill>
                  <bgColor rgb="FFFF0000"/>
                </patternFill>
              </fill>
            </x14:dxf>
          </x14:cfRule>
          <x14:cfRule type="containsText" priority="20" operator="containsText" id="{8DD22C29-9381-40CA-B6DC-A55B3AB93664}">
            <xm:f>NOT(ISERROR(SEARCH($G$56,G16)))</xm:f>
            <xm:f>$G$56</xm:f>
            <x14:dxf>
              <fill>
                <patternFill>
                  <bgColor rgb="FFFFC000"/>
                </patternFill>
              </fill>
            </x14:dxf>
          </x14:cfRule>
          <x14:cfRule type="containsText" priority="21" operator="containsText" id="{E239B818-2B0C-4176-A5A3-658FBB1139DF}">
            <xm:f>NOT(ISERROR(SEARCH($G$55,G16)))</xm:f>
            <xm:f>$G$55</xm:f>
            <x14:dxf>
              <fill>
                <patternFill>
                  <bgColor rgb="FFFFFF00"/>
                </patternFill>
              </fill>
            </x14:dxf>
          </x14:cfRule>
          <x14:cfRule type="containsText" priority="22" operator="containsText" id="{2D16D25B-F3C4-429D-A316-C7801E6FA308}">
            <xm:f>NOT(ISERROR(SEARCH($G$54,G16)))</xm:f>
            <xm:f>$G$54</xm:f>
            <x14:dxf>
              <fill>
                <patternFill>
                  <bgColor rgb="FF00B050"/>
                </patternFill>
              </fill>
            </x14:dxf>
          </x14:cfRule>
          <x14:cfRule type="containsText" priority="23" operator="containsText" id="{F20A000C-AD2E-4395-B380-AB0E7AA28B2F}">
            <xm:f>NOT(ISERROR(SEARCH($G$53,G16)))</xm:f>
            <xm:f>$G$53</xm:f>
            <x14:dxf>
              <fill>
                <patternFill>
                  <bgColor rgb="FF92D050"/>
                </patternFill>
              </fill>
            </x14:dxf>
          </x14:cfRule>
          <xm:sqref>G16 G23 G30 G34</xm:sqref>
        </x14:conditionalFormatting>
        <x14:conditionalFormatting xmlns:xm="http://schemas.microsoft.com/office/excel/2006/main">
          <x14:cfRule type="containsText" priority="9" operator="containsText" id="{C17654E6-2803-47E1-8304-569788BB273E}">
            <xm:f>NOT(ISERROR(SEARCH($I$57,I10)))</xm:f>
            <xm:f>$I$57</xm:f>
            <x14:dxf>
              <fill>
                <patternFill>
                  <bgColor rgb="FFFF0000"/>
                </patternFill>
              </fill>
            </x14:dxf>
          </x14:cfRule>
          <x14:cfRule type="containsText" priority="10" operator="containsText" id="{90D21658-282F-4ACE-941B-A3752E86022E}">
            <xm:f>NOT(ISERROR(SEARCH($I$56,I10)))</xm:f>
            <xm:f>$I$56</xm:f>
            <x14:dxf>
              <fill>
                <patternFill>
                  <bgColor rgb="FFFFC000"/>
                </patternFill>
              </fill>
            </x14:dxf>
          </x14:cfRule>
          <x14:cfRule type="containsText" priority="11" operator="containsText" id="{30F7B05E-386D-4892-AF97-DC9DEB24B54C}">
            <xm:f>NOT(ISERROR(SEARCH($I$55,I10)))</xm:f>
            <xm:f>$I$55</xm:f>
            <x14:dxf>
              <fill>
                <patternFill>
                  <bgColor rgb="FFFFFF00"/>
                </patternFill>
              </fill>
            </x14:dxf>
          </x14:cfRule>
          <x14:cfRule type="containsText" priority="12" operator="containsText" id="{4EB4A9D8-60FA-4F1D-A420-006D51E878A6}">
            <xm:f>NOT(ISERROR(SEARCH($I$54,I10)))</xm:f>
            <xm:f>$I$54</xm:f>
            <x14:dxf>
              <fill>
                <patternFill>
                  <bgColor rgb="FF00B050"/>
                </patternFill>
              </fill>
            </x14:dxf>
          </x14:cfRule>
          <x14:cfRule type="containsText" priority="13" operator="containsText" id="{A826525B-5049-42A9-95C6-91E8B4A840F1}">
            <xm:f>NOT(ISERROR(SEARCH($I$53,I10)))</xm:f>
            <xm:f>$I$53</xm:f>
            <x14:dxf>
              <fill>
                <patternFill>
                  <bgColor rgb="FF92D050"/>
                </patternFill>
              </fill>
            </x14:dxf>
          </x14:cfRule>
          <xm:sqref>I10</xm:sqref>
        </x14:conditionalFormatting>
        <x14:conditionalFormatting xmlns:xm="http://schemas.microsoft.com/office/excel/2006/main">
          <x14:cfRule type="containsText" priority="5" operator="containsText" id="{3ED8A1EC-BAAE-4062-886D-1E5630936B25}">
            <xm:f>NOT(ISERROR(SEARCH($K$56,K10)))</xm:f>
            <xm:f>$K$56</xm:f>
            <x14:dxf>
              <fill>
                <patternFill>
                  <bgColor rgb="FFFF0000"/>
                </patternFill>
              </fill>
            </x14:dxf>
          </x14:cfRule>
          <x14:cfRule type="containsText" priority="6" operator="containsText" id="{53E0DA25-DB03-4906-A668-BABE04EF8536}">
            <xm:f>NOT(ISERROR(SEARCH($K$55,K10)))</xm:f>
            <xm:f>$K$55</xm:f>
            <x14:dxf>
              <fill>
                <patternFill>
                  <bgColor rgb="FFFFC000"/>
                </patternFill>
              </fill>
            </x14:dxf>
          </x14:cfRule>
          <x14:cfRule type="containsText" priority="7" operator="containsText" id="{A6596EB0-B155-4C7C-AAB4-D4A670C3036C}">
            <xm:f>NOT(ISERROR(SEARCH($K$54,K10)))</xm:f>
            <xm:f>$K$54</xm:f>
            <x14:dxf>
              <fill>
                <patternFill>
                  <bgColor rgb="FFFFFF00"/>
                </patternFill>
              </fill>
            </x14:dxf>
          </x14:cfRule>
          <x14:cfRule type="containsText" priority="8" operator="containsText" id="{5C2EA0E5-3724-4CA4-9140-1382A5CA9A3E}">
            <xm:f>NOT(ISERROR(SEARCH($K$53,K10)))</xm:f>
            <xm:f>$K$53</xm:f>
            <x14:dxf>
              <fill>
                <patternFill>
                  <bgColor rgb="FF92D050"/>
                </patternFill>
              </fill>
            </x14:dxf>
          </x14:cfRule>
          <xm:sqref>K10 Z10 Z16 Z23 Z30 Z34 Z52</xm:sqref>
        </x14:conditionalFormatting>
        <x14:conditionalFormatting xmlns:xm="http://schemas.microsoft.com/office/excel/2006/main">
          <x14:cfRule type="containsText" priority="1" operator="containsText" id="{CE29241E-9FD9-44EA-9D84-8B90D8309829}">
            <xm:f>NOT(ISERROR(SEARCH($I$56,I10)))</xm:f>
            <xm:f>$I$56</xm:f>
            <x14:dxf>
              <fill>
                <patternFill>
                  <bgColor rgb="FFFF0000"/>
                </patternFill>
              </fill>
            </x14:dxf>
          </x14:cfRule>
          <x14:cfRule type="containsText" priority="2" operator="containsText" id="{C6DF5BD4-6BB5-4187-A40D-30AA5BCBEC68}">
            <xm:f>NOT(ISERROR(SEARCH($I$55,I10)))</xm:f>
            <xm:f>$I$55</xm:f>
            <x14:dxf>
              <fill>
                <patternFill>
                  <bgColor rgb="FFFFC000"/>
                </patternFill>
              </fill>
            </x14:dxf>
          </x14:cfRule>
          <x14:cfRule type="containsText" priority="3" operator="containsText" id="{559C7B04-FD61-4271-B552-94971B1FC262}">
            <xm:f>NOT(ISERROR(SEARCH($I$54,I10)))</xm:f>
            <xm:f>$I$54</xm:f>
            <x14:dxf>
              <fill>
                <patternFill>
                  <bgColor rgb="FFFFFF00"/>
                </patternFill>
              </fill>
            </x14:dxf>
          </x14:cfRule>
          <x14:cfRule type="containsText" priority="4" operator="containsText" id="{DB5A7F64-1279-46AB-A766-08C5416121DD}">
            <xm:f>NOT(ISERROR(SEARCH($I$53,I10)))</xm:f>
            <xm:f>$I$53</xm:f>
            <x14:dxf>
              <fill>
                <patternFill>
                  <bgColor rgb="FF92D050"/>
                </patternFill>
              </fill>
            </x14:dxf>
          </x14:cfRule>
          <xm:sqref>X10 I16 X16 I23 X23 I30 X30:X34 I34 X52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5:U16"/>
  <sheetViews>
    <sheetView workbookViewId="0"/>
  </sheetViews>
  <sheetFormatPr baseColWidth="10" defaultColWidth="11.42578125" defaultRowHeight="15" x14ac:dyDescent="0.25"/>
  <cols>
    <col min="1" max="1" width="23.42578125" style="20" customWidth="1"/>
    <col min="2" max="2" width="7.85546875" style="20" customWidth="1"/>
    <col min="3" max="3" width="36.42578125" style="20" customWidth="1"/>
    <col min="4" max="4" width="34.7109375" style="20" customWidth="1"/>
    <col min="5" max="5" width="25.42578125" style="20" customWidth="1"/>
    <col min="6" max="6" width="23.85546875" style="20" customWidth="1"/>
    <col min="7" max="7" width="18.7109375" style="20" customWidth="1"/>
    <col min="8" max="8" width="11.42578125" style="20"/>
    <col min="9" max="9" width="10.7109375" style="20" bestFit="1" customWidth="1"/>
    <col min="10" max="10" width="11.42578125" style="20"/>
    <col min="11" max="11" width="10.7109375" style="20" customWidth="1"/>
    <col min="12" max="12" width="11.42578125" style="20"/>
    <col min="13" max="13" width="14.140625" style="20" customWidth="1"/>
    <col min="14" max="14" width="11.42578125" style="20"/>
    <col min="15" max="16" width="15.28515625" style="20" customWidth="1"/>
    <col min="17" max="18" width="14.42578125" style="20" customWidth="1"/>
    <col min="19" max="20" width="36.28515625" style="20" customWidth="1"/>
    <col min="21" max="21" width="29.85546875" style="20" customWidth="1"/>
    <col min="22" max="16384" width="11.42578125" style="20"/>
  </cols>
  <sheetData>
    <row r="5" spans="1:21" ht="15.75" thickBot="1" x14ac:dyDescent="0.3"/>
    <row r="6" spans="1:21" ht="15.75" x14ac:dyDescent="0.25">
      <c r="A6" s="611" t="s">
        <v>2</v>
      </c>
      <c r="B6" s="611"/>
      <c r="C6" s="611"/>
      <c r="D6" s="611"/>
      <c r="E6" s="611"/>
      <c r="F6" s="611"/>
      <c r="G6" s="612"/>
      <c r="H6" s="613" t="s">
        <v>3</v>
      </c>
      <c r="I6" s="614"/>
      <c r="J6" s="614" t="s">
        <v>4</v>
      </c>
      <c r="K6" s="614"/>
      <c r="L6" s="614" t="s">
        <v>5</v>
      </c>
      <c r="M6" s="617"/>
      <c r="N6" s="622" t="s">
        <v>6</v>
      </c>
      <c r="O6" s="619" t="s">
        <v>7</v>
      </c>
      <c r="P6" s="619" t="s">
        <v>955</v>
      </c>
      <c r="Q6" s="619" t="s">
        <v>953</v>
      </c>
      <c r="R6" s="619" t="s">
        <v>954</v>
      </c>
      <c r="S6" s="619" t="s">
        <v>8</v>
      </c>
      <c r="T6" s="619" t="s">
        <v>9</v>
      </c>
      <c r="U6" s="605" t="s">
        <v>10</v>
      </c>
    </row>
    <row r="7" spans="1:21" ht="15.75" x14ac:dyDescent="0.25">
      <c r="A7" s="608" t="s">
        <v>11</v>
      </c>
      <c r="B7" s="608"/>
      <c r="C7" s="608"/>
      <c r="D7" s="608"/>
      <c r="E7" s="608"/>
      <c r="F7" s="608"/>
      <c r="G7" s="609"/>
      <c r="H7" s="615"/>
      <c r="I7" s="616"/>
      <c r="J7" s="616"/>
      <c r="K7" s="616"/>
      <c r="L7" s="616"/>
      <c r="M7" s="618"/>
      <c r="N7" s="623"/>
      <c r="O7" s="620"/>
      <c r="P7" s="620"/>
      <c r="Q7" s="620"/>
      <c r="R7" s="620"/>
      <c r="S7" s="620"/>
      <c r="T7" s="620"/>
      <c r="U7" s="606"/>
    </row>
    <row r="8" spans="1:21" x14ac:dyDescent="0.25">
      <c r="A8" s="521" t="s">
        <v>12</v>
      </c>
      <c r="B8" s="610" t="s">
        <v>13</v>
      </c>
      <c r="C8" s="610"/>
      <c r="D8" s="326" t="s">
        <v>14</v>
      </c>
      <c r="E8" s="326" t="s">
        <v>15</v>
      </c>
      <c r="F8" s="521" t="s">
        <v>16</v>
      </c>
      <c r="G8" s="327" t="s">
        <v>17</v>
      </c>
      <c r="H8" s="522" t="s">
        <v>18</v>
      </c>
      <c r="I8" s="330" t="s">
        <v>19</v>
      </c>
      <c r="J8" s="523" t="s">
        <v>18</v>
      </c>
      <c r="K8" s="330" t="s">
        <v>19</v>
      </c>
      <c r="L8" s="523" t="s">
        <v>18</v>
      </c>
      <c r="M8" s="331" t="s">
        <v>19</v>
      </c>
      <c r="N8" s="624"/>
      <c r="O8" s="621"/>
      <c r="P8" s="621"/>
      <c r="Q8" s="621"/>
      <c r="R8" s="621"/>
      <c r="S8" s="621"/>
      <c r="T8" s="621"/>
      <c r="U8" s="607"/>
    </row>
    <row r="9" spans="1:21" ht="108" x14ac:dyDescent="0.25">
      <c r="A9" s="328" t="s">
        <v>20</v>
      </c>
      <c r="B9" s="88" t="s">
        <v>21</v>
      </c>
      <c r="C9" s="277" t="s">
        <v>22</v>
      </c>
      <c r="D9" s="89" t="s">
        <v>23</v>
      </c>
      <c r="E9" s="89" t="s">
        <v>24</v>
      </c>
      <c r="F9" s="90" t="s">
        <v>25</v>
      </c>
      <c r="G9" s="279" t="s">
        <v>26</v>
      </c>
      <c r="H9" s="551">
        <v>0.5</v>
      </c>
      <c r="I9" s="532"/>
      <c r="J9" s="550">
        <v>0.5</v>
      </c>
      <c r="K9" s="532">
        <v>1</v>
      </c>
      <c r="L9" s="17"/>
      <c r="M9" s="534"/>
      <c r="N9" s="126">
        <f t="shared" ref="N9:N15" si="0">I9+K9+M9</f>
        <v>1</v>
      </c>
      <c r="O9" s="550">
        <f>H9+J9+L9</f>
        <v>1</v>
      </c>
      <c r="P9" s="533">
        <f>(I9+K9+M9)/N9</f>
        <v>1</v>
      </c>
      <c r="Q9" s="535">
        <f>O9/P9</f>
        <v>1</v>
      </c>
      <c r="R9" s="535">
        <f>O9/N9</f>
        <v>1</v>
      </c>
      <c r="S9" s="525" t="s">
        <v>940</v>
      </c>
      <c r="T9" s="525" t="s">
        <v>947</v>
      </c>
      <c r="U9" s="525" t="s">
        <v>1070</v>
      </c>
    </row>
    <row r="10" spans="1:21" ht="121.5" x14ac:dyDescent="0.25">
      <c r="A10" s="328" t="s">
        <v>27</v>
      </c>
      <c r="B10" s="88" t="s">
        <v>28</v>
      </c>
      <c r="C10" s="277" t="s">
        <v>29</v>
      </c>
      <c r="D10" s="89" t="s">
        <v>30</v>
      </c>
      <c r="E10" s="89" t="s">
        <v>31</v>
      </c>
      <c r="F10" s="90" t="s">
        <v>32</v>
      </c>
      <c r="G10" s="280" t="s">
        <v>33</v>
      </c>
      <c r="H10" s="126">
        <v>1</v>
      </c>
      <c r="I10" s="532">
        <v>1</v>
      </c>
      <c r="J10" s="17"/>
      <c r="K10" s="536"/>
      <c r="L10" s="17"/>
      <c r="M10" s="537"/>
      <c r="N10" s="126">
        <f t="shared" si="0"/>
        <v>1</v>
      </c>
      <c r="O10" s="550">
        <f t="shared" ref="O10:O15" si="1">H10+J10+L10</f>
        <v>1</v>
      </c>
      <c r="P10" s="533">
        <f t="shared" ref="P10:P15" si="2">(I10+K10+M10)/N10</f>
        <v>1</v>
      </c>
      <c r="Q10" s="535">
        <f t="shared" ref="Q10:Q13" si="3">O10/P10</f>
        <v>1</v>
      </c>
      <c r="R10" s="535">
        <f t="shared" ref="R10:R15" si="4">O10/N10</f>
        <v>1</v>
      </c>
      <c r="S10" s="525" t="s">
        <v>941</v>
      </c>
      <c r="T10" s="525" t="s">
        <v>950</v>
      </c>
      <c r="U10" s="588" t="s">
        <v>1071</v>
      </c>
    </row>
    <row r="11" spans="1:21" ht="270" x14ac:dyDescent="0.25">
      <c r="A11" s="603" t="s">
        <v>34</v>
      </c>
      <c r="B11" s="88" t="s">
        <v>35</v>
      </c>
      <c r="C11" s="277" t="s">
        <v>36</v>
      </c>
      <c r="D11" s="89" t="s">
        <v>37</v>
      </c>
      <c r="E11" s="89" t="s">
        <v>38</v>
      </c>
      <c r="F11" s="90" t="s">
        <v>32</v>
      </c>
      <c r="G11" s="279">
        <v>45321</v>
      </c>
      <c r="H11" s="538">
        <v>1</v>
      </c>
      <c r="I11" s="539">
        <v>1</v>
      </c>
      <c r="J11" s="163"/>
      <c r="K11" s="539"/>
      <c r="L11" s="163"/>
      <c r="M11" s="540"/>
      <c r="N11" s="126">
        <f t="shared" si="0"/>
        <v>1</v>
      </c>
      <c r="O11" s="550">
        <f t="shared" si="1"/>
        <v>1</v>
      </c>
      <c r="P11" s="533">
        <f t="shared" si="2"/>
        <v>1</v>
      </c>
      <c r="Q11" s="535">
        <f t="shared" si="3"/>
        <v>1</v>
      </c>
      <c r="R11" s="535">
        <f t="shared" si="4"/>
        <v>1</v>
      </c>
      <c r="S11" s="525" t="s">
        <v>942</v>
      </c>
      <c r="T11" s="525" t="s">
        <v>950</v>
      </c>
      <c r="U11" s="588" t="s">
        <v>1096</v>
      </c>
    </row>
    <row r="12" spans="1:21" ht="67.5" x14ac:dyDescent="0.25">
      <c r="A12" s="604"/>
      <c r="B12" s="88">
        <v>3.2</v>
      </c>
      <c r="C12" s="277" t="s">
        <v>39</v>
      </c>
      <c r="D12" s="89" t="s">
        <v>40</v>
      </c>
      <c r="E12" s="89" t="s">
        <v>38</v>
      </c>
      <c r="F12" s="90" t="s">
        <v>32</v>
      </c>
      <c r="G12" s="281" t="s">
        <v>41</v>
      </c>
      <c r="H12" s="538"/>
      <c r="I12" s="539"/>
      <c r="J12" s="535">
        <v>0.5</v>
      </c>
      <c r="K12" s="541">
        <v>0.5</v>
      </c>
      <c r="L12" s="535">
        <v>0.5</v>
      </c>
      <c r="M12" s="542">
        <v>0.5</v>
      </c>
      <c r="N12" s="126">
        <f t="shared" si="0"/>
        <v>1</v>
      </c>
      <c r="O12" s="552">
        <f t="shared" si="1"/>
        <v>1</v>
      </c>
      <c r="P12" s="533">
        <f t="shared" si="2"/>
        <v>1</v>
      </c>
      <c r="Q12" s="535">
        <f t="shared" si="3"/>
        <v>1</v>
      </c>
      <c r="R12" s="535">
        <f t="shared" si="4"/>
        <v>1</v>
      </c>
      <c r="S12" s="525" t="s">
        <v>943</v>
      </c>
      <c r="T12" s="525" t="s">
        <v>948</v>
      </c>
      <c r="U12" s="589" t="s">
        <v>1097</v>
      </c>
    </row>
    <row r="13" spans="1:21" ht="148.5" x14ac:dyDescent="0.25">
      <c r="A13" s="329" t="s">
        <v>42</v>
      </c>
      <c r="B13" s="88" t="s">
        <v>43</v>
      </c>
      <c r="C13" s="277" t="s">
        <v>44</v>
      </c>
      <c r="D13" s="89" t="s">
        <v>45</v>
      </c>
      <c r="E13" s="89" t="s">
        <v>46</v>
      </c>
      <c r="F13" s="91" t="s">
        <v>32</v>
      </c>
      <c r="G13" s="281" t="s">
        <v>47</v>
      </c>
      <c r="H13" s="538"/>
      <c r="I13" s="539"/>
      <c r="J13" s="535">
        <v>0.5</v>
      </c>
      <c r="K13" s="541">
        <v>0.5</v>
      </c>
      <c r="L13" s="535">
        <v>0.5</v>
      </c>
      <c r="M13" s="542">
        <v>0.5</v>
      </c>
      <c r="N13" s="126">
        <f t="shared" si="0"/>
        <v>1</v>
      </c>
      <c r="O13" s="552">
        <f t="shared" si="1"/>
        <v>1</v>
      </c>
      <c r="P13" s="533">
        <f t="shared" si="2"/>
        <v>1</v>
      </c>
      <c r="Q13" s="535">
        <f t="shared" si="3"/>
        <v>1</v>
      </c>
      <c r="R13" s="535">
        <f t="shared" si="4"/>
        <v>1</v>
      </c>
      <c r="S13" s="525" t="s">
        <v>944</v>
      </c>
      <c r="T13" s="525" t="s">
        <v>951</v>
      </c>
      <c r="U13" s="589" t="s">
        <v>1072</v>
      </c>
    </row>
    <row r="14" spans="1:21" ht="148.5" x14ac:dyDescent="0.25">
      <c r="A14" s="603" t="s">
        <v>48</v>
      </c>
      <c r="B14" s="88" t="s">
        <v>49</v>
      </c>
      <c r="C14" s="277" t="s">
        <v>50</v>
      </c>
      <c r="D14" s="89" t="s">
        <v>51</v>
      </c>
      <c r="E14" s="89" t="s">
        <v>52</v>
      </c>
      <c r="F14" s="89" t="s">
        <v>53</v>
      </c>
      <c r="G14" s="282" t="s">
        <v>54</v>
      </c>
      <c r="H14" s="538">
        <v>1</v>
      </c>
      <c r="I14" s="539">
        <v>1</v>
      </c>
      <c r="J14" s="163">
        <v>1</v>
      </c>
      <c r="K14" s="539">
        <v>1</v>
      </c>
      <c r="L14" s="163">
        <v>1</v>
      </c>
      <c r="M14" s="540">
        <v>1</v>
      </c>
      <c r="N14" s="126">
        <f t="shared" si="0"/>
        <v>3</v>
      </c>
      <c r="O14" s="550">
        <f t="shared" si="1"/>
        <v>3</v>
      </c>
      <c r="P14" s="533">
        <f t="shared" si="2"/>
        <v>1</v>
      </c>
      <c r="Q14" s="535">
        <f>O14/N14</f>
        <v>1</v>
      </c>
      <c r="R14" s="535">
        <f t="shared" si="4"/>
        <v>1</v>
      </c>
      <c r="S14" s="525" t="s">
        <v>945</v>
      </c>
      <c r="T14" s="525" t="s">
        <v>949</v>
      </c>
      <c r="U14" s="589" t="s">
        <v>1073</v>
      </c>
    </row>
    <row r="15" spans="1:21" ht="54.75" thickBot="1" x14ac:dyDescent="0.3">
      <c r="A15" s="604"/>
      <c r="B15" s="88" t="s">
        <v>55</v>
      </c>
      <c r="C15" s="278" t="s">
        <v>952</v>
      </c>
      <c r="D15" s="89" t="s">
        <v>56</v>
      </c>
      <c r="E15" s="89" t="s">
        <v>57</v>
      </c>
      <c r="F15" s="89" t="s">
        <v>58</v>
      </c>
      <c r="G15" s="282" t="s">
        <v>59</v>
      </c>
      <c r="H15" s="543">
        <v>1</v>
      </c>
      <c r="I15" s="544">
        <v>1</v>
      </c>
      <c r="J15" s="545">
        <v>1</v>
      </c>
      <c r="K15" s="544">
        <v>1</v>
      </c>
      <c r="L15" s="545">
        <v>1</v>
      </c>
      <c r="M15" s="546">
        <v>1</v>
      </c>
      <c r="N15" s="127">
        <f t="shared" si="0"/>
        <v>3</v>
      </c>
      <c r="O15" s="550">
        <f t="shared" si="1"/>
        <v>3</v>
      </c>
      <c r="P15" s="533">
        <f t="shared" si="2"/>
        <v>1</v>
      </c>
      <c r="Q15" s="547">
        <f>O15/N15</f>
        <v>1</v>
      </c>
      <c r="R15" s="547">
        <f t="shared" si="4"/>
        <v>1</v>
      </c>
      <c r="S15" s="548" t="s">
        <v>946</v>
      </c>
      <c r="T15" s="548" t="s">
        <v>1021</v>
      </c>
      <c r="U15" s="525" t="s">
        <v>1074</v>
      </c>
    </row>
    <row r="16" spans="1:21" ht="16.5" x14ac:dyDescent="0.3">
      <c r="A16" s="369" t="s">
        <v>917</v>
      </c>
      <c r="B16" s="86"/>
      <c r="C16" s="86"/>
      <c r="D16" s="86"/>
      <c r="E16" s="86"/>
      <c r="F16" s="86"/>
      <c r="G16" s="86"/>
      <c r="H16" s="86"/>
      <c r="I16" s="86"/>
      <c r="J16" s="86"/>
      <c r="K16" s="86"/>
      <c r="L16" s="86"/>
      <c r="M16" s="86"/>
      <c r="N16" s="86"/>
      <c r="O16" s="86"/>
      <c r="P16" s="549">
        <f t="shared" ref="P16:Q16" si="5">AVERAGE(P9:P15)</f>
        <v>1</v>
      </c>
      <c r="Q16" s="549">
        <f t="shared" si="5"/>
        <v>1</v>
      </c>
      <c r="R16" s="549">
        <f>AVERAGE(R9:R15)</f>
        <v>1</v>
      </c>
      <c r="S16" s="86"/>
      <c r="T16" s="86"/>
      <c r="U16" s="86"/>
    </row>
  </sheetData>
  <mergeCells count="16">
    <mergeCell ref="A11:A12"/>
    <mergeCell ref="A14:A15"/>
    <mergeCell ref="U6:U8"/>
    <mergeCell ref="A7:G7"/>
    <mergeCell ref="B8:C8"/>
    <mergeCell ref="A6:G6"/>
    <mergeCell ref="H6:I7"/>
    <mergeCell ref="J6:K7"/>
    <mergeCell ref="L6:M7"/>
    <mergeCell ref="S6:S8"/>
    <mergeCell ref="T6:T8"/>
    <mergeCell ref="O6:O8"/>
    <mergeCell ref="N6:N8"/>
    <mergeCell ref="Q6:Q8"/>
    <mergeCell ref="P6:P8"/>
    <mergeCell ref="R6:R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0F647-2EB0-417D-9652-E5A051C5E0C6}">
  <sheetPr>
    <tabColor theme="9" tint="0.79998168889431442"/>
  </sheetPr>
  <dimension ref="A1:V250"/>
  <sheetViews>
    <sheetView zoomScale="70" zoomScaleNormal="70" workbookViewId="0">
      <selection sqref="A1:D3"/>
    </sheetView>
  </sheetViews>
  <sheetFormatPr baseColWidth="10" defaultColWidth="11.42578125" defaultRowHeight="16.5" customHeight="1" zeroHeight="1" x14ac:dyDescent="0.3"/>
  <cols>
    <col min="1" max="1" width="3.28515625" style="38" customWidth="1"/>
    <col min="2" max="2" width="27.5703125" style="38" customWidth="1"/>
    <col min="3" max="3" width="22.85546875" style="38" customWidth="1"/>
    <col min="4" max="4" width="26.85546875" style="38" customWidth="1"/>
    <col min="5" max="5" width="48.85546875" style="38" customWidth="1"/>
    <col min="6" max="6" width="38.42578125" style="38" customWidth="1"/>
    <col min="7" max="7" width="42.140625" style="38" customWidth="1"/>
    <col min="8" max="8" width="19.85546875" style="38" customWidth="1"/>
    <col min="9" max="9" width="13.7109375" style="38" customWidth="1"/>
    <col min="10" max="10" width="20.42578125" style="38" customWidth="1"/>
    <col min="11" max="12" width="11.42578125" style="38"/>
    <col min="13" max="13" width="16.85546875" style="38" customWidth="1"/>
    <col min="14" max="14" width="14.5703125" style="38" customWidth="1"/>
    <col min="15" max="16" width="13" style="38" customWidth="1"/>
    <col min="17" max="17" width="11.42578125" style="38" customWidth="1"/>
    <col min="18" max="18" width="23.140625" style="38" customWidth="1"/>
    <col min="19" max="19" width="16.5703125" style="38" customWidth="1"/>
    <col min="20" max="20" width="27.140625" style="38" customWidth="1"/>
    <col min="21" max="21" width="27.5703125" style="38" customWidth="1"/>
    <col min="22" max="22" width="26.7109375" style="38" customWidth="1"/>
    <col min="23" max="16384" width="11.42578125" style="38"/>
  </cols>
  <sheetData>
    <row r="1" spans="1:22" ht="12.75" customHeight="1" x14ac:dyDescent="0.3">
      <c r="A1" s="625"/>
      <c r="B1" s="625"/>
      <c r="C1" s="625"/>
      <c r="D1" s="625"/>
      <c r="E1" s="626"/>
      <c r="F1" s="626"/>
      <c r="G1" s="626"/>
      <c r="H1" s="626"/>
      <c r="I1" s="626"/>
      <c r="J1" s="626"/>
    </row>
    <row r="2" spans="1:22" ht="12.75" customHeight="1" x14ac:dyDescent="0.3">
      <c r="A2" s="625"/>
      <c r="B2" s="625"/>
      <c r="C2" s="625"/>
      <c r="D2" s="625"/>
      <c r="E2" s="626"/>
      <c r="F2" s="626"/>
      <c r="G2" s="626"/>
      <c r="H2" s="626"/>
      <c r="I2" s="626"/>
      <c r="J2" s="626"/>
    </row>
    <row r="3" spans="1:22" ht="65.25" customHeight="1" x14ac:dyDescent="0.3">
      <c r="A3" s="625"/>
      <c r="B3" s="625"/>
      <c r="C3" s="625"/>
      <c r="D3" s="625"/>
      <c r="E3" s="626"/>
      <c r="F3" s="626"/>
      <c r="G3" s="626"/>
      <c r="H3" s="626"/>
      <c r="I3" s="626"/>
      <c r="J3" s="626"/>
    </row>
    <row r="4" spans="1:22" ht="39" customHeight="1" thickBot="1" x14ac:dyDescent="0.35">
      <c r="A4" s="627" t="s">
        <v>60</v>
      </c>
      <c r="B4" s="628"/>
      <c r="C4" s="628"/>
      <c r="D4" s="628"/>
      <c r="E4" s="628"/>
      <c r="F4" s="628"/>
      <c r="G4" s="628"/>
      <c r="H4" s="628"/>
      <c r="I4" s="628"/>
      <c r="J4" s="628"/>
      <c r="K4" s="628"/>
      <c r="L4" s="628"/>
      <c r="M4" s="628"/>
      <c r="N4" s="628"/>
      <c r="O4" s="628"/>
      <c r="P4" s="628"/>
      <c r="Q4" s="628"/>
      <c r="R4" s="628"/>
      <c r="S4" s="628"/>
      <c r="T4" s="628"/>
      <c r="U4" s="628"/>
      <c r="V4" s="628"/>
    </row>
    <row r="5" spans="1:22" ht="29.25" customHeight="1" x14ac:dyDescent="0.3">
      <c r="A5" s="67"/>
      <c r="B5" s="68" t="s">
        <v>61</v>
      </c>
      <c r="C5" s="629" t="s">
        <v>62</v>
      </c>
      <c r="D5" s="630"/>
      <c r="E5" s="631"/>
      <c r="F5" s="68"/>
      <c r="G5" s="69"/>
      <c r="H5" s="70"/>
      <c r="I5" s="70"/>
      <c r="J5" s="69"/>
      <c r="K5" s="70"/>
      <c r="L5" s="70"/>
      <c r="M5" s="70"/>
      <c r="N5" s="70"/>
      <c r="O5" s="70"/>
      <c r="P5" s="70"/>
      <c r="Q5" s="70"/>
      <c r="R5" s="70"/>
      <c r="S5" s="70"/>
      <c r="T5" s="70"/>
      <c r="U5" s="632"/>
      <c r="V5" s="633"/>
    </row>
    <row r="6" spans="1:22" ht="7.5" customHeight="1" x14ac:dyDescent="0.3">
      <c r="A6" s="41"/>
      <c r="B6" s="119"/>
      <c r="C6" s="119"/>
      <c r="D6" s="119"/>
      <c r="E6" s="119"/>
      <c r="F6" s="119"/>
      <c r="G6" s="119"/>
      <c r="H6" s="119"/>
      <c r="I6" s="119"/>
      <c r="J6" s="119"/>
      <c r="U6" s="634"/>
      <c r="V6" s="635"/>
    </row>
    <row r="7" spans="1:22" ht="18" customHeight="1" x14ac:dyDescent="0.3">
      <c r="A7" s="39"/>
      <c r="B7" s="40" t="s">
        <v>63</v>
      </c>
      <c r="C7" s="638" t="s">
        <v>64</v>
      </c>
      <c r="D7" s="639"/>
      <c r="E7" s="640"/>
      <c r="G7" s="120" t="s">
        <v>65</v>
      </c>
      <c r="H7" s="42" t="s">
        <v>66</v>
      </c>
      <c r="U7" s="634"/>
      <c r="V7" s="635"/>
    </row>
    <row r="8" spans="1:22" ht="7.5" customHeight="1" x14ac:dyDescent="0.3">
      <c r="A8" s="44"/>
      <c r="B8" s="45"/>
      <c r="C8" s="45"/>
      <c r="D8" s="45"/>
      <c r="E8" s="45"/>
      <c r="F8" s="45"/>
      <c r="G8" s="45"/>
      <c r="H8" s="45"/>
      <c r="J8" s="121"/>
      <c r="U8" s="634"/>
      <c r="V8" s="635"/>
    </row>
    <row r="9" spans="1:22" ht="18" customHeight="1" x14ac:dyDescent="0.3">
      <c r="A9" s="39"/>
      <c r="B9" s="40" t="s">
        <v>67</v>
      </c>
      <c r="C9" s="638" t="s">
        <v>68</v>
      </c>
      <c r="D9" s="639"/>
      <c r="E9" s="640"/>
      <c r="F9" s="122"/>
      <c r="G9" s="120" t="s">
        <v>69</v>
      </c>
      <c r="H9" s="46">
        <v>2024</v>
      </c>
      <c r="I9" s="122"/>
      <c r="U9" s="634"/>
      <c r="V9" s="635"/>
    </row>
    <row r="10" spans="1:22" ht="7.5" customHeight="1" x14ac:dyDescent="0.3">
      <c r="A10" s="47"/>
      <c r="B10" s="45"/>
      <c r="C10" s="45"/>
      <c r="D10" s="45"/>
      <c r="E10" s="45"/>
      <c r="F10" s="122"/>
      <c r="H10" s="120"/>
      <c r="I10" s="122"/>
      <c r="U10" s="634"/>
      <c r="V10" s="635"/>
    </row>
    <row r="11" spans="1:22" ht="18" customHeight="1" x14ac:dyDescent="0.3">
      <c r="A11" s="39"/>
      <c r="B11" s="40" t="s">
        <v>70</v>
      </c>
      <c r="C11" s="638" t="s">
        <v>71</v>
      </c>
      <c r="D11" s="639"/>
      <c r="E11" s="640"/>
      <c r="F11" s="122"/>
      <c r="H11" s="120"/>
      <c r="I11" s="122"/>
      <c r="U11" s="634"/>
      <c r="V11" s="635"/>
    </row>
    <row r="12" spans="1:22" ht="15" customHeight="1" thickBot="1" x14ac:dyDescent="0.35">
      <c r="A12" s="66"/>
      <c r="B12" s="57"/>
      <c r="C12" s="57"/>
      <c r="D12" s="57"/>
      <c r="E12" s="57"/>
      <c r="F12" s="57"/>
      <c r="G12" s="71"/>
      <c r="H12" s="56"/>
      <c r="I12" s="72"/>
      <c r="J12" s="72"/>
      <c r="K12" s="57"/>
      <c r="L12" s="57"/>
      <c r="M12" s="57"/>
      <c r="N12" s="57"/>
      <c r="O12" s="57"/>
      <c r="P12" s="57"/>
      <c r="Q12" s="57"/>
      <c r="R12" s="57"/>
      <c r="S12" s="57"/>
      <c r="T12" s="57"/>
      <c r="U12" s="636"/>
      <c r="V12" s="637"/>
    </row>
    <row r="13" spans="1:22" ht="18" customHeight="1" thickBot="1" x14ac:dyDescent="0.35">
      <c r="A13" s="641" t="s">
        <v>72</v>
      </c>
      <c r="B13" s="642"/>
      <c r="C13" s="642"/>
      <c r="D13" s="642"/>
      <c r="E13" s="642"/>
      <c r="F13" s="642"/>
      <c r="G13" s="642"/>
      <c r="H13" s="642"/>
      <c r="I13" s="642"/>
      <c r="J13" s="642"/>
      <c r="K13" s="642"/>
      <c r="L13" s="642"/>
      <c r="M13" s="642"/>
      <c r="N13" s="642"/>
      <c r="O13" s="642"/>
      <c r="P13" s="642"/>
      <c r="Q13" s="642"/>
      <c r="R13" s="642"/>
      <c r="S13" s="642"/>
      <c r="T13" s="642"/>
      <c r="U13" s="642"/>
      <c r="V13" s="642"/>
    </row>
    <row r="14" spans="1:22" ht="18" customHeight="1" x14ac:dyDescent="0.3">
      <c r="A14" s="643" t="s">
        <v>73</v>
      </c>
      <c r="B14" s="643" t="s">
        <v>74</v>
      </c>
      <c r="C14" s="643" t="s">
        <v>75</v>
      </c>
      <c r="D14" s="643" t="s">
        <v>76</v>
      </c>
      <c r="E14" s="643" t="s">
        <v>77</v>
      </c>
      <c r="F14" s="644" t="s">
        <v>78</v>
      </c>
      <c r="G14" s="643" t="s">
        <v>79</v>
      </c>
      <c r="H14" s="644" t="s">
        <v>80</v>
      </c>
      <c r="I14" s="644" t="s">
        <v>81</v>
      </c>
      <c r="J14" s="646"/>
      <c r="K14" s="665" t="s">
        <v>82</v>
      </c>
      <c r="L14" s="649"/>
      <c r="M14" s="649" t="s">
        <v>4</v>
      </c>
      <c r="N14" s="649"/>
      <c r="O14" s="649" t="s">
        <v>5</v>
      </c>
      <c r="P14" s="649"/>
      <c r="Q14" s="650" t="s">
        <v>6</v>
      </c>
      <c r="R14" s="650" t="s">
        <v>83</v>
      </c>
      <c r="S14" s="652" t="s">
        <v>84</v>
      </c>
      <c r="T14" s="652" t="s">
        <v>85</v>
      </c>
      <c r="U14" s="652" t="s">
        <v>9</v>
      </c>
      <c r="V14" s="647" t="s">
        <v>10</v>
      </c>
    </row>
    <row r="15" spans="1:22" ht="33.75" thickBot="1" x14ac:dyDescent="0.35">
      <c r="A15" s="643"/>
      <c r="B15" s="643"/>
      <c r="C15" s="643"/>
      <c r="D15" s="643"/>
      <c r="E15" s="643"/>
      <c r="F15" s="645"/>
      <c r="G15" s="643"/>
      <c r="H15" s="645"/>
      <c r="I15" s="332" t="s">
        <v>86</v>
      </c>
      <c r="J15" s="333" t="s">
        <v>87</v>
      </c>
      <c r="K15" s="340" t="s">
        <v>18</v>
      </c>
      <c r="L15" s="334" t="s">
        <v>19</v>
      </c>
      <c r="M15" s="342" t="s">
        <v>18</v>
      </c>
      <c r="N15" s="334" t="s">
        <v>19</v>
      </c>
      <c r="O15" s="342" t="s">
        <v>18</v>
      </c>
      <c r="P15" s="334" t="s">
        <v>19</v>
      </c>
      <c r="Q15" s="651"/>
      <c r="R15" s="651"/>
      <c r="S15" s="653"/>
      <c r="T15" s="653"/>
      <c r="U15" s="653"/>
      <c r="V15" s="648"/>
    </row>
    <row r="16" spans="1:22" ht="17.25" thickBot="1" x14ac:dyDescent="0.35">
      <c r="A16" s="657" t="s">
        <v>88</v>
      </c>
      <c r="B16" s="658"/>
      <c r="C16" s="658"/>
      <c r="D16" s="658"/>
      <c r="E16" s="658"/>
      <c r="F16" s="658"/>
      <c r="G16" s="658"/>
      <c r="H16" s="658"/>
      <c r="I16" s="658"/>
      <c r="J16" s="658"/>
      <c r="K16" s="341"/>
      <c r="L16" s="335"/>
      <c r="M16" s="341"/>
      <c r="N16" s="335"/>
      <c r="O16" s="341"/>
      <c r="P16" s="335"/>
      <c r="Q16" s="336"/>
      <c r="R16" s="336"/>
      <c r="S16" s="337"/>
      <c r="T16" s="338"/>
      <c r="U16" s="339"/>
      <c r="V16" s="339"/>
    </row>
    <row r="17" spans="1:22" ht="182.25" customHeight="1" x14ac:dyDescent="0.3">
      <c r="A17" s="475">
        <v>1</v>
      </c>
      <c r="B17" s="476"/>
      <c r="C17" s="477"/>
      <c r="D17" s="477"/>
      <c r="E17" s="478" t="s">
        <v>89</v>
      </c>
      <c r="F17" s="479"/>
      <c r="G17" s="477"/>
      <c r="H17" s="480"/>
      <c r="I17" s="481"/>
      <c r="J17" s="482"/>
      <c r="K17" s="483" t="s">
        <v>956</v>
      </c>
      <c r="L17" s="484" t="s">
        <v>956</v>
      </c>
      <c r="M17" s="485" t="s">
        <v>956</v>
      </c>
      <c r="N17" s="484" t="s">
        <v>956</v>
      </c>
      <c r="O17" s="485" t="s">
        <v>956</v>
      </c>
      <c r="P17" s="484" t="s">
        <v>956</v>
      </c>
      <c r="Q17" s="486" t="s">
        <v>956</v>
      </c>
      <c r="R17" s="487" t="s">
        <v>956</v>
      </c>
      <c r="S17" s="488" t="s">
        <v>956</v>
      </c>
      <c r="T17" s="488" t="s">
        <v>957</v>
      </c>
      <c r="U17" s="489" t="s">
        <v>1034</v>
      </c>
      <c r="V17" s="488" t="s">
        <v>1075</v>
      </c>
    </row>
    <row r="18" spans="1:22" ht="3" customHeight="1" x14ac:dyDescent="0.3">
      <c r="A18" s="41"/>
      <c r="B18" s="40"/>
      <c r="C18" s="48"/>
      <c r="D18" s="48"/>
      <c r="E18" s="48"/>
      <c r="F18" s="49"/>
      <c r="G18" s="49"/>
      <c r="H18" s="49"/>
      <c r="I18" s="50"/>
      <c r="J18" s="51"/>
    </row>
    <row r="19" spans="1:22" ht="30" customHeight="1" x14ac:dyDescent="0.3">
      <c r="A19" s="52"/>
      <c r="B19" s="45" t="s">
        <v>90</v>
      </c>
      <c r="C19" s="659" t="s">
        <v>91</v>
      </c>
      <c r="D19" s="660"/>
      <c r="E19" s="660"/>
      <c r="F19" s="53"/>
      <c r="G19" s="661" t="s">
        <v>92</v>
      </c>
      <c r="H19" s="662"/>
      <c r="I19" s="663">
        <v>45321</v>
      </c>
      <c r="J19" s="664"/>
    </row>
    <row r="20" spans="1:22" ht="8.25" customHeight="1" thickBot="1" x14ac:dyDescent="0.35">
      <c r="A20" s="54"/>
      <c r="B20" s="55"/>
      <c r="C20" s="55"/>
      <c r="D20" s="55"/>
      <c r="E20" s="55"/>
      <c r="F20" s="56"/>
      <c r="G20" s="56"/>
      <c r="H20" s="57"/>
      <c r="I20" s="57"/>
      <c r="J20" s="58"/>
    </row>
    <row r="21" spans="1:22" x14ac:dyDescent="0.3">
      <c r="A21" s="654"/>
      <c r="B21" s="655"/>
      <c r="C21" s="59"/>
      <c r="D21" s="59"/>
      <c r="E21" s="59"/>
      <c r="F21" s="60"/>
      <c r="G21" s="61" t="s">
        <v>93</v>
      </c>
      <c r="H21" s="60"/>
      <c r="I21" s="62"/>
      <c r="J21" s="63"/>
    </row>
    <row r="22" spans="1:22" ht="4.5" customHeight="1" x14ac:dyDescent="0.3">
      <c r="A22" s="39"/>
      <c r="J22" s="43"/>
    </row>
    <row r="23" spans="1:22" ht="14.25" customHeight="1" x14ac:dyDescent="0.3">
      <c r="A23" s="39"/>
      <c r="B23" s="64"/>
      <c r="E23" s="64"/>
      <c r="J23" s="43"/>
    </row>
    <row r="24" spans="1:22" ht="14.25" customHeight="1" x14ac:dyDescent="0.3">
      <c r="A24" s="39"/>
      <c r="B24" s="64"/>
      <c r="E24" s="64"/>
      <c r="J24" s="43"/>
    </row>
    <row r="25" spans="1:22" ht="14.25" customHeight="1" x14ac:dyDescent="0.3">
      <c r="A25" s="39"/>
      <c r="B25" s="64"/>
      <c r="C25" s="64"/>
      <c r="D25" s="64"/>
      <c r="E25" s="64"/>
      <c r="F25" s="64"/>
      <c r="G25" s="64"/>
      <c r="J25" s="43"/>
    </row>
    <row r="26" spans="1:22" ht="14.25" customHeight="1" x14ac:dyDescent="0.3">
      <c r="A26" s="39"/>
      <c r="B26" s="656"/>
      <c r="C26" s="656"/>
      <c r="E26" s="65"/>
      <c r="F26" s="37"/>
      <c r="G26" s="65"/>
      <c r="J26" s="43"/>
    </row>
    <row r="27" spans="1:22" ht="17.25" thickBot="1" x14ac:dyDescent="0.35">
      <c r="A27" s="66"/>
      <c r="B27" s="57"/>
      <c r="C27" s="57"/>
      <c r="D27" s="57"/>
      <c r="E27" s="57"/>
      <c r="F27" s="57"/>
      <c r="G27" s="57"/>
      <c r="H27" s="57"/>
      <c r="I27" s="57"/>
      <c r="J27" s="58"/>
    </row>
    <row r="28" spans="1:22" x14ac:dyDescent="0.3">
      <c r="A28" s="632" t="s">
        <v>917</v>
      </c>
      <c r="B28" s="632"/>
    </row>
    <row r="29" spans="1:22" x14ac:dyDescent="0.3"/>
    <row r="30" spans="1:22" x14ac:dyDescent="0.3"/>
    <row r="31" spans="1:22" x14ac:dyDescent="0.3">
      <c r="F31" s="65"/>
    </row>
    <row r="32" spans="1:22" x14ac:dyDescent="0.3"/>
    <row r="33" spans="5:6" x14ac:dyDescent="0.3"/>
    <row r="34" spans="5:6" x14ac:dyDescent="0.3"/>
    <row r="35" spans="5:6" x14ac:dyDescent="0.3">
      <c r="E35" s="65"/>
      <c r="F35" s="65"/>
    </row>
    <row r="36" spans="5:6" x14ac:dyDescent="0.3"/>
    <row r="37" spans="5:6" x14ac:dyDescent="0.3"/>
    <row r="38" spans="5:6" x14ac:dyDescent="0.3"/>
    <row r="39" spans="5:6" x14ac:dyDescent="0.3"/>
    <row r="40" spans="5:6" x14ac:dyDescent="0.3"/>
    <row r="41" spans="5:6" x14ac:dyDescent="0.3"/>
    <row r="42" spans="5:6" x14ac:dyDescent="0.3"/>
    <row r="43" spans="5:6" x14ac:dyDescent="0.3"/>
    <row r="44" spans="5:6" x14ac:dyDescent="0.3"/>
    <row r="45" spans="5:6" x14ac:dyDescent="0.3"/>
    <row r="46" spans="5:6" x14ac:dyDescent="0.3"/>
    <row r="47" spans="5:6" x14ac:dyDescent="0.3"/>
    <row r="48" spans="5: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sheetData>
  <mergeCells count="34">
    <mergeCell ref="A21:B21"/>
    <mergeCell ref="B26:C26"/>
    <mergeCell ref="A28:B28"/>
    <mergeCell ref="T14:T15"/>
    <mergeCell ref="U14:U15"/>
    <mergeCell ref="A16:J16"/>
    <mergeCell ref="C19:E19"/>
    <mergeCell ref="G19:H19"/>
    <mergeCell ref="I19:J19"/>
    <mergeCell ref="K14:L14"/>
    <mergeCell ref="A13:V13"/>
    <mergeCell ref="A14:A15"/>
    <mergeCell ref="B14:B15"/>
    <mergeCell ref="C14:C15"/>
    <mergeCell ref="D14:D15"/>
    <mergeCell ref="E14:E15"/>
    <mergeCell ref="F14:F15"/>
    <mergeCell ref="G14:G15"/>
    <mergeCell ref="H14:H15"/>
    <mergeCell ref="I14:J14"/>
    <mergeCell ref="V14:V15"/>
    <mergeCell ref="M14:N14"/>
    <mergeCell ref="O14:P14"/>
    <mergeCell ref="Q14:Q15"/>
    <mergeCell ref="R14:R15"/>
    <mergeCell ref="S14:S15"/>
    <mergeCell ref="A1:D3"/>
    <mergeCell ref="E1:J3"/>
    <mergeCell ref="A4:V4"/>
    <mergeCell ref="C5:E5"/>
    <mergeCell ref="U5:V12"/>
    <mergeCell ref="C7:E7"/>
    <mergeCell ref="C9:E9"/>
    <mergeCell ref="C11:E11"/>
  </mergeCells>
  <dataValidations count="7">
    <dataValidation type="list" allowBlank="1" showInputMessage="1" showErrorMessage="1" sqref="C9:E9" xr:uid="{D20E614B-9B6C-42C6-98DA-6317A7AB672D}">
      <formula1>departamentos</formula1>
    </dataValidation>
    <dataValidation type="list" allowBlank="1" showInputMessage="1" showErrorMessage="1" sqref="C7:E7" xr:uid="{9B23EB08-B740-4D43-AE4C-25A2CFF26325}">
      <formula1>sector</formula1>
    </dataValidation>
    <dataValidation type="list" allowBlank="1" showInputMessage="1" showErrorMessage="1" sqref="H7" xr:uid="{96313CA1-D398-4BF6-ACCF-15FA55340341}">
      <formula1>orden</formula1>
    </dataValidation>
    <dataValidation type="list" allowBlank="1" showInputMessage="1" showErrorMessage="1" sqref="I9:I11" xr:uid="{98494B2C-B41E-48A0-ACB2-A3AE9AD37C68}">
      <formula1>nivel</formula1>
    </dataValidation>
    <dataValidation type="list" allowBlank="1" showDropDown="1" showErrorMessage="1" promptTitle="Departamento" prompt="Seleccione eldepartamenton de acuerdo a las opciones relacionadas." sqref="H12" xr:uid="{09DBCD23-F23C-4393-9821-221A36F75291}">
      <formula1>#REF!</formula1>
    </dataValidation>
    <dataValidation type="list" allowBlank="1" showInputMessage="1" showErrorMessage="1" sqref="H9" xr:uid="{5DE16EBF-6629-47C1-8DDB-413197B42E4F}">
      <formula1>vigencias</formula1>
    </dataValidation>
    <dataValidation type="date" operator="greaterThanOrEqual" allowBlank="1" showInputMessage="1" showErrorMessage="1" sqref="I19" xr:uid="{470E5965-BB7B-4C2B-9603-088562D19345}">
      <formula1>41275</formula1>
    </dataValidation>
  </dataValidations>
  <hyperlinks>
    <hyperlink ref="C19" r:id="rId1" xr:uid="{08E69C9E-384F-43BA-A7B5-915681DA0EB0}"/>
  </hyperlinks>
  <pageMargins left="0.7" right="0.7" top="0.75" bottom="0.75" header="0.3" footer="0.3"/>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6:V22"/>
  <sheetViews>
    <sheetView showGridLines="0" workbookViewId="0"/>
  </sheetViews>
  <sheetFormatPr baseColWidth="10" defaultColWidth="11.42578125" defaultRowHeight="16.5" x14ac:dyDescent="0.3"/>
  <cols>
    <col min="1" max="1" width="29.140625" style="2" customWidth="1"/>
    <col min="2" max="2" width="10.42578125" style="2" customWidth="1"/>
    <col min="3" max="3" width="45.85546875" style="2" customWidth="1"/>
    <col min="4" max="4" width="31.140625" style="2" customWidth="1"/>
    <col min="5" max="5" width="23.28515625" style="2" customWidth="1"/>
    <col min="6" max="6" width="25" style="2" customWidth="1"/>
    <col min="7" max="7" width="22" style="2" customWidth="1"/>
    <col min="8" max="12" width="11.42578125" style="18"/>
    <col min="13" max="13" width="11.42578125" style="2"/>
    <col min="14" max="14" width="11.42578125" style="20"/>
    <col min="15" max="16" width="15.28515625" style="20" customWidth="1"/>
    <col min="17" max="18" width="14.42578125" style="20" customWidth="1"/>
    <col min="19" max="19" width="15.28515625" style="20" hidden="1" customWidth="1"/>
    <col min="20" max="20" width="31.85546875" style="2" customWidth="1"/>
    <col min="21" max="21" width="45.140625" style="2" customWidth="1"/>
    <col min="22" max="22" width="45.85546875" style="2" customWidth="1"/>
    <col min="23" max="16384" width="11.42578125" style="2"/>
  </cols>
  <sheetData>
    <row r="6" spans="1:22" ht="14.45" customHeight="1" thickBot="1" x14ac:dyDescent="0.35">
      <c r="H6" s="678"/>
      <c r="I6" s="678"/>
      <c r="J6" s="678"/>
      <c r="K6" s="678"/>
      <c r="L6" s="679"/>
      <c r="M6" s="679"/>
    </row>
    <row r="7" spans="1:22" ht="27.6" customHeight="1" x14ac:dyDescent="0.3">
      <c r="A7" s="680" t="s">
        <v>94</v>
      </c>
      <c r="B7" s="680"/>
      <c r="C7" s="680"/>
      <c r="D7" s="680"/>
      <c r="E7" s="680"/>
      <c r="F7" s="680"/>
      <c r="G7" s="681"/>
      <c r="H7" s="682" t="s">
        <v>82</v>
      </c>
      <c r="I7" s="683"/>
      <c r="J7" s="683" t="s">
        <v>4</v>
      </c>
      <c r="K7" s="683"/>
      <c r="L7" s="686" t="s">
        <v>5</v>
      </c>
      <c r="M7" s="687"/>
      <c r="N7" s="675" t="s">
        <v>6</v>
      </c>
      <c r="O7" s="619" t="s">
        <v>7</v>
      </c>
      <c r="P7" s="619" t="s">
        <v>955</v>
      </c>
      <c r="Q7" s="619" t="s">
        <v>953</v>
      </c>
      <c r="R7" s="619" t="s">
        <v>954</v>
      </c>
      <c r="S7" s="619" t="s">
        <v>1039</v>
      </c>
      <c r="T7" s="666" t="s">
        <v>85</v>
      </c>
      <c r="U7" s="669" t="s">
        <v>9</v>
      </c>
      <c r="V7" s="672" t="s">
        <v>95</v>
      </c>
    </row>
    <row r="8" spans="1:22" x14ac:dyDescent="0.3">
      <c r="A8" s="692" t="s">
        <v>96</v>
      </c>
      <c r="B8" s="692"/>
      <c r="C8" s="692"/>
      <c r="D8" s="692"/>
      <c r="E8" s="692"/>
      <c r="F8" s="692"/>
      <c r="G8" s="693"/>
      <c r="H8" s="684"/>
      <c r="I8" s="685"/>
      <c r="J8" s="685"/>
      <c r="K8" s="685"/>
      <c r="L8" s="688"/>
      <c r="M8" s="689"/>
      <c r="N8" s="676"/>
      <c r="O8" s="620"/>
      <c r="P8" s="620"/>
      <c r="Q8" s="620"/>
      <c r="R8" s="620"/>
      <c r="S8" s="620"/>
      <c r="T8" s="667"/>
      <c r="U8" s="670"/>
      <c r="V8" s="673"/>
    </row>
    <row r="9" spans="1:22" ht="15" customHeight="1" thickBot="1" x14ac:dyDescent="0.35">
      <c r="A9" s="343" t="s">
        <v>97</v>
      </c>
      <c r="B9" s="694" t="s">
        <v>98</v>
      </c>
      <c r="C9" s="694"/>
      <c r="D9" s="346" t="s">
        <v>14</v>
      </c>
      <c r="E9" s="346" t="s">
        <v>99</v>
      </c>
      <c r="F9" s="346" t="s">
        <v>100</v>
      </c>
      <c r="G9" s="347" t="s">
        <v>17</v>
      </c>
      <c r="H9" s="348" t="s">
        <v>18</v>
      </c>
      <c r="I9" s="349" t="s">
        <v>19</v>
      </c>
      <c r="J9" s="349" t="s">
        <v>18</v>
      </c>
      <c r="K9" s="349" t="s">
        <v>19</v>
      </c>
      <c r="L9" s="349" t="s">
        <v>18</v>
      </c>
      <c r="M9" s="350" t="s">
        <v>19</v>
      </c>
      <c r="N9" s="677"/>
      <c r="O9" s="621"/>
      <c r="P9" s="621"/>
      <c r="Q9" s="621"/>
      <c r="R9" s="621"/>
      <c r="S9" s="621"/>
      <c r="T9" s="668"/>
      <c r="U9" s="671"/>
      <c r="V9" s="674"/>
    </row>
    <row r="10" spans="1:22" ht="51" x14ac:dyDescent="0.3">
      <c r="A10" s="691" t="s">
        <v>101</v>
      </c>
      <c r="B10" s="19">
        <v>1.1000000000000001</v>
      </c>
      <c r="C10" s="15" t="s">
        <v>102</v>
      </c>
      <c r="D10" s="13" t="s">
        <v>103</v>
      </c>
      <c r="E10" s="8" t="s">
        <v>104</v>
      </c>
      <c r="F10" s="13" t="s">
        <v>105</v>
      </c>
      <c r="G10" s="114" t="s">
        <v>47</v>
      </c>
      <c r="H10" s="154"/>
      <c r="I10" s="152"/>
      <c r="J10" s="153"/>
      <c r="K10" s="164"/>
      <c r="L10" s="153">
        <v>2</v>
      </c>
      <c r="M10" s="165">
        <v>2</v>
      </c>
      <c r="N10" s="166">
        <f>I10+K10+M10</f>
        <v>2</v>
      </c>
      <c r="O10" s="448">
        <f>H10+J10+L10</f>
        <v>2</v>
      </c>
      <c r="P10" s="553">
        <f>(I10+K10+M10)/N10</f>
        <v>1</v>
      </c>
      <c r="Q10" s="92">
        <f>(H10+J10+L10)/O10</f>
        <v>1</v>
      </c>
      <c r="R10" s="92">
        <f>O10/N10</f>
        <v>1</v>
      </c>
      <c r="S10" s="92">
        <f t="shared" ref="S10:S20" si="0">((I10+K10+M10)/N10)*P10</f>
        <v>1</v>
      </c>
      <c r="T10" s="436" t="s">
        <v>958</v>
      </c>
      <c r="U10" s="443" t="s">
        <v>970</v>
      </c>
      <c r="V10" s="526" t="s">
        <v>1076</v>
      </c>
    </row>
    <row r="11" spans="1:22" ht="38.25" x14ac:dyDescent="0.3">
      <c r="A11" s="691"/>
      <c r="B11" s="19" t="s">
        <v>106</v>
      </c>
      <c r="C11" s="15" t="s">
        <v>107</v>
      </c>
      <c r="D11" s="13" t="s">
        <v>108</v>
      </c>
      <c r="E11" s="4" t="s">
        <v>104</v>
      </c>
      <c r="F11" s="16" t="s">
        <v>898</v>
      </c>
      <c r="G11" s="109">
        <v>45565</v>
      </c>
      <c r="H11" s="123"/>
      <c r="I11" s="158"/>
      <c r="J11" s="159"/>
      <c r="K11" s="160"/>
      <c r="L11" s="17">
        <v>2</v>
      </c>
      <c r="M11" s="131">
        <v>1</v>
      </c>
      <c r="N11" s="135">
        <f>I11+K11+M11</f>
        <v>1</v>
      </c>
      <c r="O11" s="448">
        <f t="shared" ref="O11:O20" si="1">H11+J11+L11</f>
        <v>2</v>
      </c>
      <c r="P11" s="553">
        <f t="shared" ref="P11:P20" si="2">(I11+K11+M11)/N11</f>
        <v>1</v>
      </c>
      <c r="Q11" s="92">
        <f t="shared" ref="Q11:Q20" si="3">(H11+J11+L11)/O11</f>
        <v>1</v>
      </c>
      <c r="R11" s="92">
        <f t="shared" ref="R11:R20" si="4">O11/N11</f>
        <v>2</v>
      </c>
      <c r="S11" s="92">
        <f t="shared" si="0"/>
        <v>1</v>
      </c>
      <c r="T11" s="436" t="s">
        <v>959</v>
      </c>
      <c r="U11" s="436" t="s">
        <v>971</v>
      </c>
      <c r="V11" s="590" t="s">
        <v>1098</v>
      </c>
    </row>
    <row r="12" spans="1:22" ht="140.25" x14ac:dyDescent="0.3">
      <c r="A12" s="691"/>
      <c r="B12" s="87" t="s">
        <v>109</v>
      </c>
      <c r="C12" s="5" t="s">
        <v>110</v>
      </c>
      <c r="D12" s="3" t="s">
        <v>111</v>
      </c>
      <c r="E12" s="4" t="s">
        <v>112</v>
      </c>
      <c r="F12" s="16" t="s">
        <v>1060</v>
      </c>
      <c r="G12" s="109" t="s">
        <v>113</v>
      </c>
      <c r="H12" s="124">
        <v>1</v>
      </c>
      <c r="I12" s="158">
        <v>1</v>
      </c>
      <c r="J12" s="470">
        <v>1</v>
      </c>
      <c r="K12" s="162">
        <v>1</v>
      </c>
      <c r="L12" s="163">
        <v>2</v>
      </c>
      <c r="M12" s="131">
        <v>1</v>
      </c>
      <c r="N12" s="135">
        <v>3</v>
      </c>
      <c r="O12" s="448">
        <f t="shared" si="1"/>
        <v>4</v>
      </c>
      <c r="P12" s="553">
        <f t="shared" si="2"/>
        <v>1</v>
      </c>
      <c r="Q12" s="92">
        <f t="shared" si="3"/>
        <v>1</v>
      </c>
      <c r="R12" s="92">
        <f t="shared" si="4"/>
        <v>1.3333333333333333</v>
      </c>
      <c r="S12" s="92">
        <f t="shared" si="0"/>
        <v>1</v>
      </c>
      <c r="T12" s="437" t="s">
        <v>960</v>
      </c>
      <c r="U12" s="437" t="s">
        <v>1013</v>
      </c>
      <c r="V12" s="526" t="s">
        <v>1089</v>
      </c>
    </row>
    <row r="13" spans="1:22" ht="127.5" x14ac:dyDescent="0.3">
      <c r="A13" s="691"/>
      <c r="B13" s="87" t="s">
        <v>114</v>
      </c>
      <c r="C13" s="5" t="s">
        <v>115</v>
      </c>
      <c r="D13" s="22" t="s">
        <v>116</v>
      </c>
      <c r="E13" s="4" t="s">
        <v>112</v>
      </c>
      <c r="F13" s="22" t="s">
        <v>1061</v>
      </c>
      <c r="G13" s="4" t="s">
        <v>899</v>
      </c>
      <c r="H13" s="126">
        <v>0</v>
      </c>
      <c r="I13" s="155"/>
      <c r="J13" s="156">
        <v>3</v>
      </c>
      <c r="K13" s="157">
        <v>2</v>
      </c>
      <c r="L13" s="156"/>
      <c r="M13" s="133"/>
      <c r="N13" s="135">
        <v>2</v>
      </c>
      <c r="O13" s="448">
        <f t="shared" si="1"/>
        <v>3</v>
      </c>
      <c r="P13" s="553">
        <f t="shared" si="2"/>
        <v>1</v>
      </c>
      <c r="Q13" s="92">
        <f t="shared" si="3"/>
        <v>1</v>
      </c>
      <c r="R13" s="92">
        <f t="shared" si="4"/>
        <v>1.5</v>
      </c>
      <c r="S13" s="92">
        <f t="shared" si="0"/>
        <v>1</v>
      </c>
      <c r="T13" s="438" t="s">
        <v>961</v>
      </c>
      <c r="U13" s="444" t="s">
        <v>967</v>
      </c>
      <c r="V13" s="526" t="s">
        <v>1090</v>
      </c>
    </row>
    <row r="14" spans="1:22" ht="102" x14ac:dyDescent="0.3">
      <c r="A14" s="691"/>
      <c r="B14" s="87" t="s">
        <v>117</v>
      </c>
      <c r="C14" s="15" t="s">
        <v>118</v>
      </c>
      <c r="D14" s="11" t="s">
        <v>119</v>
      </c>
      <c r="E14" s="8" t="s">
        <v>120</v>
      </c>
      <c r="F14" s="13" t="s">
        <v>105</v>
      </c>
      <c r="G14" s="109">
        <v>45657</v>
      </c>
      <c r="H14" s="123">
        <v>0.33</v>
      </c>
      <c r="I14" s="161">
        <v>0.33</v>
      </c>
      <c r="J14" s="159">
        <v>0.33</v>
      </c>
      <c r="K14" s="160">
        <v>0.33</v>
      </c>
      <c r="L14" s="533">
        <v>0.34</v>
      </c>
      <c r="M14" s="132">
        <v>0.34</v>
      </c>
      <c r="N14" s="320">
        <f>I14+K14+M14</f>
        <v>1</v>
      </c>
      <c r="O14" s="448">
        <f t="shared" si="1"/>
        <v>1</v>
      </c>
      <c r="P14" s="553">
        <f t="shared" si="2"/>
        <v>1</v>
      </c>
      <c r="Q14" s="92">
        <f t="shared" si="3"/>
        <v>1</v>
      </c>
      <c r="R14" s="92">
        <f t="shared" si="4"/>
        <v>1</v>
      </c>
      <c r="S14" s="92">
        <f t="shared" si="0"/>
        <v>1</v>
      </c>
      <c r="T14" s="439" t="s">
        <v>962</v>
      </c>
      <c r="U14" s="445" t="s">
        <v>968</v>
      </c>
      <c r="V14" s="526" t="s">
        <v>1099</v>
      </c>
    </row>
    <row r="15" spans="1:22" ht="76.5" x14ac:dyDescent="0.3">
      <c r="A15" s="691"/>
      <c r="B15" s="9" t="s">
        <v>121</v>
      </c>
      <c r="C15" s="93" t="s">
        <v>122</v>
      </c>
      <c r="D15" s="94" t="s">
        <v>123</v>
      </c>
      <c r="E15" s="8" t="s">
        <v>120</v>
      </c>
      <c r="F15" s="13" t="s">
        <v>105</v>
      </c>
      <c r="G15" s="109">
        <v>45657</v>
      </c>
      <c r="H15" s="125"/>
      <c r="I15" s="95"/>
      <c r="J15" s="96"/>
      <c r="K15" s="95"/>
      <c r="L15" s="527">
        <v>1</v>
      </c>
      <c r="M15" s="133">
        <v>1</v>
      </c>
      <c r="N15" s="136">
        <v>1</v>
      </c>
      <c r="O15" s="448">
        <f t="shared" si="1"/>
        <v>1</v>
      </c>
      <c r="P15" s="553">
        <f t="shared" si="2"/>
        <v>1</v>
      </c>
      <c r="Q15" s="92">
        <f t="shared" si="3"/>
        <v>1</v>
      </c>
      <c r="R15" s="92">
        <f t="shared" si="4"/>
        <v>1</v>
      </c>
      <c r="S15" s="92">
        <f t="shared" si="0"/>
        <v>1</v>
      </c>
      <c r="T15" s="440" t="s">
        <v>963</v>
      </c>
      <c r="U15" s="446" t="s">
        <v>963</v>
      </c>
      <c r="V15" s="526" t="s">
        <v>1100</v>
      </c>
    </row>
    <row r="16" spans="1:22" ht="178.5" x14ac:dyDescent="0.3">
      <c r="A16" s="691" t="s">
        <v>124</v>
      </c>
      <c r="B16" s="87" t="s">
        <v>28</v>
      </c>
      <c r="C16" s="15" t="s">
        <v>125</v>
      </c>
      <c r="D16" s="13" t="s">
        <v>126</v>
      </c>
      <c r="E16" s="8" t="s">
        <v>120</v>
      </c>
      <c r="F16" s="13" t="s">
        <v>105</v>
      </c>
      <c r="G16" s="114" t="s">
        <v>47</v>
      </c>
      <c r="H16" s="126">
        <v>2</v>
      </c>
      <c r="I16" s="155">
        <v>1</v>
      </c>
      <c r="J16" s="156">
        <v>1</v>
      </c>
      <c r="K16" s="157">
        <v>2</v>
      </c>
      <c r="L16" s="156">
        <v>1</v>
      </c>
      <c r="M16" s="133">
        <v>1</v>
      </c>
      <c r="N16" s="135">
        <f>I16+K16+M16</f>
        <v>4</v>
      </c>
      <c r="O16" s="448">
        <f t="shared" si="1"/>
        <v>4</v>
      </c>
      <c r="P16" s="553">
        <f t="shared" si="2"/>
        <v>1</v>
      </c>
      <c r="Q16" s="92">
        <f t="shared" si="3"/>
        <v>1</v>
      </c>
      <c r="R16" s="92">
        <f t="shared" si="4"/>
        <v>1</v>
      </c>
      <c r="S16" s="92">
        <f t="shared" si="0"/>
        <v>1</v>
      </c>
      <c r="T16" s="441" t="s">
        <v>964</v>
      </c>
      <c r="U16" s="447" t="s">
        <v>1101</v>
      </c>
      <c r="V16" s="526" t="s">
        <v>1102</v>
      </c>
    </row>
    <row r="17" spans="1:22" ht="76.5" x14ac:dyDescent="0.3">
      <c r="A17" s="691"/>
      <c r="B17" s="87" t="s">
        <v>127</v>
      </c>
      <c r="C17" s="15" t="s">
        <v>128</v>
      </c>
      <c r="D17" s="13" t="s">
        <v>123</v>
      </c>
      <c r="E17" s="8" t="s">
        <v>129</v>
      </c>
      <c r="F17" s="13" t="s">
        <v>130</v>
      </c>
      <c r="G17" s="109" t="s">
        <v>131</v>
      </c>
      <c r="H17" s="126"/>
      <c r="I17" s="155"/>
      <c r="J17" s="156"/>
      <c r="K17" s="157"/>
      <c r="L17" s="156">
        <v>1</v>
      </c>
      <c r="M17" s="133">
        <v>1</v>
      </c>
      <c r="N17" s="135">
        <f>I17+K17+M17</f>
        <v>1</v>
      </c>
      <c r="O17" s="448">
        <f t="shared" si="1"/>
        <v>1</v>
      </c>
      <c r="P17" s="553">
        <f t="shared" si="2"/>
        <v>1</v>
      </c>
      <c r="Q17" s="92">
        <f t="shared" si="3"/>
        <v>1</v>
      </c>
      <c r="R17" s="92">
        <f t="shared" si="4"/>
        <v>1</v>
      </c>
      <c r="S17" s="92">
        <f t="shared" si="0"/>
        <v>1</v>
      </c>
      <c r="T17" s="440" t="s">
        <v>963</v>
      </c>
      <c r="U17" s="446" t="s">
        <v>963</v>
      </c>
      <c r="V17" s="526" t="s">
        <v>1100</v>
      </c>
    </row>
    <row r="18" spans="1:22" ht="38.25" x14ac:dyDescent="0.3">
      <c r="A18" s="691" t="s">
        <v>132</v>
      </c>
      <c r="B18" s="87" t="s">
        <v>35</v>
      </c>
      <c r="C18" s="15" t="s">
        <v>133</v>
      </c>
      <c r="D18" s="13" t="s">
        <v>134</v>
      </c>
      <c r="E18" s="8" t="s">
        <v>120</v>
      </c>
      <c r="F18" s="13" t="s">
        <v>105</v>
      </c>
      <c r="G18" s="109">
        <v>45626</v>
      </c>
      <c r="H18" s="126"/>
      <c r="I18" s="155"/>
      <c r="J18" s="156"/>
      <c r="K18" s="157"/>
      <c r="L18" s="156">
        <v>1</v>
      </c>
      <c r="M18" s="133">
        <v>1</v>
      </c>
      <c r="N18" s="135">
        <f>I18+K18+M18</f>
        <v>1</v>
      </c>
      <c r="O18" s="448">
        <f t="shared" si="1"/>
        <v>1</v>
      </c>
      <c r="P18" s="553">
        <f t="shared" si="2"/>
        <v>1</v>
      </c>
      <c r="Q18" s="92">
        <f t="shared" si="3"/>
        <v>1</v>
      </c>
      <c r="R18" s="92">
        <f t="shared" si="4"/>
        <v>1</v>
      </c>
      <c r="S18" s="92">
        <f t="shared" si="0"/>
        <v>1</v>
      </c>
      <c r="T18" s="440" t="s">
        <v>965</v>
      </c>
      <c r="U18" s="446" t="s">
        <v>965</v>
      </c>
      <c r="V18" s="526" t="s">
        <v>1103</v>
      </c>
    </row>
    <row r="19" spans="1:22" ht="63.75" x14ac:dyDescent="0.3">
      <c r="A19" s="691"/>
      <c r="B19" s="87" t="s">
        <v>135</v>
      </c>
      <c r="C19" s="15" t="s">
        <v>136</v>
      </c>
      <c r="D19" s="13" t="s">
        <v>137</v>
      </c>
      <c r="E19" s="8" t="s">
        <v>120</v>
      </c>
      <c r="F19" s="13" t="s">
        <v>105</v>
      </c>
      <c r="G19" s="109" t="s">
        <v>138</v>
      </c>
      <c r="H19" s="126"/>
      <c r="I19" s="155"/>
      <c r="J19" s="156">
        <v>1</v>
      </c>
      <c r="K19" s="157">
        <v>1</v>
      </c>
      <c r="L19" s="156">
        <v>1</v>
      </c>
      <c r="M19" s="133">
        <v>1</v>
      </c>
      <c r="N19" s="135">
        <f>I19+K19+M19</f>
        <v>2</v>
      </c>
      <c r="O19" s="448">
        <f t="shared" si="1"/>
        <v>2</v>
      </c>
      <c r="P19" s="553">
        <f t="shared" si="2"/>
        <v>1</v>
      </c>
      <c r="Q19" s="92">
        <f t="shared" si="3"/>
        <v>1</v>
      </c>
      <c r="R19" s="92">
        <f t="shared" si="4"/>
        <v>1</v>
      </c>
      <c r="S19" s="92">
        <f t="shared" si="0"/>
        <v>1</v>
      </c>
      <c r="T19" s="440" t="s">
        <v>966</v>
      </c>
      <c r="U19" s="446" t="s">
        <v>969</v>
      </c>
      <c r="V19" s="526" t="s">
        <v>1104</v>
      </c>
    </row>
    <row r="20" spans="1:22" ht="77.25" thickBot="1" x14ac:dyDescent="0.35">
      <c r="A20" s="691"/>
      <c r="B20" s="9" t="s">
        <v>139</v>
      </c>
      <c r="C20" s="15" t="s">
        <v>140</v>
      </c>
      <c r="D20" s="13" t="s">
        <v>141</v>
      </c>
      <c r="E20" s="8" t="s">
        <v>142</v>
      </c>
      <c r="F20" s="13" t="s">
        <v>143</v>
      </c>
      <c r="G20" s="109">
        <v>45657</v>
      </c>
      <c r="H20" s="127"/>
      <c r="I20" s="128"/>
      <c r="J20" s="129"/>
      <c r="K20" s="130"/>
      <c r="L20" s="129">
        <v>1</v>
      </c>
      <c r="M20" s="134">
        <v>1</v>
      </c>
      <c r="N20" s="137">
        <v>1</v>
      </c>
      <c r="O20" s="575">
        <f t="shared" si="1"/>
        <v>1</v>
      </c>
      <c r="P20" s="591">
        <f t="shared" si="2"/>
        <v>1</v>
      </c>
      <c r="Q20" s="576">
        <f t="shared" si="3"/>
        <v>1</v>
      </c>
      <c r="R20" s="576">
        <f t="shared" si="4"/>
        <v>1</v>
      </c>
      <c r="S20" s="576">
        <f t="shared" si="0"/>
        <v>1</v>
      </c>
      <c r="T20" s="442" t="s">
        <v>965</v>
      </c>
      <c r="U20" s="490" t="s">
        <v>965</v>
      </c>
      <c r="V20" s="592" t="s">
        <v>1100</v>
      </c>
    </row>
    <row r="21" spans="1:22" hidden="1" x14ac:dyDescent="0.3">
      <c r="A21" s="690" t="s">
        <v>917</v>
      </c>
      <c r="B21" s="690"/>
      <c r="P21" s="508">
        <f t="shared" ref="P21:Q21" si="5">AVERAGE(P10:P20)</f>
        <v>1</v>
      </c>
      <c r="Q21" s="435">
        <f t="shared" si="5"/>
        <v>1</v>
      </c>
      <c r="R21" s="435">
        <f>AVERAGE(R10:R20)</f>
        <v>1.1666666666666665</v>
      </c>
      <c r="S21" s="508">
        <f>AVERAGE(S10:S20)</f>
        <v>1</v>
      </c>
    </row>
    <row r="22" spans="1:22" x14ac:dyDescent="0.3">
      <c r="A22" s="369" t="s">
        <v>920</v>
      </c>
      <c r="B22" s="369"/>
    </row>
  </sheetData>
  <mergeCells count="22">
    <mergeCell ref="A21:B21"/>
    <mergeCell ref="A10:A15"/>
    <mergeCell ref="A16:A17"/>
    <mergeCell ref="A18:A20"/>
    <mergeCell ref="A8:G8"/>
    <mergeCell ref="B9:C9"/>
    <mergeCell ref="H6:I6"/>
    <mergeCell ref="J6:K6"/>
    <mergeCell ref="L6:M6"/>
    <mergeCell ref="A7:G7"/>
    <mergeCell ref="H7:I8"/>
    <mergeCell ref="J7:K8"/>
    <mergeCell ref="L7:M8"/>
    <mergeCell ref="T7:T9"/>
    <mergeCell ref="U7:U9"/>
    <mergeCell ref="V7:V9"/>
    <mergeCell ref="N7:N9"/>
    <mergeCell ref="O7:O9"/>
    <mergeCell ref="P7:P9"/>
    <mergeCell ref="Q7:Q9"/>
    <mergeCell ref="R7:R9"/>
    <mergeCell ref="S7:S9"/>
  </mergeCells>
  <conditionalFormatting sqref="T20">
    <cfRule type="cellIs" dxfId="90" priority="4" operator="equal">
      <formula>1</formula>
    </cfRule>
  </conditionalFormatting>
  <conditionalFormatting sqref="V10 V12:V20">
    <cfRule type="cellIs" dxfId="89" priority="3" operator="equal">
      <formula>1</formula>
    </cfRule>
  </conditionalFormatting>
  <conditionalFormatting sqref="V11">
    <cfRule type="cellIs" dxfId="88" priority="1" operator="equal">
      <formula>1</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BF4FD-7D4B-41F4-B021-9FC4823B913F}">
  <sheetPr>
    <tabColor rgb="FF00B050"/>
  </sheetPr>
  <dimension ref="A1:U19"/>
  <sheetViews>
    <sheetView showGridLines="0" workbookViewId="0"/>
  </sheetViews>
  <sheetFormatPr baseColWidth="10" defaultColWidth="11.42578125" defaultRowHeight="15" x14ac:dyDescent="0.25"/>
  <cols>
    <col min="1" max="1" width="35.85546875" bestFit="1" customWidth="1"/>
    <col min="2" max="2" width="3.7109375" bestFit="1" customWidth="1"/>
    <col min="3" max="3" width="65.5703125" customWidth="1"/>
    <col min="4" max="4" width="19.28515625" customWidth="1"/>
    <col min="5" max="5" width="11.7109375" bestFit="1" customWidth="1"/>
    <col min="6" max="6" width="11.5703125" bestFit="1" customWidth="1"/>
    <col min="7" max="7" width="11" bestFit="1" customWidth="1"/>
    <col min="8" max="8" width="10.28515625" bestFit="1" customWidth="1"/>
    <col min="9" max="9" width="10" bestFit="1" customWidth="1"/>
    <col min="10" max="10" width="10.28515625" bestFit="1" customWidth="1"/>
    <col min="11" max="11" width="10" bestFit="1" customWidth="1"/>
    <col min="12" max="12" width="10.28515625" bestFit="1" customWidth="1"/>
    <col min="13" max="13" width="10" bestFit="1" customWidth="1"/>
    <col min="14" max="14" width="9.5703125" customWidth="1"/>
    <col min="15" max="16" width="15.28515625" style="20" customWidth="1"/>
    <col min="17" max="18" width="14.42578125" style="20" customWidth="1"/>
    <col min="19" max="19" width="38.85546875" bestFit="1" customWidth="1"/>
    <col min="20" max="20" width="47.42578125" customWidth="1"/>
    <col min="21" max="21" width="39" bestFit="1" customWidth="1"/>
  </cols>
  <sheetData>
    <row r="1" spans="1:21" x14ac:dyDescent="0.25">
      <c r="A1" s="1"/>
      <c r="B1" s="1"/>
      <c r="C1" s="1"/>
      <c r="D1" s="1"/>
      <c r="E1" s="1"/>
      <c r="F1" s="1"/>
      <c r="G1" s="1"/>
      <c r="H1" s="1"/>
      <c r="I1" s="1"/>
      <c r="J1" s="1"/>
      <c r="K1" s="1"/>
      <c r="L1" s="1"/>
      <c r="M1" s="1"/>
      <c r="N1" s="1"/>
      <c r="S1" s="1"/>
      <c r="T1" s="1"/>
      <c r="U1" s="1"/>
    </row>
    <row r="2" spans="1:21" x14ac:dyDescent="0.25">
      <c r="A2" s="1"/>
      <c r="B2" s="1"/>
      <c r="C2" s="1"/>
      <c r="D2" s="1"/>
      <c r="E2" s="1"/>
      <c r="F2" s="1"/>
      <c r="G2" s="1"/>
      <c r="H2" s="1"/>
      <c r="I2" s="1"/>
      <c r="J2" s="1"/>
      <c r="K2" s="1"/>
      <c r="L2" s="1"/>
      <c r="M2" s="1"/>
      <c r="N2" s="1"/>
      <c r="S2" s="1"/>
      <c r="T2" s="1"/>
      <c r="U2" s="1"/>
    </row>
    <row r="3" spans="1:21" x14ac:dyDescent="0.25">
      <c r="A3" s="1"/>
      <c r="B3" s="1"/>
      <c r="C3" s="1"/>
      <c r="D3" s="1"/>
      <c r="E3" s="1"/>
      <c r="F3" s="1"/>
      <c r="G3" s="1"/>
      <c r="H3" s="1"/>
      <c r="I3" s="1"/>
      <c r="J3" s="1"/>
      <c r="K3" s="1"/>
      <c r="L3" s="1"/>
      <c r="M3" s="1"/>
      <c r="N3" s="1"/>
      <c r="S3" s="1"/>
      <c r="T3" s="1"/>
      <c r="U3" s="1"/>
    </row>
    <row r="4" spans="1:21" x14ac:dyDescent="0.25">
      <c r="A4" s="1"/>
      <c r="B4" s="1"/>
      <c r="C4" s="1"/>
      <c r="D4" s="1"/>
      <c r="E4" s="1"/>
      <c r="F4" s="1"/>
      <c r="G4" s="1"/>
      <c r="H4" s="1"/>
      <c r="I4" s="1"/>
      <c r="J4" s="1"/>
      <c r="K4" s="1"/>
      <c r="L4" s="1"/>
      <c r="M4" s="1"/>
      <c r="N4" s="1"/>
      <c r="S4" s="1"/>
      <c r="T4" s="1"/>
      <c r="U4" s="1"/>
    </row>
    <row r="5" spans="1:21" x14ac:dyDescent="0.25">
      <c r="A5" s="1"/>
      <c r="B5" s="1"/>
      <c r="C5" s="1"/>
      <c r="D5" s="1"/>
      <c r="E5" s="1"/>
      <c r="F5" s="1"/>
      <c r="G5" s="1"/>
      <c r="H5" s="1"/>
      <c r="I5" s="1"/>
      <c r="J5" s="1"/>
      <c r="K5" s="1"/>
      <c r="L5" s="1"/>
      <c r="M5" s="1"/>
      <c r="N5" s="1"/>
      <c r="S5" s="1"/>
      <c r="T5" s="1"/>
      <c r="U5" s="1"/>
    </row>
    <row r="6" spans="1:21" ht="30.75" customHeight="1" thickBot="1" x14ac:dyDescent="0.3">
      <c r="A6" s="1"/>
      <c r="B6" s="1"/>
      <c r="C6" s="1"/>
      <c r="D6" s="1"/>
      <c r="E6" s="1"/>
      <c r="F6" s="1"/>
      <c r="G6" s="1"/>
      <c r="H6" s="1"/>
      <c r="I6" s="1"/>
      <c r="J6" s="1"/>
      <c r="K6" s="1"/>
      <c r="L6" s="1"/>
      <c r="M6" s="1"/>
      <c r="N6" s="1"/>
      <c r="S6" s="1"/>
      <c r="T6" s="1"/>
      <c r="U6" s="1"/>
    </row>
    <row r="7" spans="1:21" ht="18" x14ac:dyDescent="0.25">
      <c r="A7" s="706" t="s">
        <v>144</v>
      </c>
      <c r="B7" s="706"/>
      <c r="C7" s="706"/>
      <c r="D7" s="706"/>
      <c r="E7" s="706"/>
      <c r="F7" s="706"/>
      <c r="G7" s="707"/>
      <c r="H7" s="708" t="s">
        <v>82</v>
      </c>
      <c r="I7" s="709"/>
      <c r="J7" s="709" t="s">
        <v>4</v>
      </c>
      <c r="K7" s="709"/>
      <c r="L7" s="712" t="s">
        <v>5</v>
      </c>
      <c r="M7" s="712"/>
      <c r="N7" s="713" t="s">
        <v>6</v>
      </c>
      <c r="O7" s="715" t="s">
        <v>7</v>
      </c>
      <c r="P7" s="619" t="s">
        <v>955</v>
      </c>
      <c r="Q7" s="619" t="s">
        <v>953</v>
      </c>
      <c r="R7" s="605" t="s">
        <v>954</v>
      </c>
      <c r="S7" s="700" t="s">
        <v>85</v>
      </c>
      <c r="T7" s="666" t="s">
        <v>9</v>
      </c>
      <c r="U7" s="669" t="s">
        <v>95</v>
      </c>
    </row>
    <row r="8" spans="1:21" x14ac:dyDescent="0.25">
      <c r="A8" s="703" t="s">
        <v>915</v>
      </c>
      <c r="B8" s="703"/>
      <c r="C8" s="703"/>
      <c r="D8" s="703"/>
      <c r="E8" s="703"/>
      <c r="F8" s="703"/>
      <c r="G8" s="704"/>
      <c r="H8" s="710"/>
      <c r="I8" s="711"/>
      <c r="J8" s="711"/>
      <c r="K8" s="711"/>
      <c r="L8" s="692"/>
      <c r="M8" s="692"/>
      <c r="N8" s="714"/>
      <c r="O8" s="716"/>
      <c r="P8" s="620"/>
      <c r="Q8" s="620"/>
      <c r="R8" s="606"/>
      <c r="S8" s="701"/>
      <c r="T8" s="667"/>
      <c r="U8" s="670"/>
    </row>
    <row r="9" spans="1:21" ht="24.75" thickBot="1" x14ac:dyDescent="0.3">
      <c r="A9" s="351" t="s">
        <v>12</v>
      </c>
      <c r="B9" s="352"/>
      <c r="C9" s="353" t="s">
        <v>145</v>
      </c>
      <c r="D9" s="354" t="s">
        <v>14</v>
      </c>
      <c r="E9" s="353" t="s">
        <v>15</v>
      </c>
      <c r="F9" s="353" t="s">
        <v>16</v>
      </c>
      <c r="G9" s="355" t="s">
        <v>17</v>
      </c>
      <c r="H9" s="452" t="s">
        <v>18</v>
      </c>
      <c r="I9" s="450" t="s">
        <v>19</v>
      </c>
      <c r="J9" s="450" t="s">
        <v>18</v>
      </c>
      <c r="K9" s="450" t="s">
        <v>19</v>
      </c>
      <c r="L9" s="450" t="s">
        <v>18</v>
      </c>
      <c r="M9" s="451" t="s">
        <v>19</v>
      </c>
      <c r="N9" s="714"/>
      <c r="O9" s="717"/>
      <c r="P9" s="621"/>
      <c r="Q9" s="621"/>
      <c r="R9" s="607"/>
      <c r="S9" s="702"/>
      <c r="T9" s="668"/>
      <c r="U9" s="671"/>
    </row>
    <row r="10" spans="1:21" ht="38.25" x14ac:dyDescent="0.25">
      <c r="A10" s="705" t="s">
        <v>146</v>
      </c>
      <c r="B10" s="82" t="s">
        <v>21</v>
      </c>
      <c r="C10" s="85" t="s">
        <v>147</v>
      </c>
      <c r="D10" s="14" t="s">
        <v>148</v>
      </c>
      <c r="E10" s="10" t="s">
        <v>895</v>
      </c>
      <c r="F10" s="14" t="s">
        <v>894</v>
      </c>
      <c r="G10" s="138" t="s">
        <v>149</v>
      </c>
      <c r="H10" s="140">
        <v>4</v>
      </c>
      <c r="I10" s="101">
        <v>4</v>
      </c>
      <c r="J10" s="80">
        <v>4</v>
      </c>
      <c r="K10" s="101">
        <v>4</v>
      </c>
      <c r="L10" s="80">
        <v>3</v>
      </c>
      <c r="M10" s="101">
        <v>3</v>
      </c>
      <c r="N10" s="453">
        <f>I10+K10+M10</f>
        <v>11</v>
      </c>
      <c r="O10" s="572">
        <f>H10+J10+L10</f>
        <v>11</v>
      </c>
      <c r="P10" s="448">
        <f>I10+K10+M10</f>
        <v>11</v>
      </c>
      <c r="Q10" s="92">
        <f>O10/P10</f>
        <v>1</v>
      </c>
      <c r="R10" s="573">
        <f>O10/N10</f>
        <v>1</v>
      </c>
      <c r="S10" s="578" t="s">
        <v>972</v>
      </c>
      <c r="T10" s="471" t="s">
        <v>1014</v>
      </c>
      <c r="U10" s="471" t="s">
        <v>1088</v>
      </c>
    </row>
    <row r="11" spans="1:21" ht="51" x14ac:dyDescent="0.25">
      <c r="A11" s="705"/>
      <c r="B11" s="82" t="s">
        <v>106</v>
      </c>
      <c r="C11" s="84" t="s">
        <v>150</v>
      </c>
      <c r="D11" s="14" t="s">
        <v>151</v>
      </c>
      <c r="E11" s="10" t="s">
        <v>152</v>
      </c>
      <c r="F11" s="14" t="s">
        <v>894</v>
      </c>
      <c r="G11" s="139" t="s">
        <v>154</v>
      </c>
      <c r="H11" s="283"/>
      <c r="I11" s="101">
        <v>0</v>
      </c>
      <c r="J11" s="517">
        <v>0.25</v>
      </c>
      <c r="K11" s="101">
        <v>0.5</v>
      </c>
      <c r="L11" s="80">
        <v>0.75</v>
      </c>
      <c r="M11" s="101">
        <v>0.5</v>
      </c>
      <c r="N11" s="453">
        <f t="shared" ref="N11:N18" si="0">I11+K11+M11</f>
        <v>1</v>
      </c>
      <c r="O11" s="572">
        <f t="shared" ref="O11:O18" si="1">H11+J11+L11</f>
        <v>1</v>
      </c>
      <c r="P11" s="448">
        <f t="shared" ref="P11:P18" si="2">I11+K11+M11</f>
        <v>1</v>
      </c>
      <c r="Q11" s="92">
        <f t="shared" ref="Q11:Q18" si="3">O11/P11</f>
        <v>1</v>
      </c>
      <c r="R11" s="573">
        <f t="shared" ref="R11:R18" si="4">O11/N11</f>
        <v>1</v>
      </c>
      <c r="S11" s="578" t="s">
        <v>973</v>
      </c>
      <c r="T11" s="472" t="s">
        <v>1015</v>
      </c>
      <c r="U11" s="471" t="s">
        <v>1105</v>
      </c>
    </row>
    <row r="12" spans="1:21" ht="89.25" x14ac:dyDescent="0.25">
      <c r="A12" s="695" t="s">
        <v>155</v>
      </c>
      <c r="B12" s="79" t="s">
        <v>28</v>
      </c>
      <c r="C12" s="6" t="s">
        <v>156</v>
      </c>
      <c r="D12" s="7" t="s">
        <v>157</v>
      </c>
      <c r="E12" s="7" t="s">
        <v>158</v>
      </c>
      <c r="F12" s="14" t="s">
        <v>894</v>
      </c>
      <c r="G12" s="139" t="s">
        <v>159</v>
      </c>
      <c r="H12" s="140">
        <v>1</v>
      </c>
      <c r="I12" s="101">
        <v>1</v>
      </c>
      <c r="J12" s="517">
        <v>0.5</v>
      </c>
      <c r="K12" s="101">
        <v>1</v>
      </c>
      <c r="L12" s="80">
        <v>0.5</v>
      </c>
      <c r="M12" s="101">
        <v>0</v>
      </c>
      <c r="N12" s="453">
        <f t="shared" si="0"/>
        <v>2</v>
      </c>
      <c r="O12" s="572">
        <f t="shared" si="1"/>
        <v>2</v>
      </c>
      <c r="P12" s="448">
        <f t="shared" si="2"/>
        <v>2</v>
      </c>
      <c r="Q12" s="92">
        <f t="shared" si="3"/>
        <v>1</v>
      </c>
      <c r="R12" s="573">
        <f t="shared" si="4"/>
        <v>1</v>
      </c>
      <c r="S12" s="578" t="s">
        <v>974</v>
      </c>
      <c r="T12" s="472" t="s">
        <v>1016</v>
      </c>
      <c r="U12" s="471" t="s">
        <v>1106</v>
      </c>
    </row>
    <row r="13" spans="1:21" ht="150.75" customHeight="1" x14ac:dyDescent="0.25">
      <c r="A13" s="695"/>
      <c r="B13" s="79" t="s">
        <v>127</v>
      </c>
      <c r="C13" s="284" t="s">
        <v>160</v>
      </c>
      <c r="D13" s="285" t="s">
        <v>161</v>
      </c>
      <c r="E13" s="285" t="s">
        <v>162</v>
      </c>
      <c r="F13" s="285" t="s">
        <v>1017</v>
      </c>
      <c r="G13" s="286" t="s">
        <v>163</v>
      </c>
      <c r="H13" s="140"/>
      <c r="I13" s="101"/>
      <c r="J13" s="80">
        <v>1</v>
      </c>
      <c r="K13" s="101">
        <v>1</v>
      </c>
      <c r="L13" s="80">
        <v>1</v>
      </c>
      <c r="M13" s="101">
        <v>1</v>
      </c>
      <c r="N13" s="453">
        <f t="shared" si="0"/>
        <v>2</v>
      </c>
      <c r="O13" s="572">
        <f t="shared" si="1"/>
        <v>2</v>
      </c>
      <c r="P13" s="448">
        <f t="shared" si="2"/>
        <v>2</v>
      </c>
      <c r="Q13" s="92">
        <f t="shared" si="3"/>
        <v>1</v>
      </c>
      <c r="R13" s="573">
        <f t="shared" si="4"/>
        <v>1</v>
      </c>
      <c r="S13" s="578" t="s">
        <v>973</v>
      </c>
      <c r="T13" s="472" t="s">
        <v>1033</v>
      </c>
      <c r="U13" s="471" t="s">
        <v>1107</v>
      </c>
    </row>
    <row r="14" spans="1:21" ht="140.25" x14ac:dyDescent="0.25">
      <c r="A14" s="696" t="s">
        <v>164</v>
      </c>
      <c r="B14" s="79" t="s">
        <v>165</v>
      </c>
      <c r="C14" s="6" t="s">
        <v>166</v>
      </c>
      <c r="D14" s="7" t="s">
        <v>167</v>
      </c>
      <c r="E14" s="10" t="s">
        <v>112</v>
      </c>
      <c r="F14" s="14" t="s">
        <v>896</v>
      </c>
      <c r="G14" s="138" t="s">
        <v>168</v>
      </c>
      <c r="H14" s="287">
        <v>1</v>
      </c>
      <c r="I14" s="101">
        <v>1</v>
      </c>
      <c r="J14" s="288">
        <v>1</v>
      </c>
      <c r="K14" s="101">
        <v>1</v>
      </c>
      <c r="L14" s="80">
        <v>1</v>
      </c>
      <c r="M14" s="101">
        <v>1</v>
      </c>
      <c r="N14" s="453">
        <f t="shared" si="0"/>
        <v>3</v>
      </c>
      <c r="O14" s="572">
        <f t="shared" si="1"/>
        <v>3</v>
      </c>
      <c r="P14" s="448">
        <f t="shared" si="2"/>
        <v>3</v>
      </c>
      <c r="Q14" s="92">
        <f t="shared" si="3"/>
        <v>1</v>
      </c>
      <c r="R14" s="573">
        <f t="shared" si="4"/>
        <v>1</v>
      </c>
      <c r="S14" s="578" t="s">
        <v>975</v>
      </c>
      <c r="T14" s="456" t="s">
        <v>1019</v>
      </c>
      <c r="U14" s="471" t="s">
        <v>1108</v>
      </c>
    </row>
    <row r="15" spans="1:21" ht="38.25" x14ac:dyDescent="0.25">
      <c r="A15" s="697"/>
      <c r="B15" s="79" t="s">
        <v>169</v>
      </c>
      <c r="C15" s="6" t="s">
        <v>170</v>
      </c>
      <c r="D15" s="7" t="s">
        <v>151</v>
      </c>
      <c r="E15" s="10" t="s">
        <v>152</v>
      </c>
      <c r="F15" s="14" t="s">
        <v>894</v>
      </c>
      <c r="G15" s="138">
        <v>45488</v>
      </c>
      <c r="H15" s="287"/>
      <c r="I15" s="101"/>
      <c r="J15" s="518">
        <v>0.5</v>
      </c>
      <c r="K15" s="101">
        <v>1</v>
      </c>
      <c r="L15" s="80">
        <v>0.5</v>
      </c>
      <c r="M15" s="101"/>
      <c r="N15" s="453">
        <v>1</v>
      </c>
      <c r="O15" s="572">
        <f t="shared" si="1"/>
        <v>1</v>
      </c>
      <c r="P15" s="448">
        <f t="shared" si="2"/>
        <v>1</v>
      </c>
      <c r="Q15" s="92">
        <f t="shared" si="3"/>
        <v>1</v>
      </c>
      <c r="R15" s="573">
        <f t="shared" si="4"/>
        <v>1</v>
      </c>
      <c r="S15" s="578" t="s">
        <v>973</v>
      </c>
      <c r="T15" s="449" t="s">
        <v>1018</v>
      </c>
      <c r="U15" s="471" t="s">
        <v>1109</v>
      </c>
    </row>
    <row r="16" spans="1:21" ht="38.25" x14ac:dyDescent="0.25">
      <c r="A16" s="356" t="s">
        <v>171</v>
      </c>
      <c r="B16" s="82" t="s">
        <v>43</v>
      </c>
      <c r="C16" s="78" t="s">
        <v>172</v>
      </c>
      <c r="D16" s="14" t="s">
        <v>173</v>
      </c>
      <c r="E16" s="10" t="s">
        <v>174</v>
      </c>
      <c r="F16" s="14" t="s">
        <v>894</v>
      </c>
      <c r="G16" s="138" t="s">
        <v>175</v>
      </c>
      <c r="H16" s="143">
        <v>0.33</v>
      </c>
      <c r="I16" s="81">
        <v>0.33</v>
      </c>
      <c r="J16" s="473">
        <v>0.34</v>
      </c>
      <c r="K16" s="81">
        <v>0.34</v>
      </c>
      <c r="L16" s="473">
        <v>0.33</v>
      </c>
      <c r="M16" s="81">
        <v>0.33</v>
      </c>
      <c r="N16" s="454">
        <f t="shared" si="0"/>
        <v>1</v>
      </c>
      <c r="O16" s="572">
        <f t="shared" si="1"/>
        <v>1</v>
      </c>
      <c r="P16" s="448">
        <f t="shared" si="2"/>
        <v>1</v>
      </c>
      <c r="Q16" s="92">
        <f t="shared" si="3"/>
        <v>1</v>
      </c>
      <c r="R16" s="573">
        <f t="shared" si="4"/>
        <v>1</v>
      </c>
      <c r="S16" s="578" t="s">
        <v>976</v>
      </c>
      <c r="T16" s="449" t="s">
        <v>976</v>
      </c>
      <c r="U16" s="471" t="s">
        <v>1110</v>
      </c>
    </row>
    <row r="17" spans="1:21" ht="102" x14ac:dyDescent="0.25">
      <c r="A17" s="698" t="s">
        <v>176</v>
      </c>
      <c r="B17" s="83" t="s">
        <v>49</v>
      </c>
      <c r="C17" s="85" t="s">
        <v>177</v>
      </c>
      <c r="D17" s="14" t="s">
        <v>178</v>
      </c>
      <c r="E17" s="14" t="s">
        <v>1020</v>
      </c>
      <c r="F17" s="14" t="s">
        <v>897</v>
      </c>
      <c r="G17" s="139" t="s">
        <v>179</v>
      </c>
      <c r="H17" s="287"/>
      <c r="I17" s="101"/>
      <c r="J17" s="288">
        <v>1</v>
      </c>
      <c r="K17" s="101">
        <v>1</v>
      </c>
      <c r="L17" s="80">
        <v>1</v>
      </c>
      <c r="M17" s="101">
        <v>1</v>
      </c>
      <c r="N17" s="453">
        <f t="shared" si="0"/>
        <v>2</v>
      </c>
      <c r="O17" s="572">
        <f t="shared" si="1"/>
        <v>2</v>
      </c>
      <c r="P17" s="448">
        <f t="shared" si="2"/>
        <v>2</v>
      </c>
      <c r="Q17" s="92">
        <f t="shared" si="3"/>
        <v>1</v>
      </c>
      <c r="R17" s="573">
        <f t="shared" si="4"/>
        <v>1</v>
      </c>
      <c r="S17" s="579" t="s">
        <v>973</v>
      </c>
      <c r="T17" s="437" t="s">
        <v>1013</v>
      </c>
      <c r="U17" s="471" t="s">
        <v>1111</v>
      </c>
    </row>
    <row r="18" spans="1:21" ht="255.75" thickBot="1" x14ac:dyDescent="0.3">
      <c r="A18" s="699"/>
      <c r="B18" s="83" t="s">
        <v>55</v>
      </c>
      <c r="C18" s="85" t="s">
        <v>180</v>
      </c>
      <c r="D18" s="14" t="s">
        <v>181</v>
      </c>
      <c r="E18" s="10" t="s">
        <v>152</v>
      </c>
      <c r="F18" s="14" t="s">
        <v>182</v>
      </c>
      <c r="G18" s="139" t="s">
        <v>179</v>
      </c>
      <c r="H18" s="289"/>
      <c r="I18" s="141">
        <v>0</v>
      </c>
      <c r="J18" s="492">
        <v>1</v>
      </c>
      <c r="K18" s="141">
        <v>1</v>
      </c>
      <c r="L18" s="142">
        <v>1</v>
      </c>
      <c r="M18" s="141">
        <v>1</v>
      </c>
      <c r="N18" s="455">
        <f t="shared" si="0"/>
        <v>2</v>
      </c>
      <c r="O18" s="574">
        <f t="shared" si="1"/>
        <v>2</v>
      </c>
      <c r="P18" s="575">
        <f t="shared" si="2"/>
        <v>2</v>
      </c>
      <c r="Q18" s="576">
        <f t="shared" si="3"/>
        <v>1</v>
      </c>
      <c r="R18" s="577">
        <f t="shared" si="4"/>
        <v>1</v>
      </c>
      <c r="S18" s="580" t="s">
        <v>973</v>
      </c>
      <c r="T18" s="491" t="s">
        <v>1035</v>
      </c>
      <c r="U18" s="581" t="s">
        <v>1112</v>
      </c>
    </row>
    <row r="19" spans="1:21" ht="15" hidden="1" customHeight="1" x14ac:dyDescent="0.25">
      <c r="O19" s="435"/>
      <c r="P19" s="435">
        <f>R19/Q19</f>
        <v>1</v>
      </c>
      <c r="Q19" s="435">
        <f>AVERAGE(Q10:Q18)</f>
        <v>1</v>
      </c>
      <c r="R19" s="435">
        <f>AVERAGE(R10:R18)</f>
        <v>1</v>
      </c>
    </row>
  </sheetData>
  <mergeCells count="17">
    <mergeCell ref="U7:U9"/>
    <mergeCell ref="A8:G8"/>
    <mergeCell ref="A10:A11"/>
    <mergeCell ref="A7:G7"/>
    <mergeCell ref="H7:I8"/>
    <mergeCell ref="J7:K8"/>
    <mergeCell ref="L7:M8"/>
    <mergeCell ref="N7:N9"/>
    <mergeCell ref="O7:O9"/>
    <mergeCell ref="P7:P9"/>
    <mergeCell ref="Q7:Q9"/>
    <mergeCell ref="R7:R9"/>
    <mergeCell ref="T7:T9"/>
    <mergeCell ref="A12:A13"/>
    <mergeCell ref="A14:A15"/>
    <mergeCell ref="A17:A18"/>
    <mergeCell ref="S7:S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D873D-DB39-4A4E-B4B0-07907DEF790C}">
  <sheetPr>
    <tabColor rgb="FF00B050"/>
  </sheetPr>
  <dimension ref="A1:W37"/>
  <sheetViews>
    <sheetView showGridLines="0" zoomScale="90" zoomScaleNormal="90" workbookViewId="0"/>
  </sheetViews>
  <sheetFormatPr baseColWidth="10" defaultColWidth="11.42578125" defaultRowHeight="15" x14ac:dyDescent="0.25"/>
  <cols>
    <col min="1" max="1" width="30.42578125" customWidth="1"/>
    <col min="3" max="3" width="81.5703125" customWidth="1"/>
    <col min="4" max="4" width="25.85546875" customWidth="1"/>
    <col min="5" max="5" width="35.7109375" customWidth="1"/>
    <col min="6" max="6" width="26" customWidth="1"/>
    <col min="7" max="7" width="46.85546875" style="104" customWidth="1"/>
    <col min="8" max="8" width="15.85546875" style="104" customWidth="1"/>
    <col min="14" max="14" width="12.140625" customWidth="1"/>
    <col min="15" max="16" width="11.42578125" customWidth="1"/>
    <col min="17" max="17" width="11.42578125" style="555" customWidth="1"/>
    <col min="18" max="18" width="11.42578125" customWidth="1"/>
    <col min="19" max="19" width="11.42578125" hidden="1" customWidth="1"/>
    <col min="20" max="20" width="11.42578125" customWidth="1"/>
    <col min="21" max="21" width="59.28515625" customWidth="1"/>
    <col min="22" max="22" width="90.5703125" bestFit="1" customWidth="1"/>
    <col min="23" max="23" width="53.5703125" customWidth="1"/>
  </cols>
  <sheetData>
    <row r="1" spans="1:23" ht="16.5" x14ac:dyDescent="0.3">
      <c r="A1" s="2"/>
      <c r="B1" s="2"/>
    </row>
    <row r="2" spans="1:23" ht="16.5" x14ac:dyDescent="0.3">
      <c r="A2" s="2"/>
      <c r="B2" s="2"/>
    </row>
    <row r="3" spans="1:23" ht="16.5" x14ac:dyDescent="0.3">
      <c r="A3" s="2"/>
      <c r="B3" s="2"/>
    </row>
    <row r="4" spans="1:23" ht="15.75" thickBot="1" x14ac:dyDescent="0.3"/>
    <row r="5" spans="1:23" ht="20.25" x14ac:dyDescent="0.25">
      <c r="A5" s="723" t="s">
        <v>144</v>
      </c>
      <c r="B5" s="723"/>
      <c r="C5" s="723"/>
      <c r="D5" s="723"/>
      <c r="E5" s="723"/>
      <c r="F5" s="723"/>
      <c r="G5" s="723"/>
      <c r="H5" s="724"/>
      <c r="I5" s="725" t="s">
        <v>82</v>
      </c>
      <c r="J5" s="712"/>
      <c r="K5" s="712" t="s">
        <v>4</v>
      </c>
      <c r="L5" s="712"/>
      <c r="M5" s="712" t="s">
        <v>5</v>
      </c>
      <c r="N5" s="727"/>
      <c r="O5" s="725" t="s">
        <v>6</v>
      </c>
      <c r="P5" s="729" t="s">
        <v>7</v>
      </c>
      <c r="Q5" s="619" t="s">
        <v>955</v>
      </c>
      <c r="R5" s="619" t="s">
        <v>953</v>
      </c>
      <c r="S5" s="619" t="s">
        <v>1051</v>
      </c>
      <c r="T5" s="732" t="s">
        <v>954</v>
      </c>
      <c r="U5" s="718" t="s">
        <v>85</v>
      </c>
      <c r="V5" s="718" t="s">
        <v>9</v>
      </c>
      <c r="W5" s="672" t="s">
        <v>95</v>
      </c>
    </row>
    <row r="6" spans="1:23" ht="20.25" x14ac:dyDescent="0.25">
      <c r="A6" s="721" t="s">
        <v>183</v>
      </c>
      <c r="B6" s="721"/>
      <c r="C6" s="721"/>
      <c r="D6" s="721"/>
      <c r="E6" s="721"/>
      <c r="F6" s="721"/>
      <c r="G6" s="721"/>
      <c r="H6" s="722"/>
      <c r="I6" s="726"/>
      <c r="J6" s="692"/>
      <c r="K6" s="692"/>
      <c r="L6" s="692"/>
      <c r="M6" s="692"/>
      <c r="N6" s="693"/>
      <c r="O6" s="726"/>
      <c r="P6" s="730"/>
      <c r="Q6" s="620"/>
      <c r="R6" s="620"/>
      <c r="S6" s="620"/>
      <c r="T6" s="733"/>
      <c r="U6" s="719"/>
      <c r="V6" s="719"/>
      <c r="W6" s="673"/>
    </row>
    <row r="7" spans="1:23" ht="15.75" thickBot="1" x14ac:dyDescent="0.3">
      <c r="A7" s="343" t="s">
        <v>12</v>
      </c>
      <c r="B7" s="694" t="s">
        <v>13</v>
      </c>
      <c r="C7" s="694"/>
      <c r="D7" s="346" t="s">
        <v>14</v>
      </c>
      <c r="E7" s="346" t="s">
        <v>184</v>
      </c>
      <c r="F7" s="346" t="s">
        <v>15</v>
      </c>
      <c r="G7" s="345" t="s">
        <v>16</v>
      </c>
      <c r="H7" s="347" t="s">
        <v>17</v>
      </c>
      <c r="I7" s="358" t="s">
        <v>18</v>
      </c>
      <c r="J7" s="359" t="s">
        <v>19</v>
      </c>
      <c r="K7" s="359" t="s">
        <v>18</v>
      </c>
      <c r="L7" s="359" t="s">
        <v>19</v>
      </c>
      <c r="M7" s="359" t="s">
        <v>18</v>
      </c>
      <c r="N7" s="357" t="s">
        <v>19</v>
      </c>
      <c r="O7" s="728"/>
      <c r="P7" s="731"/>
      <c r="Q7" s="621"/>
      <c r="R7" s="621"/>
      <c r="S7" s="621"/>
      <c r="T7" s="734"/>
      <c r="U7" s="720"/>
      <c r="V7" s="720"/>
      <c r="W7" s="674"/>
    </row>
    <row r="8" spans="1:23" s="381" customFormat="1" ht="105" customHeight="1" x14ac:dyDescent="0.25">
      <c r="A8" s="691" t="s">
        <v>185</v>
      </c>
      <c r="B8" s="371" t="s">
        <v>21</v>
      </c>
      <c r="C8" s="372" t="s">
        <v>186</v>
      </c>
      <c r="D8" s="373">
        <v>1</v>
      </c>
      <c r="E8" s="374" t="s">
        <v>187</v>
      </c>
      <c r="F8" s="374" t="s">
        <v>188</v>
      </c>
      <c r="G8" s="374" t="s">
        <v>58</v>
      </c>
      <c r="H8" s="375" t="s">
        <v>880</v>
      </c>
      <c r="I8" s="457"/>
      <c r="J8" s="376"/>
      <c r="K8" s="474">
        <v>1</v>
      </c>
      <c r="L8" s="378">
        <v>1</v>
      </c>
      <c r="M8" s="377"/>
      <c r="N8" s="379"/>
      <c r="O8" s="380">
        <f t="shared" ref="O8:O34" si="0">J8+L8+N8</f>
        <v>1</v>
      </c>
      <c r="P8" s="554">
        <f>I8+K8+M8</f>
        <v>1</v>
      </c>
      <c r="Q8" s="464">
        <f>J8+L8+N8</f>
        <v>1</v>
      </c>
      <c r="R8" s="463">
        <f>P8/Q8</f>
        <v>1</v>
      </c>
      <c r="S8" s="493">
        <f>((J8+L8+N8)/O8)*R8</f>
        <v>1</v>
      </c>
      <c r="T8" s="583">
        <f t="shared" ref="T8:T34" si="1">P8/O8</f>
        <v>1</v>
      </c>
      <c r="U8" s="498" t="s">
        <v>977</v>
      </c>
      <c r="V8" s="503" t="s">
        <v>1022</v>
      </c>
      <c r="W8" s="503" t="s">
        <v>1092</v>
      </c>
    </row>
    <row r="9" spans="1:23" s="381" customFormat="1" ht="105" customHeight="1" x14ac:dyDescent="0.25">
      <c r="A9" s="691"/>
      <c r="B9" s="382" t="s">
        <v>106</v>
      </c>
      <c r="C9" s="383" t="s">
        <v>888</v>
      </c>
      <c r="D9" s="384" t="s">
        <v>189</v>
      </c>
      <c r="E9" s="374" t="s">
        <v>1012</v>
      </c>
      <c r="F9" s="374" t="s">
        <v>120</v>
      </c>
      <c r="G9" s="374" t="s">
        <v>190</v>
      </c>
      <c r="H9" s="375" t="s">
        <v>59</v>
      </c>
      <c r="I9" s="458">
        <v>1</v>
      </c>
      <c r="J9" s="385">
        <v>1</v>
      </c>
      <c r="K9" s="458">
        <v>1</v>
      </c>
      <c r="L9" s="385">
        <v>1</v>
      </c>
      <c r="M9" s="458">
        <v>1</v>
      </c>
      <c r="N9" s="387">
        <v>1</v>
      </c>
      <c r="O9" s="388">
        <f t="shared" si="0"/>
        <v>3</v>
      </c>
      <c r="P9" s="464">
        <f>I9+K9+M9</f>
        <v>3</v>
      </c>
      <c r="Q9" s="464">
        <f t="shared" ref="Q9:Q34" si="2">J9+L9+N9</f>
        <v>3</v>
      </c>
      <c r="R9" s="463">
        <f t="shared" ref="R9:R34" si="3">P9/Q9</f>
        <v>1</v>
      </c>
      <c r="S9" s="494">
        <f t="shared" ref="S9:S34" si="4">((J9+L9+N9)/O9)*R9</f>
        <v>1</v>
      </c>
      <c r="T9" s="584">
        <f t="shared" si="1"/>
        <v>1</v>
      </c>
      <c r="U9" s="499" t="s">
        <v>978</v>
      </c>
      <c r="V9" s="503" t="s">
        <v>1024</v>
      </c>
      <c r="W9" s="503" t="s">
        <v>1093</v>
      </c>
    </row>
    <row r="10" spans="1:23" s="381" customFormat="1" ht="105" customHeight="1" x14ac:dyDescent="0.25">
      <c r="A10" s="691"/>
      <c r="B10" s="382" t="s">
        <v>109</v>
      </c>
      <c r="C10" s="389" t="s">
        <v>191</v>
      </c>
      <c r="D10" s="384">
        <v>1</v>
      </c>
      <c r="E10" s="374" t="s">
        <v>192</v>
      </c>
      <c r="F10" s="374" t="s">
        <v>193</v>
      </c>
      <c r="G10" s="374" t="s">
        <v>194</v>
      </c>
      <c r="H10" s="375" t="s">
        <v>59</v>
      </c>
      <c r="I10" s="399">
        <v>0.33</v>
      </c>
      <c r="J10" s="390">
        <v>0.33</v>
      </c>
      <c r="K10" s="391">
        <v>0.33</v>
      </c>
      <c r="L10" s="390">
        <v>0.33400000000000002</v>
      </c>
      <c r="M10" s="386">
        <v>0.34</v>
      </c>
      <c r="N10" s="392">
        <v>0.33400000000000002</v>
      </c>
      <c r="O10" s="393">
        <f t="shared" si="0"/>
        <v>0.998</v>
      </c>
      <c r="P10" s="554">
        <f t="shared" ref="P10:P34" si="5">I10+K10+M10</f>
        <v>1</v>
      </c>
      <c r="Q10" s="464">
        <f t="shared" si="2"/>
        <v>0.998</v>
      </c>
      <c r="R10" s="463">
        <f t="shared" si="3"/>
        <v>1.002004008016032</v>
      </c>
      <c r="S10" s="495">
        <f t="shared" si="4"/>
        <v>1.002004008016032</v>
      </c>
      <c r="T10" s="584">
        <f t="shared" si="1"/>
        <v>1.002004008016032</v>
      </c>
      <c r="U10" s="499" t="s">
        <v>979</v>
      </c>
      <c r="V10" s="499" t="s">
        <v>1007</v>
      </c>
      <c r="W10" s="499" t="s">
        <v>1113</v>
      </c>
    </row>
    <row r="11" spans="1:23" s="381" customFormat="1" ht="105" customHeight="1" x14ac:dyDescent="0.25">
      <c r="A11" s="691"/>
      <c r="B11" s="382" t="s">
        <v>114</v>
      </c>
      <c r="C11" s="372" t="s">
        <v>195</v>
      </c>
      <c r="D11" s="384" t="s">
        <v>196</v>
      </c>
      <c r="E11" s="374" t="s">
        <v>197</v>
      </c>
      <c r="F11" s="374" t="s">
        <v>120</v>
      </c>
      <c r="G11" s="374" t="s">
        <v>190</v>
      </c>
      <c r="H11" s="375" t="s">
        <v>881</v>
      </c>
      <c r="I11" s="458"/>
      <c r="J11" s="394"/>
      <c r="K11" s="458">
        <v>1</v>
      </c>
      <c r="L11" s="385">
        <v>1</v>
      </c>
      <c r="M11" s="404">
        <v>1</v>
      </c>
      <c r="N11" s="387">
        <v>1</v>
      </c>
      <c r="O11" s="388">
        <f t="shared" si="0"/>
        <v>2</v>
      </c>
      <c r="P11" s="464">
        <f>I11+K11+M11</f>
        <v>2</v>
      </c>
      <c r="Q11" s="464">
        <f t="shared" si="2"/>
        <v>2</v>
      </c>
      <c r="R11" s="463">
        <f t="shared" si="3"/>
        <v>1</v>
      </c>
      <c r="S11" s="494">
        <f t="shared" si="4"/>
        <v>1</v>
      </c>
      <c r="T11" s="584">
        <f t="shared" si="1"/>
        <v>1</v>
      </c>
      <c r="U11" s="499" t="s">
        <v>977</v>
      </c>
      <c r="V11" s="499" t="s">
        <v>1025</v>
      </c>
      <c r="W11" s="499" t="s">
        <v>1114</v>
      </c>
    </row>
    <row r="12" spans="1:23" s="381" customFormat="1" ht="105" customHeight="1" x14ac:dyDescent="0.25">
      <c r="A12" s="691"/>
      <c r="B12" s="382" t="s">
        <v>117</v>
      </c>
      <c r="C12" s="372" t="s">
        <v>198</v>
      </c>
      <c r="D12" s="384" t="s">
        <v>189</v>
      </c>
      <c r="E12" s="374" t="s">
        <v>199</v>
      </c>
      <c r="F12" s="374" t="s">
        <v>193</v>
      </c>
      <c r="G12" s="374" t="s">
        <v>194</v>
      </c>
      <c r="H12" s="375" t="s">
        <v>59</v>
      </c>
      <c r="I12" s="458">
        <v>1</v>
      </c>
      <c r="J12" s="385">
        <v>1</v>
      </c>
      <c r="K12" s="458">
        <v>1</v>
      </c>
      <c r="L12" s="385">
        <v>1</v>
      </c>
      <c r="M12" s="404">
        <v>1</v>
      </c>
      <c r="N12" s="387">
        <v>1</v>
      </c>
      <c r="O12" s="388">
        <f t="shared" si="0"/>
        <v>3</v>
      </c>
      <c r="P12" s="464">
        <f t="shared" si="5"/>
        <v>3</v>
      </c>
      <c r="Q12" s="464">
        <f t="shared" si="2"/>
        <v>3</v>
      </c>
      <c r="R12" s="463">
        <f t="shared" si="3"/>
        <v>1</v>
      </c>
      <c r="S12" s="494">
        <f t="shared" si="4"/>
        <v>1</v>
      </c>
      <c r="T12" s="584">
        <f t="shared" si="1"/>
        <v>1</v>
      </c>
      <c r="U12" s="499" t="s">
        <v>980</v>
      </c>
      <c r="V12" s="499" t="s">
        <v>1008</v>
      </c>
      <c r="W12" s="499" t="s">
        <v>1115</v>
      </c>
    </row>
    <row r="13" spans="1:23" s="381" customFormat="1" ht="105" customHeight="1" x14ac:dyDescent="0.25">
      <c r="A13" s="691"/>
      <c r="B13" s="79">
        <v>1.6</v>
      </c>
      <c r="C13" s="372" t="s">
        <v>200</v>
      </c>
      <c r="D13" s="395" t="s">
        <v>189</v>
      </c>
      <c r="E13" s="396" t="s">
        <v>201</v>
      </c>
      <c r="F13" s="396" t="s">
        <v>193</v>
      </c>
      <c r="G13" s="396" t="s">
        <v>194</v>
      </c>
      <c r="H13" s="397" t="s">
        <v>59</v>
      </c>
      <c r="I13" s="459">
        <v>1</v>
      </c>
      <c r="J13" s="385">
        <v>1</v>
      </c>
      <c r="K13" s="459">
        <v>1</v>
      </c>
      <c r="L13" s="385">
        <v>1</v>
      </c>
      <c r="M13" s="404">
        <v>1</v>
      </c>
      <c r="N13" s="387">
        <v>1</v>
      </c>
      <c r="O13" s="388">
        <f t="shared" si="0"/>
        <v>3</v>
      </c>
      <c r="P13" s="464">
        <f t="shared" si="5"/>
        <v>3</v>
      </c>
      <c r="Q13" s="464">
        <f t="shared" si="2"/>
        <v>3</v>
      </c>
      <c r="R13" s="463">
        <f t="shared" si="3"/>
        <v>1</v>
      </c>
      <c r="S13" s="494">
        <f t="shared" si="4"/>
        <v>1</v>
      </c>
      <c r="T13" s="584">
        <f t="shared" si="1"/>
        <v>1</v>
      </c>
      <c r="U13" s="499" t="s">
        <v>981</v>
      </c>
      <c r="V13" s="499" t="s">
        <v>1009</v>
      </c>
      <c r="W13" s="499" t="s">
        <v>1009</v>
      </c>
    </row>
    <row r="14" spans="1:23" s="381" customFormat="1" ht="155.25" customHeight="1" x14ac:dyDescent="0.25">
      <c r="A14" s="691"/>
      <c r="B14" s="371" t="s">
        <v>202</v>
      </c>
      <c r="C14" s="372" t="s">
        <v>203</v>
      </c>
      <c r="D14" s="384">
        <v>1</v>
      </c>
      <c r="E14" s="396" t="s">
        <v>204</v>
      </c>
      <c r="F14" s="374" t="s">
        <v>120</v>
      </c>
      <c r="G14" s="370" t="s">
        <v>205</v>
      </c>
      <c r="H14" s="375" t="s">
        <v>881</v>
      </c>
      <c r="I14" s="459"/>
      <c r="J14" s="385"/>
      <c r="K14" s="386">
        <v>0.5</v>
      </c>
      <c r="L14" s="390">
        <v>0.5</v>
      </c>
      <c r="M14" s="386">
        <v>0.5</v>
      </c>
      <c r="N14" s="392">
        <v>0.5</v>
      </c>
      <c r="O14" s="393">
        <f t="shared" si="0"/>
        <v>1</v>
      </c>
      <c r="P14" s="463">
        <f>I14+K14+M14</f>
        <v>1</v>
      </c>
      <c r="Q14" s="464">
        <f t="shared" si="2"/>
        <v>1</v>
      </c>
      <c r="R14" s="463">
        <f t="shared" si="3"/>
        <v>1</v>
      </c>
      <c r="S14" s="495">
        <f t="shared" si="4"/>
        <v>1</v>
      </c>
      <c r="T14" s="584">
        <f>P14/O14</f>
        <v>1</v>
      </c>
      <c r="U14" s="499" t="s">
        <v>977</v>
      </c>
      <c r="V14" s="499" t="s">
        <v>1010</v>
      </c>
      <c r="W14" s="501" t="s">
        <v>1094</v>
      </c>
    </row>
    <row r="15" spans="1:23" s="381" customFormat="1" ht="125.25" customHeight="1" x14ac:dyDescent="0.25">
      <c r="A15" s="691"/>
      <c r="B15" s="79">
        <v>1.8</v>
      </c>
      <c r="C15" s="372" t="s">
        <v>889</v>
      </c>
      <c r="D15" s="395" t="s">
        <v>189</v>
      </c>
      <c r="E15" s="398" t="s">
        <v>206</v>
      </c>
      <c r="F15" s="396" t="s">
        <v>120</v>
      </c>
      <c r="G15" s="396" t="s">
        <v>207</v>
      </c>
      <c r="H15" s="397" t="s">
        <v>59</v>
      </c>
      <c r="I15" s="459">
        <v>1</v>
      </c>
      <c r="J15" s="385">
        <v>1</v>
      </c>
      <c r="K15" s="558">
        <v>1</v>
      </c>
      <c r="L15" s="385">
        <v>1</v>
      </c>
      <c r="M15" s="404">
        <v>1</v>
      </c>
      <c r="N15" s="387">
        <v>1</v>
      </c>
      <c r="O15" s="388">
        <f t="shared" si="0"/>
        <v>3</v>
      </c>
      <c r="P15" s="464">
        <f t="shared" si="5"/>
        <v>3</v>
      </c>
      <c r="Q15" s="464">
        <f t="shared" si="2"/>
        <v>3</v>
      </c>
      <c r="R15" s="463">
        <f t="shared" si="3"/>
        <v>1</v>
      </c>
      <c r="S15" s="495">
        <f t="shared" si="4"/>
        <v>1</v>
      </c>
      <c r="T15" s="584">
        <f t="shared" si="1"/>
        <v>1</v>
      </c>
      <c r="U15" s="499" t="s">
        <v>982</v>
      </c>
      <c r="V15" s="499" t="s">
        <v>1011</v>
      </c>
      <c r="W15" s="501" t="s">
        <v>1095</v>
      </c>
    </row>
    <row r="16" spans="1:23" s="381" customFormat="1" ht="105" customHeight="1" x14ac:dyDescent="0.25">
      <c r="A16" s="691"/>
      <c r="B16" s="382" t="s">
        <v>208</v>
      </c>
      <c r="C16" s="372" t="s">
        <v>209</v>
      </c>
      <c r="D16" s="384" t="s">
        <v>189</v>
      </c>
      <c r="E16" s="374" t="s">
        <v>210</v>
      </c>
      <c r="F16" s="374" t="s">
        <v>120</v>
      </c>
      <c r="G16" s="374" t="s">
        <v>190</v>
      </c>
      <c r="H16" s="375" t="s">
        <v>59</v>
      </c>
      <c r="I16" s="459"/>
      <c r="J16" s="385"/>
      <c r="K16" s="558">
        <v>0.5</v>
      </c>
      <c r="L16" s="385">
        <v>2</v>
      </c>
      <c r="M16" s="587">
        <v>2.5</v>
      </c>
      <c r="N16" s="387">
        <v>1</v>
      </c>
      <c r="O16" s="388">
        <f t="shared" si="0"/>
        <v>3</v>
      </c>
      <c r="P16" s="464">
        <f>I16+K16+M16</f>
        <v>3</v>
      </c>
      <c r="Q16" s="464">
        <f t="shared" si="2"/>
        <v>3</v>
      </c>
      <c r="R16" s="463">
        <f t="shared" si="3"/>
        <v>1</v>
      </c>
      <c r="S16" s="495">
        <f t="shared" si="4"/>
        <v>1</v>
      </c>
      <c r="T16" s="584">
        <f t="shared" si="1"/>
        <v>1</v>
      </c>
      <c r="U16" s="499" t="s">
        <v>977</v>
      </c>
      <c r="V16" s="504" t="s">
        <v>1026</v>
      </c>
      <c r="W16" s="504" t="s">
        <v>1116</v>
      </c>
    </row>
    <row r="17" spans="1:23" s="381" customFormat="1" ht="105" customHeight="1" x14ac:dyDescent="0.25">
      <c r="A17" s="691"/>
      <c r="B17" s="382" t="s">
        <v>211</v>
      </c>
      <c r="C17" s="383" t="s">
        <v>212</v>
      </c>
      <c r="D17" s="395" t="s">
        <v>213</v>
      </c>
      <c r="E17" s="396" t="s">
        <v>214</v>
      </c>
      <c r="F17" s="396" t="s">
        <v>120</v>
      </c>
      <c r="G17" s="396" t="s">
        <v>190</v>
      </c>
      <c r="H17" s="397">
        <v>45657</v>
      </c>
      <c r="I17" s="459"/>
      <c r="J17" s="385"/>
      <c r="K17" s="558">
        <v>0.5</v>
      </c>
      <c r="L17" s="385"/>
      <c r="M17" s="404">
        <v>0.5</v>
      </c>
      <c r="N17" s="387">
        <v>1</v>
      </c>
      <c r="O17" s="388">
        <f t="shared" si="0"/>
        <v>1</v>
      </c>
      <c r="P17" s="464">
        <f t="shared" si="5"/>
        <v>1</v>
      </c>
      <c r="Q17" s="464">
        <f t="shared" si="2"/>
        <v>1</v>
      </c>
      <c r="R17" s="463">
        <f t="shared" si="3"/>
        <v>1</v>
      </c>
      <c r="S17" s="495">
        <f t="shared" si="4"/>
        <v>1</v>
      </c>
      <c r="T17" s="584">
        <f t="shared" si="1"/>
        <v>1</v>
      </c>
      <c r="U17" s="499" t="s">
        <v>977</v>
      </c>
      <c r="V17" s="499" t="s">
        <v>1027</v>
      </c>
      <c r="W17" s="499" t="s">
        <v>1117</v>
      </c>
    </row>
    <row r="18" spans="1:23" s="381" customFormat="1" ht="105" customHeight="1" x14ac:dyDescent="0.25">
      <c r="A18" s="691"/>
      <c r="B18" s="382" t="s">
        <v>215</v>
      </c>
      <c r="C18" s="372" t="s">
        <v>216</v>
      </c>
      <c r="D18" s="395" t="s">
        <v>213</v>
      </c>
      <c r="E18" s="396" t="s">
        <v>217</v>
      </c>
      <c r="F18" s="396" t="s">
        <v>120</v>
      </c>
      <c r="G18" s="396" t="s">
        <v>153</v>
      </c>
      <c r="H18" s="375">
        <v>45535</v>
      </c>
      <c r="I18" s="459"/>
      <c r="J18" s="385"/>
      <c r="K18" s="459">
        <v>1</v>
      </c>
      <c r="L18" s="385">
        <v>1</v>
      </c>
      <c r="M18" s="386"/>
      <c r="N18" s="387"/>
      <c r="O18" s="388">
        <f t="shared" si="0"/>
        <v>1</v>
      </c>
      <c r="P18" s="464">
        <f t="shared" si="5"/>
        <v>1</v>
      </c>
      <c r="Q18" s="464">
        <f t="shared" si="2"/>
        <v>1</v>
      </c>
      <c r="R18" s="463">
        <f t="shared" si="3"/>
        <v>1</v>
      </c>
      <c r="S18" s="495">
        <f t="shared" si="4"/>
        <v>1</v>
      </c>
      <c r="T18" s="584">
        <f t="shared" si="1"/>
        <v>1</v>
      </c>
      <c r="U18" s="499" t="s">
        <v>983</v>
      </c>
      <c r="V18" s="503" t="s">
        <v>1023</v>
      </c>
      <c r="W18" s="503" t="s">
        <v>1118</v>
      </c>
    </row>
    <row r="19" spans="1:23" s="381" customFormat="1" ht="150.75" customHeight="1" x14ac:dyDescent="0.3">
      <c r="A19" s="691"/>
      <c r="B19" s="382" t="s">
        <v>218</v>
      </c>
      <c r="C19" s="372" t="s">
        <v>219</v>
      </c>
      <c r="D19" s="395" t="s">
        <v>196</v>
      </c>
      <c r="E19" s="396" t="s">
        <v>220</v>
      </c>
      <c r="F19" s="396" t="s">
        <v>221</v>
      </c>
      <c r="G19" s="396" t="s">
        <v>182</v>
      </c>
      <c r="H19" s="375" t="s">
        <v>900</v>
      </c>
      <c r="I19" s="459"/>
      <c r="J19" s="385"/>
      <c r="K19" s="459">
        <v>1</v>
      </c>
      <c r="L19" s="385">
        <v>1</v>
      </c>
      <c r="M19" s="404">
        <v>1</v>
      </c>
      <c r="N19" s="387">
        <v>1</v>
      </c>
      <c r="O19" s="388">
        <f t="shared" si="0"/>
        <v>2</v>
      </c>
      <c r="P19" s="464">
        <f t="shared" si="5"/>
        <v>2</v>
      </c>
      <c r="Q19" s="464">
        <f t="shared" si="2"/>
        <v>2</v>
      </c>
      <c r="R19" s="463">
        <f t="shared" si="3"/>
        <v>1</v>
      </c>
      <c r="S19" s="495">
        <f t="shared" si="4"/>
        <v>1</v>
      </c>
      <c r="T19" s="584">
        <f t="shared" si="1"/>
        <v>1</v>
      </c>
      <c r="U19" s="499" t="s">
        <v>977</v>
      </c>
      <c r="V19" s="505" t="s">
        <v>1037</v>
      </c>
      <c r="W19" s="505" t="s">
        <v>1077</v>
      </c>
    </row>
    <row r="20" spans="1:23" s="381" customFormat="1" ht="105" customHeight="1" x14ac:dyDescent="0.25">
      <c r="A20" s="691"/>
      <c r="B20" s="382" t="s">
        <v>222</v>
      </c>
      <c r="C20" s="400" t="s">
        <v>890</v>
      </c>
      <c r="D20" s="384" t="s">
        <v>223</v>
      </c>
      <c r="E20" s="374" t="s">
        <v>891</v>
      </c>
      <c r="F20" s="374" t="s">
        <v>162</v>
      </c>
      <c r="G20" s="374" t="s">
        <v>224</v>
      </c>
      <c r="H20" s="375">
        <v>45657</v>
      </c>
      <c r="I20" s="459"/>
      <c r="J20" s="385"/>
      <c r="K20" s="386"/>
      <c r="L20" s="385"/>
      <c r="M20" s="404">
        <v>1</v>
      </c>
      <c r="N20" s="387">
        <v>1</v>
      </c>
      <c r="O20" s="388">
        <f t="shared" si="0"/>
        <v>1</v>
      </c>
      <c r="P20" s="464">
        <f t="shared" si="5"/>
        <v>1</v>
      </c>
      <c r="Q20" s="464">
        <f t="shared" si="2"/>
        <v>1</v>
      </c>
      <c r="R20" s="463">
        <f t="shared" si="3"/>
        <v>1</v>
      </c>
      <c r="S20" s="495">
        <f t="shared" si="4"/>
        <v>1</v>
      </c>
      <c r="T20" s="584">
        <f t="shared" si="1"/>
        <v>1</v>
      </c>
      <c r="U20" s="499" t="s">
        <v>977</v>
      </c>
      <c r="V20" s="503" t="s">
        <v>1028</v>
      </c>
      <c r="W20" s="503" t="s">
        <v>1078</v>
      </c>
    </row>
    <row r="21" spans="1:23" s="381" customFormat="1" ht="105" customHeight="1" x14ac:dyDescent="0.25">
      <c r="A21" s="691"/>
      <c r="B21" s="382">
        <v>1.1399999999999999</v>
      </c>
      <c r="C21" s="400" t="s">
        <v>225</v>
      </c>
      <c r="D21" s="384" t="s">
        <v>189</v>
      </c>
      <c r="E21" s="374" t="s">
        <v>220</v>
      </c>
      <c r="F21" s="374" t="s">
        <v>162</v>
      </c>
      <c r="G21" s="374" t="s">
        <v>1062</v>
      </c>
      <c r="H21" s="375" t="s">
        <v>168</v>
      </c>
      <c r="I21" s="459">
        <v>1</v>
      </c>
      <c r="J21" s="385">
        <v>1</v>
      </c>
      <c r="K21" s="459">
        <v>1</v>
      </c>
      <c r="L21" s="385">
        <v>1</v>
      </c>
      <c r="M21" s="404">
        <v>1</v>
      </c>
      <c r="N21" s="387">
        <v>1</v>
      </c>
      <c r="O21" s="388">
        <f t="shared" si="0"/>
        <v>3</v>
      </c>
      <c r="P21" s="464">
        <f t="shared" si="5"/>
        <v>3</v>
      </c>
      <c r="Q21" s="464">
        <f t="shared" si="2"/>
        <v>3</v>
      </c>
      <c r="R21" s="463">
        <f t="shared" si="3"/>
        <v>1</v>
      </c>
      <c r="S21" s="495">
        <f t="shared" si="4"/>
        <v>1</v>
      </c>
      <c r="T21" s="584">
        <f t="shared" si="1"/>
        <v>1</v>
      </c>
      <c r="U21" s="499" t="s">
        <v>984</v>
      </c>
      <c r="V21" s="503" t="s">
        <v>1029</v>
      </c>
      <c r="W21" s="503" t="s">
        <v>1119</v>
      </c>
    </row>
    <row r="22" spans="1:23" s="381" customFormat="1" ht="105" customHeight="1" x14ac:dyDescent="0.25">
      <c r="A22" s="691" t="s">
        <v>226</v>
      </c>
      <c r="B22" s="382" t="s">
        <v>28</v>
      </c>
      <c r="C22" s="372" t="s">
        <v>227</v>
      </c>
      <c r="D22" s="396" t="s">
        <v>228</v>
      </c>
      <c r="E22" s="374" t="s">
        <v>229</v>
      </c>
      <c r="F22" s="396" t="s">
        <v>112</v>
      </c>
      <c r="G22" s="396" t="s">
        <v>1063</v>
      </c>
      <c r="H22" s="397" t="s">
        <v>882</v>
      </c>
      <c r="I22" s="459">
        <v>1</v>
      </c>
      <c r="J22" s="385">
        <v>1</v>
      </c>
      <c r="K22" s="558">
        <v>1</v>
      </c>
      <c r="L22" s="385">
        <v>1</v>
      </c>
      <c r="M22" s="404">
        <v>1</v>
      </c>
      <c r="N22" s="387">
        <v>1</v>
      </c>
      <c r="O22" s="388">
        <f t="shared" si="0"/>
        <v>3</v>
      </c>
      <c r="P22" s="464">
        <f t="shared" si="5"/>
        <v>3</v>
      </c>
      <c r="Q22" s="464">
        <f t="shared" si="2"/>
        <v>3</v>
      </c>
      <c r="R22" s="463">
        <f t="shared" si="3"/>
        <v>1</v>
      </c>
      <c r="S22" s="495">
        <f t="shared" si="4"/>
        <v>1</v>
      </c>
      <c r="T22" s="584">
        <f t="shared" si="1"/>
        <v>1</v>
      </c>
      <c r="U22" s="500" t="s">
        <v>985</v>
      </c>
      <c r="V22" s="500" t="s">
        <v>991</v>
      </c>
      <c r="W22" s="500" t="s">
        <v>991</v>
      </c>
    </row>
    <row r="23" spans="1:23" s="381" customFormat="1" ht="105" customHeight="1" x14ac:dyDescent="0.25">
      <c r="A23" s="691"/>
      <c r="B23" s="401" t="s">
        <v>127</v>
      </c>
      <c r="C23" s="383" t="s">
        <v>230</v>
      </c>
      <c r="D23" s="384" t="s">
        <v>231</v>
      </c>
      <c r="E23" s="374" t="s">
        <v>232</v>
      </c>
      <c r="F23" s="374" t="s">
        <v>120</v>
      </c>
      <c r="G23" s="374" t="s">
        <v>190</v>
      </c>
      <c r="H23" s="375" t="s">
        <v>883</v>
      </c>
      <c r="I23" s="460"/>
      <c r="J23" s="402"/>
      <c r="K23" s="559">
        <v>0</v>
      </c>
      <c r="L23" s="385">
        <v>1</v>
      </c>
      <c r="M23" s="404">
        <v>1</v>
      </c>
      <c r="N23" s="387">
        <v>1</v>
      </c>
      <c r="O23" s="388">
        <f t="shared" si="0"/>
        <v>2</v>
      </c>
      <c r="P23" s="464">
        <f t="shared" si="5"/>
        <v>1</v>
      </c>
      <c r="Q23" s="464">
        <f t="shared" si="2"/>
        <v>2</v>
      </c>
      <c r="R23" s="463">
        <f t="shared" si="3"/>
        <v>0.5</v>
      </c>
      <c r="S23" s="495">
        <f t="shared" si="4"/>
        <v>0.5</v>
      </c>
      <c r="T23" s="584">
        <f t="shared" si="1"/>
        <v>0.5</v>
      </c>
      <c r="U23" s="499" t="s">
        <v>977</v>
      </c>
      <c r="V23" s="516" t="s">
        <v>1055</v>
      </c>
      <c r="W23" s="516" t="s">
        <v>1079</v>
      </c>
    </row>
    <row r="24" spans="1:23" s="381" customFormat="1" ht="127.5" customHeight="1" x14ac:dyDescent="0.25">
      <c r="A24" s="691"/>
      <c r="B24" s="382" t="s">
        <v>233</v>
      </c>
      <c r="C24" s="383" t="s">
        <v>234</v>
      </c>
      <c r="D24" s="396" t="s">
        <v>235</v>
      </c>
      <c r="E24" s="374" t="s">
        <v>229</v>
      </c>
      <c r="F24" s="374" t="s">
        <v>120</v>
      </c>
      <c r="G24" s="374" t="s">
        <v>1064</v>
      </c>
      <c r="H24" s="375" t="s">
        <v>59</v>
      </c>
      <c r="I24" s="459">
        <v>1</v>
      </c>
      <c r="J24" s="402">
        <v>1</v>
      </c>
      <c r="K24" s="559">
        <v>0</v>
      </c>
      <c r="L24" s="402">
        <v>1</v>
      </c>
      <c r="M24" s="404">
        <v>2</v>
      </c>
      <c r="N24" s="403">
        <v>1</v>
      </c>
      <c r="O24" s="388">
        <f t="shared" si="0"/>
        <v>3</v>
      </c>
      <c r="P24" s="464">
        <f t="shared" si="5"/>
        <v>3</v>
      </c>
      <c r="Q24" s="464">
        <f t="shared" si="2"/>
        <v>3</v>
      </c>
      <c r="R24" s="463">
        <f t="shared" si="3"/>
        <v>1</v>
      </c>
      <c r="S24" s="495">
        <f t="shared" si="4"/>
        <v>1</v>
      </c>
      <c r="T24" s="584">
        <f t="shared" si="1"/>
        <v>1</v>
      </c>
      <c r="U24" s="501" t="s">
        <v>986</v>
      </c>
      <c r="V24" s="516" t="s">
        <v>1055</v>
      </c>
      <c r="W24" s="503" t="s">
        <v>1080</v>
      </c>
    </row>
    <row r="25" spans="1:23" s="381" customFormat="1" ht="143.25" customHeight="1" x14ac:dyDescent="0.25">
      <c r="A25" s="691" t="s">
        <v>236</v>
      </c>
      <c r="B25" s="382" t="s">
        <v>35</v>
      </c>
      <c r="C25" s="383" t="s">
        <v>887</v>
      </c>
      <c r="D25" s="374" t="s">
        <v>237</v>
      </c>
      <c r="E25" s="374" t="s">
        <v>238</v>
      </c>
      <c r="F25" s="374" t="s">
        <v>120</v>
      </c>
      <c r="G25" s="374" t="s">
        <v>190</v>
      </c>
      <c r="H25" s="375" t="s">
        <v>883</v>
      </c>
      <c r="I25" s="459"/>
      <c r="J25" s="385"/>
      <c r="K25" s="404">
        <v>1</v>
      </c>
      <c r="L25" s="385">
        <v>1</v>
      </c>
      <c r="M25" s="404">
        <v>1</v>
      </c>
      <c r="N25" s="387">
        <v>1</v>
      </c>
      <c r="O25" s="388">
        <f t="shared" si="0"/>
        <v>2</v>
      </c>
      <c r="P25" s="464">
        <f t="shared" si="5"/>
        <v>2</v>
      </c>
      <c r="Q25" s="464">
        <f t="shared" si="2"/>
        <v>2</v>
      </c>
      <c r="R25" s="463">
        <f t="shared" si="3"/>
        <v>1</v>
      </c>
      <c r="S25" s="495">
        <f t="shared" si="4"/>
        <v>1</v>
      </c>
      <c r="T25" s="584">
        <f t="shared" si="1"/>
        <v>1</v>
      </c>
      <c r="U25" s="499" t="s">
        <v>977</v>
      </c>
      <c r="V25" s="504" t="s">
        <v>1030</v>
      </c>
      <c r="W25" s="499" t="s">
        <v>1120</v>
      </c>
    </row>
    <row r="26" spans="1:23" s="381" customFormat="1" ht="139.5" customHeight="1" x14ac:dyDescent="0.25">
      <c r="A26" s="691"/>
      <c r="B26" s="382" t="s">
        <v>239</v>
      </c>
      <c r="C26" s="400" t="s">
        <v>919</v>
      </c>
      <c r="D26" s="396" t="s">
        <v>1056</v>
      </c>
      <c r="E26" s="374" t="s">
        <v>240</v>
      </c>
      <c r="F26" s="374" t="s">
        <v>120</v>
      </c>
      <c r="G26" s="374" t="s">
        <v>153</v>
      </c>
      <c r="H26" s="375" t="s">
        <v>883</v>
      </c>
      <c r="I26" s="461"/>
      <c r="J26" s="385"/>
      <c r="K26" s="524">
        <v>4</v>
      </c>
      <c r="L26" s="385">
        <v>6</v>
      </c>
      <c r="M26" s="404">
        <v>4</v>
      </c>
      <c r="N26" s="387">
        <v>2</v>
      </c>
      <c r="O26" s="388">
        <f t="shared" si="0"/>
        <v>8</v>
      </c>
      <c r="P26" s="464">
        <f t="shared" si="5"/>
        <v>8</v>
      </c>
      <c r="Q26" s="464">
        <f t="shared" si="2"/>
        <v>8</v>
      </c>
      <c r="R26" s="463">
        <f t="shared" si="3"/>
        <v>1</v>
      </c>
      <c r="S26" s="495">
        <f t="shared" si="4"/>
        <v>1</v>
      </c>
      <c r="T26" s="584">
        <f t="shared" si="1"/>
        <v>1</v>
      </c>
      <c r="U26" s="499" t="s">
        <v>987</v>
      </c>
      <c r="V26" s="504" t="s">
        <v>1038</v>
      </c>
      <c r="W26" s="504" t="s">
        <v>1121</v>
      </c>
    </row>
    <row r="27" spans="1:23" s="381" customFormat="1" ht="105" customHeight="1" x14ac:dyDescent="0.25">
      <c r="A27" s="691"/>
      <c r="B27" s="382" t="s">
        <v>135</v>
      </c>
      <c r="C27" s="400" t="s">
        <v>241</v>
      </c>
      <c r="D27" s="384">
        <v>1</v>
      </c>
      <c r="E27" s="374" t="s">
        <v>242</v>
      </c>
      <c r="F27" s="374" t="s">
        <v>120</v>
      </c>
      <c r="G27" s="374" t="s">
        <v>153</v>
      </c>
      <c r="H27" s="375" t="s">
        <v>884</v>
      </c>
      <c r="I27" s="462"/>
      <c r="J27" s="385"/>
      <c r="K27" s="386">
        <v>0.5</v>
      </c>
      <c r="L27" s="390">
        <v>0.5</v>
      </c>
      <c r="M27" s="531">
        <v>0.5</v>
      </c>
      <c r="N27" s="392">
        <v>0.5</v>
      </c>
      <c r="O27" s="405">
        <f t="shared" si="0"/>
        <v>1</v>
      </c>
      <c r="P27" s="464">
        <f t="shared" si="5"/>
        <v>1</v>
      </c>
      <c r="Q27" s="464">
        <f t="shared" si="2"/>
        <v>1</v>
      </c>
      <c r="R27" s="463">
        <f t="shared" si="3"/>
        <v>1</v>
      </c>
      <c r="S27" s="496">
        <f t="shared" si="4"/>
        <v>1</v>
      </c>
      <c r="T27" s="585">
        <f t="shared" si="1"/>
        <v>1</v>
      </c>
      <c r="U27" s="499" t="s">
        <v>977</v>
      </c>
      <c r="V27" s="504" t="s">
        <v>1031</v>
      </c>
      <c r="W27" s="504" t="s">
        <v>1122</v>
      </c>
    </row>
    <row r="28" spans="1:23" s="381" customFormat="1" ht="105" customHeight="1" x14ac:dyDescent="0.25">
      <c r="A28" s="691"/>
      <c r="B28" s="401" t="s">
        <v>139</v>
      </c>
      <c r="C28" s="389" t="s">
        <v>243</v>
      </c>
      <c r="D28" s="406">
        <v>1</v>
      </c>
      <c r="E28" s="370" t="s">
        <v>244</v>
      </c>
      <c r="F28" s="370" t="s">
        <v>120</v>
      </c>
      <c r="G28" s="370" t="s">
        <v>105</v>
      </c>
      <c r="H28" s="375" t="s">
        <v>59</v>
      </c>
      <c r="I28" s="399">
        <v>0.33</v>
      </c>
      <c r="J28" s="390">
        <v>0.33</v>
      </c>
      <c r="K28" s="391">
        <v>0.33</v>
      </c>
      <c r="L28" s="390">
        <v>0.33400000000000002</v>
      </c>
      <c r="M28" s="386">
        <v>0.33989999999999998</v>
      </c>
      <c r="N28" s="392">
        <v>0.33400000000000002</v>
      </c>
      <c r="O28" s="405">
        <f t="shared" si="0"/>
        <v>0.998</v>
      </c>
      <c r="P28" s="464">
        <f t="shared" si="5"/>
        <v>0.99990000000000001</v>
      </c>
      <c r="Q28" s="464">
        <f t="shared" si="2"/>
        <v>0.998</v>
      </c>
      <c r="R28" s="463">
        <f t="shared" si="3"/>
        <v>1.0019038076152305</v>
      </c>
      <c r="S28" s="496">
        <f t="shared" si="4"/>
        <v>1.0019038076152305</v>
      </c>
      <c r="T28" s="585">
        <f t="shared" si="1"/>
        <v>1.0019038076152305</v>
      </c>
      <c r="U28" s="499" t="s">
        <v>988</v>
      </c>
      <c r="V28" s="499" t="s">
        <v>988</v>
      </c>
      <c r="W28" s="499" t="s">
        <v>1123</v>
      </c>
    </row>
    <row r="29" spans="1:23" s="381" customFormat="1" ht="105" customHeight="1" x14ac:dyDescent="0.25">
      <c r="A29" s="691"/>
      <c r="B29" s="382" t="s">
        <v>245</v>
      </c>
      <c r="C29" s="400" t="s">
        <v>892</v>
      </c>
      <c r="D29" s="396" t="s">
        <v>246</v>
      </c>
      <c r="E29" s="374" t="s">
        <v>247</v>
      </c>
      <c r="F29" s="374" t="s">
        <v>120</v>
      </c>
      <c r="G29" s="374" t="s">
        <v>190</v>
      </c>
      <c r="H29" s="375">
        <v>45535</v>
      </c>
      <c r="I29" s="459"/>
      <c r="J29" s="385"/>
      <c r="K29" s="557">
        <v>0.5</v>
      </c>
      <c r="L29" s="385">
        <v>1</v>
      </c>
      <c r="M29" s="404"/>
      <c r="N29" s="387"/>
      <c r="O29" s="388">
        <f t="shared" si="0"/>
        <v>1</v>
      </c>
      <c r="P29" s="464">
        <f t="shared" si="5"/>
        <v>0.5</v>
      </c>
      <c r="Q29" s="464">
        <f t="shared" si="2"/>
        <v>1</v>
      </c>
      <c r="R29" s="463">
        <f t="shared" si="3"/>
        <v>0.5</v>
      </c>
      <c r="S29" s="494">
        <f t="shared" si="4"/>
        <v>0.5</v>
      </c>
      <c r="T29" s="584">
        <f t="shared" si="1"/>
        <v>0.5</v>
      </c>
      <c r="U29" s="499" t="s">
        <v>977</v>
      </c>
      <c r="V29" s="506" t="s">
        <v>1032</v>
      </c>
      <c r="W29" s="503" t="s">
        <v>1124</v>
      </c>
    </row>
    <row r="30" spans="1:23" s="381" customFormat="1" ht="105" customHeight="1" x14ac:dyDescent="0.25">
      <c r="A30" s="691"/>
      <c r="B30" s="382" t="s">
        <v>248</v>
      </c>
      <c r="C30" s="400" t="s">
        <v>886</v>
      </c>
      <c r="D30" s="396" t="s">
        <v>249</v>
      </c>
      <c r="E30" s="374" t="s">
        <v>247</v>
      </c>
      <c r="F30" s="374" t="s">
        <v>120</v>
      </c>
      <c r="G30" s="374" t="s">
        <v>1065</v>
      </c>
      <c r="H30" s="375" t="s">
        <v>883</v>
      </c>
      <c r="I30" s="461"/>
      <c r="J30" s="385"/>
      <c r="K30" s="524">
        <v>0</v>
      </c>
      <c r="L30" s="385">
        <v>3</v>
      </c>
      <c r="M30" s="404">
        <v>3</v>
      </c>
      <c r="N30" s="387">
        <v>3</v>
      </c>
      <c r="O30" s="388">
        <f t="shared" si="0"/>
        <v>6</v>
      </c>
      <c r="P30" s="464">
        <f t="shared" si="5"/>
        <v>3</v>
      </c>
      <c r="Q30" s="464">
        <f t="shared" si="2"/>
        <v>6</v>
      </c>
      <c r="R30" s="463">
        <f t="shared" si="3"/>
        <v>0.5</v>
      </c>
      <c r="S30" s="494">
        <f t="shared" si="4"/>
        <v>0.5</v>
      </c>
      <c r="T30" s="584">
        <f t="shared" si="1"/>
        <v>0.5</v>
      </c>
      <c r="U30" s="499" t="s">
        <v>977</v>
      </c>
      <c r="V30" s="516" t="s">
        <v>1055</v>
      </c>
      <c r="W30" s="503" t="s">
        <v>1081</v>
      </c>
    </row>
    <row r="31" spans="1:23" s="381" customFormat="1" ht="105" customHeight="1" x14ac:dyDescent="0.3">
      <c r="A31" s="691"/>
      <c r="B31" s="382" t="s">
        <v>250</v>
      </c>
      <c r="C31" s="400" t="s">
        <v>251</v>
      </c>
      <c r="D31" s="396" t="s">
        <v>901</v>
      </c>
      <c r="E31" s="374" t="s">
        <v>252</v>
      </c>
      <c r="F31" s="396" t="s">
        <v>221</v>
      </c>
      <c r="G31" s="396" t="s">
        <v>253</v>
      </c>
      <c r="H31" s="397" t="s">
        <v>900</v>
      </c>
      <c r="I31" s="462"/>
      <c r="J31" s="385"/>
      <c r="K31" s="524">
        <v>0</v>
      </c>
      <c r="L31" s="385">
        <v>1</v>
      </c>
      <c r="M31" s="404">
        <v>2</v>
      </c>
      <c r="N31" s="387">
        <v>1</v>
      </c>
      <c r="O31" s="388">
        <f t="shared" si="0"/>
        <v>2</v>
      </c>
      <c r="P31" s="464">
        <f t="shared" si="5"/>
        <v>2</v>
      </c>
      <c r="Q31" s="464">
        <f t="shared" si="2"/>
        <v>2</v>
      </c>
      <c r="R31" s="463">
        <f t="shared" si="3"/>
        <v>1</v>
      </c>
      <c r="S31" s="494">
        <f t="shared" si="4"/>
        <v>1</v>
      </c>
      <c r="T31" s="584">
        <f t="shared" si="1"/>
        <v>1</v>
      </c>
      <c r="U31" s="499" t="s">
        <v>977</v>
      </c>
      <c r="V31" s="503" t="s">
        <v>1036</v>
      </c>
      <c r="W31" s="582" t="s">
        <v>1087</v>
      </c>
    </row>
    <row r="32" spans="1:23" s="381" customFormat="1" ht="105" customHeight="1" x14ac:dyDescent="0.25">
      <c r="A32" s="691"/>
      <c r="B32" s="382" t="s">
        <v>254</v>
      </c>
      <c r="C32" s="400" t="s">
        <v>255</v>
      </c>
      <c r="D32" s="400" t="s">
        <v>256</v>
      </c>
      <c r="E32" s="374" t="s">
        <v>257</v>
      </c>
      <c r="F32" s="374" t="s">
        <v>221</v>
      </c>
      <c r="G32" s="374" t="s">
        <v>894</v>
      </c>
      <c r="H32" s="375" t="s">
        <v>900</v>
      </c>
      <c r="I32" s="459"/>
      <c r="J32" s="385"/>
      <c r="K32" s="557">
        <v>0.5</v>
      </c>
      <c r="L32" s="385">
        <v>2</v>
      </c>
      <c r="M32" s="404">
        <v>1</v>
      </c>
      <c r="N32" s="387">
        <v>1</v>
      </c>
      <c r="O32" s="388">
        <f t="shared" si="0"/>
        <v>3</v>
      </c>
      <c r="P32" s="464">
        <f t="shared" si="5"/>
        <v>1.5</v>
      </c>
      <c r="Q32" s="464">
        <f t="shared" si="2"/>
        <v>3</v>
      </c>
      <c r="R32" s="463">
        <f t="shared" si="3"/>
        <v>0.5</v>
      </c>
      <c r="S32" s="494">
        <f t="shared" si="4"/>
        <v>0.5</v>
      </c>
      <c r="T32" s="584">
        <f t="shared" si="1"/>
        <v>0.5</v>
      </c>
      <c r="U32" s="499" t="s">
        <v>977</v>
      </c>
      <c r="V32" s="507" t="s">
        <v>989</v>
      </c>
      <c r="W32" s="507" t="s">
        <v>1125</v>
      </c>
    </row>
    <row r="33" spans="1:23" s="381" customFormat="1" ht="105" customHeight="1" x14ac:dyDescent="0.25">
      <c r="A33" s="691" t="s">
        <v>258</v>
      </c>
      <c r="B33" s="407" t="s">
        <v>43</v>
      </c>
      <c r="C33" s="372" t="s">
        <v>893</v>
      </c>
      <c r="D33" s="372" t="s">
        <v>256</v>
      </c>
      <c r="E33" s="372" t="s">
        <v>257</v>
      </c>
      <c r="F33" s="372" t="s">
        <v>221</v>
      </c>
      <c r="G33" s="396" t="s">
        <v>1066</v>
      </c>
      <c r="H33" s="397" t="s">
        <v>168</v>
      </c>
      <c r="I33" s="459">
        <v>1</v>
      </c>
      <c r="J33" s="385">
        <v>1</v>
      </c>
      <c r="K33" s="524">
        <v>1</v>
      </c>
      <c r="L33" s="385">
        <v>1</v>
      </c>
      <c r="M33" s="404">
        <v>1</v>
      </c>
      <c r="N33" s="387">
        <v>1</v>
      </c>
      <c r="O33" s="388">
        <f t="shared" si="0"/>
        <v>3</v>
      </c>
      <c r="P33" s="464">
        <f t="shared" si="5"/>
        <v>3</v>
      </c>
      <c r="Q33" s="464">
        <f t="shared" si="2"/>
        <v>3</v>
      </c>
      <c r="R33" s="463">
        <f t="shared" si="3"/>
        <v>1</v>
      </c>
      <c r="S33" s="494">
        <f t="shared" si="4"/>
        <v>1</v>
      </c>
      <c r="T33" s="584">
        <f t="shared" si="1"/>
        <v>1</v>
      </c>
      <c r="U33" s="499" t="s">
        <v>990</v>
      </c>
      <c r="V33" s="500" t="s">
        <v>992</v>
      </c>
      <c r="W33" s="500" t="s">
        <v>1126</v>
      </c>
    </row>
    <row r="34" spans="1:23" s="381" customFormat="1" ht="105" customHeight="1" thickBot="1" x14ac:dyDescent="0.3">
      <c r="A34" s="691"/>
      <c r="B34" s="382" t="s">
        <v>259</v>
      </c>
      <c r="C34" s="372" t="s">
        <v>260</v>
      </c>
      <c r="D34" s="374" t="s">
        <v>237</v>
      </c>
      <c r="E34" s="396" t="s">
        <v>261</v>
      </c>
      <c r="F34" s="374" t="s">
        <v>120</v>
      </c>
      <c r="G34" s="396" t="s">
        <v>1067</v>
      </c>
      <c r="H34" s="397" t="s">
        <v>885</v>
      </c>
      <c r="I34" s="461"/>
      <c r="J34" s="385"/>
      <c r="K34" s="524"/>
      <c r="L34" s="385">
        <v>1</v>
      </c>
      <c r="M34" s="404">
        <v>1</v>
      </c>
      <c r="N34" s="387">
        <v>1</v>
      </c>
      <c r="O34" s="408">
        <f t="shared" si="0"/>
        <v>2</v>
      </c>
      <c r="P34" s="464">
        <f t="shared" si="5"/>
        <v>1</v>
      </c>
      <c r="Q34" s="464">
        <f t="shared" si="2"/>
        <v>2</v>
      </c>
      <c r="R34" s="463">
        <f t="shared" si="3"/>
        <v>0.5</v>
      </c>
      <c r="S34" s="497">
        <f t="shared" si="4"/>
        <v>0.5</v>
      </c>
      <c r="T34" s="586">
        <f t="shared" si="1"/>
        <v>0.5</v>
      </c>
      <c r="U34" s="502" t="s">
        <v>977</v>
      </c>
      <c r="V34" s="519" t="s">
        <v>1055</v>
      </c>
      <c r="W34" s="519" t="s">
        <v>1127</v>
      </c>
    </row>
    <row r="35" spans="1:23" ht="14.25" hidden="1" customHeight="1" x14ac:dyDescent="0.25">
      <c r="A35" s="690" t="s">
        <v>917</v>
      </c>
      <c r="B35" s="690"/>
      <c r="Q35" s="556"/>
      <c r="R35" s="509">
        <f t="shared" ref="R35:S35" si="6">AVERAGE(R8:R34)</f>
        <v>0.90755214131967632</v>
      </c>
      <c r="S35" s="509">
        <f t="shared" si="6"/>
        <v>0.90755214131967632</v>
      </c>
      <c r="T35" s="509">
        <f>AVERAGE(T8:T34)</f>
        <v>0.90755214131967632</v>
      </c>
    </row>
    <row r="36" spans="1:23" x14ac:dyDescent="0.25">
      <c r="A36" s="369" t="s">
        <v>918</v>
      </c>
      <c r="B36" s="369"/>
    </row>
    <row r="37" spans="1:23" x14ac:dyDescent="0.25">
      <c r="A37" s="369" t="s">
        <v>1068</v>
      </c>
    </row>
  </sheetData>
  <mergeCells count="20">
    <mergeCell ref="A35:B35"/>
    <mergeCell ref="A8:A21"/>
    <mergeCell ref="A22:A24"/>
    <mergeCell ref="A25:A32"/>
    <mergeCell ref="A33:A34"/>
    <mergeCell ref="V5:V7"/>
    <mergeCell ref="W5:W7"/>
    <mergeCell ref="A6:H6"/>
    <mergeCell ref="B7:C7"/>
    <mergeCell ref="A5:H5"/>
    <mergeCell ref="I5:J6"/>
    <mergeCell ref="K5:L6"/>
    <mergeCell ref="M5:N6"/>
    <mergeCell ref="O5:O7"/>
    <mergeCell ref="P5:P7"/>
    <mergeCell ref="Q5:Q7"/>
    <mergeCell ref="R5:R7"/>
    <mergeCell ref="T5:T7"/>
    <mergeCell ref="U5:U7"/>
    <mergeCell ref="S5:S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6E6BC-4FDE-4BC7-8AFD-4F194BFE220B}">
  <sheetPr>
    <tabColor rgb="FF00B050"/>
  </sheetPr>
  <dimension ref="A1:DG16"/>
  <sheetViews>
    <sheetView zoomScale="90" zoomScaleNormal="90" workbookViewId="0">
      <selection sqref="A1:V1"/>
    </sheetView>
  </sheetViews>
  <sheetFormatPr baseColWidth="10" defaultColWidth="11.42578125" defaultRowHeight="74.25" customHeight="1" x14ac:dyDescent="0.25"/>
  <cols>
    <col min="1" max="1" width="29.7109375" customWidth="1"/>
    <col min="2" max="2" width="7.28515625" customWidth="1"/>
    <col min="3" max="3" width="53.85546875" customWidth="1"/>
    <col min="4" max="4" width="10.28515625" customWidth="1"/>
    <col min="5" max="5" width="38.42578125" customWidth="1"/>
    <col min="6" max="6" width="34.85546875" customWidth="1"/>
    <col min="7" max="7" width="25.42578125" customWidth="1"/>
    <col min="8" max="8" width="22.42578125" customWidth="1"/>
    <col min="9" max="9" width="10.28515625" bestFit="1" customWidth="1"/>
    <col min="10" max="10" width="9.85546875" bestFit="1" customWidth="1"/>
    <col min="11" max="11" width="10.28515625" bestFit="1" customWidth="1"/>
    <col min="12" max="12" width="9.85546875" bestFit="1" customWidth="1"/>
    <col min="13" max="13" width="10.28515625" bestFit="1" customWidth="1"/>
    <col min="14" max="14" width="9.7109375" bestFit="1" customWidth="1"/>
    <col min="15" max="15" width="10.42578125" customWidth="1"/>
    <col min="16" max="19" width="13.7109375" customWidth="1"/>
    <col min="20" max="22" width="42.5703125" customWidth="1"/>
  </cols>
  <sheetData>
    <row r="1" spans="1:111" ht="74.25" customHeight="1" thickBot="1" x14ac:dyDescent="0.3">
      <c r="A1" s="600"/>
      <c r="B1" s="600"/>
      <c r="C1" s="600"/>
      <c r="D1" s="600"/>
      <c r="E1" s="600"/>
      <c r="F1" s="600"/>
      <c r="G1" s="600"/>
      <c r="H1" s="600"/>
      <c r="I1" s="600"/>
      <c r="J1" s="600"/>
      <c r="K1" s="600"/>
      <c r="L1" s="600"/>
      <c r="M1" s="600"/>
      <c r="N1" s="600"/>
      <c r="O1" s="600"/>
      <c r="P1" s="600"/>
      <c r="Q1" s="600"/>
      <c r="R1" s="600"/>
      <c r="S1" s="600"/>
      <c r="T1" s="600"/>
      <c r="U1" s="600"/>
      <c r="V1" s="600"/>
    </row>
    <row r="2" spans="1:111" ht="24" customHeight="1" x14ac:dyDescent="0.25">
      <c r="A2" s="721" t="s">
        <v>262</v>
      </c>
      <c r="B2" s="721"/>
      <c r="C2" s="721"/>
      <c r="D2" s="721"/>
      <c r="E2" s="721"/>
      <c r="F2" s="721"/>
      <c r="G2" s="721"/>
      <c r="H2" s="722"/>
      <c r="I2" s="736" t="s">
        <v>82</v>
      </c>
      <c r="J2" s="737"/>
      <c r="K2" s="737" t="s">
        <v>4</v>
      </c>
      <c r="L2" s="737"/>
      <c r="M2" s="737" t="s">
        <v>5</v>
      </c>
      <c r="N2" s="738"/>
      <c r="O2" s="739" t="s">
        <v>263</v>
      </c>
      <c r="P2" s="744" t="s">
        <v>83</v>
      </c>
      <c r="Q2" s="744" t="s">
        <v>993</v>
      </c>
      <c r="R2" s="744" t="s">
        <v>953</v>
      </c>
      <c r="S2" s="746" t="s">
        <v>954</v>
      </c>
      <c r="T2" s="741" t="s">
        <v>85</v>
      </c>
      <c r="U2" s="741" t="s">
        <v>9</v>
      </c>
      <c r="V2" s="741" t="s">
        <v>95</v>
      </c>
    </row>
    <row r="3" spans="1:111" ht="26.25" thickBot="1" x14ac:dyDescent="0.3">
      <c r="A3" s="360" t="s">
        <v>12</v>
      </c>
      <c r="B3" s="743" t="s">
        <v>13</v>
      </c>
      <c r="C3" s="743"/>
      <c r="D3" s="362" t="s">
        <v>14</v>
      </c>
      <c r="E3" s="362" t="s">
        <v>184</v>
      </c>
      <c r="F3" s="362" t="s">
        <v>15</v>
      </c>
      <c r="G3" s="330" t="s">
        <v>16</v>
      </c>
      <c r="H3" s="363" t="s">
        <v>17</v>
      </c>
      <c r="I3" s="364" t="s">
        <v>18</v>
      </c>
      <c r="J3" s="365" t="s">
        <v>19</v>
      </c>
      <c r="K3" s="365" t="s">
        <v>18</v>
      </c>
      <c r="L3" s="365" t="s">
        <v>19</v>
      </c>
      <c r="M3" s="365" t="s">
        <v>18</v>
      </c>
      <c r="N3" s="366" t="s">
        <v>19</v>
      </c>
      <c r="O3" s="740"/>
      <c r="P3" s="745"/>
      <c r="Q3" s="745"/>
      <c r="R3" s="745"/>
      <c r="S3" s="747"/>
      <c r="T3" s="742"/>
      <c r="U3" s="742"/>
      <c r="V3" s="742"/>
    </row>
    <row r="4" spans="1:111" ht="51" x14ac:dyDescent="0.25">
      <c r="A4" s="691" t="s">
        <v>264</v>
      </c>
      <c r="B4" s="87" t="s">
        <v>21</v>
      </c>
      <c r="C4" s="76" t="s">
        <v>265</v>
      </c>
      <c r="D4" s="21">
        <v>1</v>
      </c>
      <c r="E4" s="22" t="s">
        <v>266</v>
      </c>
      <c r="F4" s="4" t="s">
        <v>267</v>
      </c>
      <c r="G4" s="4" t="s">
        <v>904</v>
      </c>
      <c r="H4" s="105" t="s">
        <v>269</v>
      </c>
      <c r="I4" s="150">
        <v>1</v>
      </c>
      <c r="J4" s="107">
        <v>1</v>
      </c>
      <c r="K4" s="106"/>
      <c r="L4" s="107"/>
      <c r="M4" s="106"/>
      <c r="N4" s="144"/>
      <c r="O4" s="148">
        <f>J4+L4+N4</f>
        <v>1</v>
      </c>
      <c r="P4" s="149">
        <f>I4+K4+M4</f>
        <v>1</v>
      </c>
      <c r="Q4" s="149">
        <f>+J4+L4</f>
        <v>1</v>
      </c>
      <c r="R4" s="149">
        <f>+P4/Q4</f>
        <v>1</v>
      </c>
      <c r="S4" s="561">
        <f>+P4/O4</f>
        <v>1</v>
      </c>
      <c r="T4" s="570" t="s">
        <v>996</v>
      </c>
      <c r="U4" s="571" t="s">
        <v>997</v>
      </c>
      <c r="V4" s="571" t="s">
        <v>997</v>
      </c>
    </row>
    <row r="5" spans="1:111" ht="148.9" customHeight="1" x14ac:dyDescent="0.25">
      <c r="A5" s="691"/>
      <c r="B5" s="87" t="s">
        <v>106</v>
      </c>
      <c r="C5" s="77" t="s">
        <v>270</v>
      </c>
      <c r="D5" s="23">
        <v>1</v>
      </c>
      <c r="E5" s="22" t="s">
        <v>271</v>
      </c>
      <c r="F5" s="4" t="s">
        <v>272</v>
      </c>
      <c r="G5" s="4" t="s">
        <v>268</v>
      </c>
      <c r="H5" s="109" t="s">
        <v>269</v>
      </c>
      <c r="I5" s="110"/>
      <c r="J5" s="97"/>
      <c r="K5" s="98">
        <v>0.5</v>
      </c>
      <c r="L5" s="97">
        <v>0.5</v>
      </c>
      <c r="M5" s="98">
        <v>0.5</v>
      </c>
      <c r="N5" s="145">
        <v>0.5</v>
      </c>
      <c r="O5" s="466">
        <f t="shared" ref="O5:O13" si="0">J5+L5+N5</f>
        <v>1</v>
      </c>
      <c r="P5" s="108">
        <f t="shared" ref="P5:P13" si="1">I5+K5+M5</f>
        <v>1</v>
      </c>
      <c r="Q5" s="108">
        <f t="shared" ref="Q5:Q13" si="2">+J5+L5</f>
        <v>0.5</v>
      </c>
      <c r="R5" s="108">
        <f t="shared" ref="R5:R13" si="3">+P5/Q5</f>
        <v>2</v>
      </c>
      <c r="S5" s="562">
        <f t="shared" ref="S5:S13" si="4">+P5/O5</f>
        <v>1</v>
      </c>
      <c r="T5" s="565" t="s">
        <v>994</v>
      </c>
      <c r="U5" s="566" t="s">
        <v>998</v>
      </c>
      <c r="V5" s="566" t="s">
        <v>1082</v>
      </c>
    </row>
    <row r="6" spans="1:111" s="294" customFormat="1" ht="51" x14ac:dyDescent="0.25">
      <c r="A6" s="344" t="s">
        <v>273</v>
      </c>
      <c r="B6" s="102" t="s">
        <v>28</v>
      </c>
      <c r="C6" s="76" t="s">
        <v>903</v>
      </c>
      <c r="D6" s="4">
        <v>3</v>
      </c>
      <c r="E6" s="24" t="s">
        <v>902</v>
      </c>
      <c r="F6" s="4" t="s">
        <v>274</v>
      </c>
      <c r="G6" s="4" t="s">
        <v>275</v>
      </c>
      <c r="H6" s="111" t="s">
        <v>276</v>
      </c>
      <c r="I6" s="295">
        <v>1</v>
      </c>
      <c r="J6" s="107">
        <v>1</v>
      </c>
      <c r="K6" s="100">
        <v>1</v>
      </c>
      <c r="L6" s="107">
        <v>1</v>
      </c>
      <c r="M6" s="296">
        <v>1</v>
      </c>
      <c r="N6" s="146">
        <v>1</v>
      </c>
      <c r="O6" s="297">
        <f t="shared" si="0"/>
        <v>3</v>
      </c>
      <c r="P6" s="465">
        <f t="shared" si="1"/>
        <v>3</v>
      </c>
      <c r="Q6" s="465">
        <f t="shared" si="2"/>
        <v>2</v>
      </c>
      <c r="R6" s="298">
        <f t="shared" si="3"/>
        <v>1.5</v>
      </c>
      <c r="S6" s="563">
        <f t="shared" si="4"/>
        <v>1</v>
      </c>
      <c r="T6" s="566" t="s">
        <v>995</v>
      </c>
      <c r="U6" s="566" t="s">
        <v>999</v>
      </c>
      <c r="V6" s="566" t="s">
        <v>1128</v>
      </c>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row>
    <row r="7" spans="1:111" ht="63.75" x14ac:dyDescent="0.25">
      <c r="A7" s="344" t="s">
        <v>277</v>
      </c>
      <c r="B7" s="9">
        <v>3.1</v>
      </c>
      <c r="C7" s="76" t="s">
        <v>278</v>
      </c>
      <c r="D7" s="4">
        <v>1</v>
      </c>
      <c r="E7" s="22" t="s">
        <v>279</v>
      </c>
      <c r="F7" s="4" t="s">
        <v>267</v>
      </c>
      <c r="G7" s="8" t="s">
        <v>268</v>
      </c>
      <c r="H7" s="111" t="s">
        <v>280</v>
      </c>
      <c r="I7" s="113"/>
      <c r="J7" s="99"/>
      <c r="K7" s="100"/>
      <c r="L7" s="99"/>
      <c r="M7" s="100">
        <v>1</v>
      </c>
      <c r="N7" s="146">
        <v>1</v>
      </c>
      <c r="O7" s="150">
        <f t="shared" si="0"/>
        <v>1</v>
      </c>
      <c r="P7" s="108">
        <f t="shared" si="1"/>
        <v>1</v>
      </c>
      <c r="Q7" s="108">
        <f t="shared" si="2"/>
        <v>0</v>
      </c>
      <c r="R7" s="108">
        <v>0</v>
      </c>
      <c r="S7" s="562">
        <f t="shared" si="4"/>
        <v>1</v>
      </c>
      <c r="T7" s="565" t="s">
        <v>994</v>
      </c>
      <c r="U7" s="566" t="s">
        <v>1000</v>
      </c>
      <c r="V7" s="566" t="s">
        <v>1129</v>
      </c>
    </row>
    <row r="8" spans="1:111" ht="114.6" customHeight="1" x14ac:dyDescent="0.25">
      <c r="A8" s="691" t="s">
        <v>281</v>
      </c>
      <c r="B8" s="9" t="s">
        <v>43</v>
      </c>
      <c r="C8" s="78" t="s">
        <v>282</v>
      </c>
      <c r="D8" s="8">
        <v>2</v>
      </c>
      <c r="E8" s="24" t="s">
        <v>283</v>
      </c>
      <c r="F8" s="8" t="s">
        <v>112</v>
      </c>
      <c r="G8" s="8" t="s">
        <v>1069</v>
      </c>
      <c r="H8" s="111" t="s">
        <v>280</v>
      </c>
      <c r="I8" s="112"/>
      <c r="J8" s="99"/>
      <c r="K8" s="100">
        <v>1</v>
      </c>
      <c r="L8" s="99">
        <v>1</v>
      </c>
      <c r="M8" s="100">
        <v>1</v>
      </c>
      <c r="N8" s="146">
        <v>1</v>
      </c>
      <c r="O8" s="150">
        <f t="shared" si="0"/>
        <v>2</v>
      </c>
      <c r="P8" s="108">
        <f t="shared" si="1"/>
        <v>2</v>
      </c>
      <c r="Q8" s="108">
        <f t="shared" si="2"/>
        <v>1</v>
      </c>
      <c r="R8" s="108">
        <f t="shared" si="3"/>
        <v>2</v>
      </c>
      <c r="S8" s="562">
        <f t="shared" si="4"/>
        <v>1</v>
      </c>
      <c r="T8" s="565" t="s">
        <v>994</v>
      </c>
      <c r="U8" s="565" t="s">
        <v>1001</v>
      </c>
      <c r="V8" s="566" t="s">
        <v>1083</v>
      </c>
    </row>
    <row r="9" spans="1:111" ht="139.15" customHeight="1" x14ac:dyDescent="0.25">
      <c r="A9" s="691"/>
      <c r="B9" s="9" t="s">
        <v>259</v>
      </c>
      <c r="C9" s="78" t="s">
        <v>284</v>
      </c>
      <c r="D9" s="25">
        <v>2</v>
      </c>
      <c r="E9" s="24" t="s">
        <v>285</v>
      </c>
      <c r="F9" s="8" t="s">
        <v>286</v>
      </c>
      <c r="G9" s="8" t="s">
        <v>287</v>
      </c>
      <c r="H9" s="111" t="s">
        <v>280</v>
      </c>
      <c r="I9" s="112"/>
      <c r="J9" s="99"/>
      <c r="K9" s="100">
        <v>1</v>
      </c>
      <c r="L9" s="99">
        <v>1</v>
      </c>
      <c r="M9" s="100">
        <v>1</v>
      </c>
      <c r="N9" s="146">
        <v>1</v>
      </c>
      <c r="O9" s="150">
        <f t="shared" si="0"/>
        <v>2</v>
      </c>
      <c r="P9" s="108">
        <f t="shared" si="1"/>
        <v>2</v>
      </c>
      <c r="Q9" s="108">
        <f t="shared" si="2"/>
        <v>1</v>
      </c>
      <c r="R9" s="108">
        <f t="shared" si="3"/>
        <v>2</v>
      </c>
      <c r="S9" s="562">
        <f t="shared" si="4"/>
        <v>1</v>
      </c>
      <c r="T9" s="565" t="s">
        <v>994</v>
      </c>
      <c r="U9" s="566" t="s">
        <v>1002</v>
      </c>
      <c r="V9" s="566" t="s">
        <v>1130</v>
      </c>
    </row>
    <row r="10" spans="1:111" s="294" customFormat="1" ht="76.5" x14ac:dyDescent="0.25">
      <c r="A10" s="691"/>
      <c r="B10" s="102" t="s">
        <v>288</v>
      </c>
      <c r="C10" s="299" t="s">
        <v>289</v>
      </c>
      <c r="D10" s="300">
        <v>1</v>
      </c>
      <c r="E10" s="22" t="s">
        <v>290</v>
      </c>
      <c r="F10" s="4" t="s">
        <v>104</v>
      </c>
      <c r="G10" s="4" t="s">
        <v>291</v>
      </c>
      <c r="H10" s="301" t="s">
        <v>280</v>
      </c>
      <c r="I10" s="295"/>
      <c r="J10" s="99"/>
      <c r="K10" s="103">
        <v>0.5</v>
      </c>
      <c r="L10" s="97">
        <v>0.5</v>
      </c>
      <c r="M10" s="528">
        <v>0.5</v>
      </c>
      <c r="N10" s="145">
        <v>0.5</v>
      </c>
      <c r="O10" s="467">
        <f t="shared" si="0"/>
        <v>1</v>
      </c>
      <c r="P10" s="298">
        <f t="shared" si="1"/>
        <v>1</v>
      </c>
      <c r="Q10" s="298">
        <f t="shared" si="2"/>
        <v>0.5</v>
      </c>
      <c r="R10" s="298">
        <f t="shared" si="3"/>
        <v>2</v>
      </c>
      <c r="S10" s="563">
        <f t="shared" si="4"/>
        <v>1</v>
      </c>
      <c r="T10" s="565" t="s">
        <v>994</v>
      </c>
      <c r="U10" s="566" t="s">
        <v>1003</v>
      </c>
      <c r="V10" s="566" t="s">
        <v>1084</v>
      </c>
      <c r="W10"/>
      <c r="X10"/>
      <c r="Y10"/>
      <c r="Z10"/>
      <c r="AA10"/>
      <c r="AB10"/>
      <c r="AC10"/>
      <c r="AD10"/>
      <c r="AE10"/>
      <c r="AF10"/>
      <c r="AG10"/>
      <c r="AH10"/>
      <c r="AI10"/>
      <c r="AJ10"/>
      <c r="AK10"/>
      <c r="AL10"/>
      <c r="AM10"/>
      <c r="AN10"/>
      <c r="AO10"/>
      <c r="AP10"/>
      <c r="AQ10"/>
      <c r="AR10"/>
      <c r="AS10"/>
      <c r="AT10"/>
      <c r="AU10"/>
      <c r="AV10"/>
      <c r="AW10"/>
    </row>
    <row r="11" spans="1:111" ht="76.5" x14ac:dyDescent="0.25">
      <c r="A11" s="361" t="s">
        <v>292</v>
      </c>
      <c r="B11" s="9" t="s">
        <v>49</v>
      </c>
      <c r="C11" s="78" t="s">
        <v>293</v>
      </c>
      <c r="D11" s="12">
        <v>1</v>
      </c>
      <c r="E11" s="24" t="s">
        <v>294</v>
      </c>
      <c r="F11" s="8" t="s">
        <v>104</v>
      </c>
      <c r="G11" s="8" t="s">
        <v>291</v>
      </c>
      <c r="H11" s="114" t="s">
        <v>280</v>
      </c>
      <c r="I11" s="112"/>
      <c r="J11" s="99"/>
      <c r="K11" s="98">
        <v>0.5</v>
      </c>
      <c r="L11" s="97">
        <v>0.5</v>
      </c>
      <c r="M11" s="530">
        <v>0.5</v>
      </c>
      <c r="N11" s="529">
        <v>0.5</v>
      </c>
      <c r="O11" s="466">
        <f t="shared" si="0"/>
        <v>1</v>
      </c>
      <c r="P11" s="108">
        <f t="shared" si="1"/>
        <v>1</v>
      </c>
      <c r="Q11" s="108">
        <f t="shared" si="2"/>
        <v>0.5</v>
      </c>
      <c r="R11" s="108">
        <f t="shared" si="3"/>
        <v>2</v>
      </c>
      <c r="S11" s="562">
        <f t="shared" si="4"/>
        <v>1</v>
      </c>
      <c r="T11" s="565" t="s">
        <v>994</v>
      </c>
      <c r="U11" s="565" t="s">
        <v>1004</v>
      </c>
      <c r="V11" s="566" t="s">
        <v>1085</v>
      </c>
    </row>
    <row r="12" spans="1:111" ht="63.75" x14ac:dyDescent="0.25">
      <c r="A12" s="735" t="s">
        <v>295</v>
      </c>
      <c r="B12" s="9" t="s">
        <v>296</v>
      </c>
      <c r="C12" s="78" t="s">
        <v>297</v>
      </c>
      <c r="D12" s="12">
        <v>1</v>
      </c>
      <c r="E12" s="24" t="s">
        <v>298</v>
      </c>
      <c r="F12" s="8" t="s">
        <v>299</v>
      </c>
      <c r="G12" s="8" t="s">
        <v>300</v>
      </c>
      <c r="H12" s="114" t="s">
        <v>280</v>
      </c>
      <c r="I12" s="112"/>
      <c r="J12" s="99"/>
      <c r="K12" s="100"/>
      <c r="L12" s="99"/>
      <c r="M12" s="530">
        <v>1</v>
      </c>
      <c r="N12" s="145">
        <v>1</v>
      </c>
      <c r="O12" s="466">
        <f t="shared" si="0"/>
        <v>1</v>
      </c>
      <c r="P12" s="108">
        <f t="shared" si="1"/>
        <v>1</v>
      </c>
      <c r="Q12" s="108">
        <f t="shared" si="2"/>
        <v>0</v>
      </c>
      <c r="R12" s="108">
        <v>0</v>
      </c>
      <c r="S12" s="562">
        <f t="shared" si="4"/>
        <v>1</v>
      </c>
      <c r="T12" s="565" t="s">
        <v>994</v>
      </c>
      <c r="U12" s="565" t="s">
        <v>1005</v>
      </c>
      <c r="V12" s="565" t="s">
        <v>1131</v>
      </c>
    </row>
    <row r="13" spans="1:111" ht="77.25" thickBot="1" x14ac:dyDescent="0.3">
      <c r="A13" s="735"/>
      <c r="B13" s="9" t="s">
        <v>301</v>
      </c>
      <c r="C13" s="78" t="s">
        <v>302</v>
      </c>
      <c r="D13" s="12">
        <v>1</v>
      </c>
      <c r="E13" s="24" t="s">
        <v>303</v>
      </c>
      <c r="F13" s="8" t="s">
        <v>299</v>
      </c>
      <c r="G13" s="8" t="s">
        <v>300</v>
      </c>
      <c r="H13" s="114" t="s">
        <v>280</v>
      </c>
      <c r="I13" s="115"/>
      <c r="J13" s="116"/>
      <c r="K13" s="469">
        <v>0.5</v>
      </c>
      <c r="L13" s="118">
        <v>0.5</v>
      </c>
      <c r="M13" s="117">
        <v>0.5</v>
      </c>
      <c r="N13" s="147">
        <v>0.5</v>
      </c>
      <c r="O13" s="468">
        <f t="shared" si="0"/>
        <v>1</v>
      </c>
      <c r="P13" s="151">
        <f t="shared" si="1"/>
        <v>1</v>
      </c>
      <c r="Q13" s="151">
        <f t="shared" si="2"/>
        <v>0.5</v>
      </c>
      <c r="R13" s="151">
        <f t="shared" si="3"/>
        <v>2</v>
      </c>
      <c r="S13" s="564">
        <f t="shared" si="4"/>
        <v>1</v>
      </c>
      <c r="T13" s="567" t="s">
        <v>994</v>
      </c>
      <c r="U13" s="568" t="s">
        <v>1006</v>
      </c>
      <c r="V13" s="567" t="s">
        <v>1132</v>
      </c>
    </row>
    <row r="14" spans="1:111" ht="17.25" hidden="1" customHeight="1" x14ac:dyDescent="0.25">
      <c r="A14" s="690" t="s">
        <v>917</v>
      </c>
      <c r="B14" s="690"/>
      <c r="C14" s="26"/>
      <c r="Q14" s="509">
        <f>AVERAGE(Q4:Q13)</f>
        <v>0.7</v>
      </c>
      <c r="R14" s="509"/>
      <c r="S14" s="509">
        <f t="shared" ref="S14" si="5">AVERAGE(S4:S13)</f>
        <v>1</v>
      </c>
      <c r="V14" s="569"/>
    </row>
    <row r="15" spans="1:111" ht="15.75" hidden="1" customHeight="1" x14ac:dyDescent="0.25">
      <c r="A15" s="369"/>
      <c r="B15" s="369"/>
      <c r="C15" s="26"/>
    </row>
    <row r="16" spans="1:111" ht="74.25" hidden="1" customHeight="1" x14ac:dyDescent="0.25">
      <c r="C16" s="26"/>
    </row>
  </sheetData>
  <mergeCells count="18">
    <mergeCell ref="R2:R3"/>
    <mergeCell ref="S2:S3"/>
    <mergeCell ref="A14:B14"/>
    <mergeCell ref="A4:A5"/>
    <mergeCell ref="A8:A10"/>
    <mergeCell ref="A12:A13"/>
    <mergeCell ref="A1:V1"/>
    <mergeCell ref="A2:H2"/>
    <mergeCell ref="I2:J2"/>
    <mergeCell ref="K2:L2"/>
    <mergeCell ref="M2:N2"/>
    <mergeCell ref="O2:O3"/>
    <mergeCell ref="T2:T3"/>
    <mergeCell ref="U2:U3"/>
    <mergeCell ref="V2:V3"/>
    <mergeCell ref="B3:C3"/>
    <mergeCell ref="P2:P3"/>
    <mergeCell ref="Q2:Q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9E6E9-410E-417D-9407-2DCB7B9B593F}">
  <dimension ref="A1:O663"/>
  <sheetViews>
    <sheetView workbookViewId="0">
      <selection activeCell="E28" sqref="E28"/>
    </sheetView>
  </sheetViews>
  <sheetFormatPr baseColWidth="10" defaultRowHeight="15" x14ac:dyDescent="0.25"/>
  <cols>
    <col min="1" max="1" width="57.7109375" bestFit="1" customWidth="1"/>
    <col min="2" max="7" width="14.28515625" customWidth="1"/>
    <col min="8" max="15" width="11.42578125" style="20"/>
  </cols>
  <sheetData>
    <row r="1" spans="1:7" x14ac:dyDescent="0.25">
      <c r="A1" s="20"/>
      <c r="B1" s="20"/>
      <c r="C1" s="20"/>
      <c r="D1" s="20"/>
      <c r="E1" s="20"/>
      <c r="F1" s="20"/>
      <c r="G1" s="20"/>
    </row>
    <row r="2" spans="1:7" x14ac:dyDescent="0.25">
      <c r="A2" s="20"/>
      <c r="B2" s="748" t="s">
        <v>1091</v>
      </c>
      <c r="C2" s="748"/>
      <c r="D2" s="748"/>
      <c r="E2" s="748"/>
      <c r="F2" s="748"/>
      <c r="G2" s="748"/>
    </row>
    <row r="3" spans="1:7" x14ac:dyDescent="0.25">
      <c r="A3" s="20"/>
      <c r="B3" s="748"/>
      <c r="C3" s="748"/>
      <c r="D3" s="748"/>
      <c r="E3" s="748"/>
      <c r="F3" s="748"/>
      <c r="G3" s="748"/>
    </row>
    <row r="4" spans="1:7" x14ac:dyDescent="0.25">
      <c r="A4" s="20"/>
      <c r="B4" s="748"/>
      <c r="C4" s="748"/>
      <c r="D4" s="748"/>
      <c r="E4" s="748"/>
      <c r="F4" s="748"/>
      <c r="G4" s="748"/>
    </row>
    <row r="5" spans="1:7" x14ac:dyDescent="0.25">
      <c r="A5" s="20"/>
      <c r="B5" s="748"/>
      <c r="C5" s="748"/>
      <c r="D5" s="748"/>
      <c r="E5" s="748"/>
      <c r="F5" s="748"/>
      <c r="G5" s="748"/>
    </row>
    <row r="6" spans="1:7" x14ac:dyDescent="0.25">
      <c r="A6" s="20"/>
      <c r="B6" s="748"/>
      <c r="C6" s="748"/>
      <c r="D6" s="748"/>
      <c r="E6" s="748"/>
      <c r="F6" s="748"/>
      <c r="G6" s="748"/>
    </row>
    <row r="7" spans="1:7" x14ac:dyDescent="0.25">
      <c r="A7" s="20"/>
      <c r="B7" s="20"/>
      <c r="C7" s="20"/>
      <c r="D7" s="20"/>
      <c r="E7" s="20"/>
      <c r="F7" s="20"/>
      <c r="G7" s="20"/>
    </row>
    <row r="8" spans="1:7" x14ac:dyDescent="0.25">
      <c r="A8" s="20"/>
      <c r="B8" s="20"/>
      <c r="C8" s="20"/>
      <c r="D8" s="20"/>
      <c r="E8" s="20"/>
      <c r="F8" s="20"/>
      <c r="G8" s="20"/>
    </row>
    <row r="9" spans="1:7" x14ac:dyDescent="0.25">
      <c r="A9" s="753" t="s">
        <v>1040</v>
      </c>
      <c r="B9" s="752" t="s">
        <v>1041</v>
      </c>
      <c r="C9" s="752"/>
      <c r="D9" s="752" t="s">
        <v>1044</v>
      </c>
      <c r="E9" s="752"/>
      <c r="F9" s="752" t="s">
        <v>1045</v>
      </c>
      <c r="G9" s="752"/>
    </row>
    <row r="10" spans="1:7" x14ac:dyDescent="0.25">
      <c r="A10" s="753"/>
      <c r="B10" s="514" t="s">
        <v>1042</v>
      </c>
      <c r="C10" s="514" t="s">
        <v>1043</v>
      </c>
      <c r="D10" s="514" t="s">
        <v>1042</v>
      </c>
      <c r="E10" s="514" t="s">
        <v>1043</v>
      </c>
      <c r="F10" s="514" t="s">
        <v>1042</v>
      </c>
      <c r="G10" s="514" t="s">
        <v>1043</v>
      </c>
    </row>
    <row r="11" spans="1:7" x14ac:dyDescent="0.25">
      <c r="A11" s="510" t="s">
        <v>1046</v>
      </c>
      <c r="B11" s="511">
        <v>0.45238095238095244</v>
      </c>
      <c r="C11" s="511">
        <v>0.45238095238095244</v>
      </c>
      <c r="D11" s="511">
        <f>'Componente 1 Riesgos'!P16-ACUMULADOS!C11</f>
        <v>0.54761904761904756</v>
      </c>
      <c r="E11" s="511">
        <f>D11</f>
        <v>0.54761904761904756</v>
      </c>
      <c r="F11" s="511">
        <f>'Componente 1 Riesgos'!P16</f>
        <v>1</v>
      </c>
      <c r="G11" s="511">
        <f>'Componente 1 Riesgos'!Q16</f>
        <v>1</v>
      </c>
    </row>
    <row r="12" spans="1:7" x14ac:dyDescent="0.25">
      <c r="A12" s="510" t="s">
        <v>1048</v>
      </c>
      <c r="B12" s="511">
        <v>0.10575757575757576</v>
      </c>
      <c r="C12" s="511">
        <v>0.10575757575757576</v>
      </c>
      <c r="D12" s="511">
        <f>'Componente 3  Rendición'!P21-ACUMULADOS!B12</f>
        <v>0.89424242424242428</v>
      </c>
      <c r="E12" s="511">
        <f>D12</f>
        <v>0.89424242424242428</v>
      </c>
      <c r="F12" s="560">
        <f>'Componente 3  Rendición'!P21</f>
        <v>1</v>
      </c>
      <c r="G12" s="560">
        <f>'Componente 3  Rendición'!Q21</f>
        <v>1</v>
      </c>
    </row>
    <row r="13" spans="1:7" x14ac:dyDescent="0.25">
      <c r="A13" s="510" t="s">
        <v>1054</v>
      </c>
      <c r="B13" s="510"/>
      <c r="C13" s="510"/>
      <c r="D13" s="510"/>
      <c r="E13" s="510"/>
      <c r="F13" s="510"/>
      <c r="G13" s="510"/>
    </row>
    <row r="14" spans="1:7" x14ac:dyDescent="0.25">
      <c r="A14" s="510" t="s">
        <v>1047</v>
      </c>
      <c r="B14" s="511">
        <v>0.16966329966329968</v>
      </c>
      <c r="C14" s="511">
        <v>0.16966329966329968</v>
      </c>
      <c r="D14" s="511">
        <f>' 4.Componente Atención al Ciuda'!P19-ACUMULADOS!B14</f>
        <v>0.83033670033670037</v>
      </c>
      <c r="E14" s="511">
        <f>' 4.Componente Atención al Ciuda'!R19-ACUMULADOS!C14</f>
        <v>0.83033670033670037</v>
      </c>
      <c r="F14" s="511">
        <v>1</v>
      </c>
      <c r="G14" s="511">
        <v>1</v>
      </c>
    </row>
    <row r="15" spans="1:7" x14ac:dyDescent="0.25">
      <c r="A15" s="510" t="s">
        <v>1049</v>
      </c>
      <c r="B15" s="511">
        <v>0.12325886340582398</v>
      </c>
      <c r="C15" s="511">
        <v>0.12325886340582398</v>
      </c>
      <c r="D15" s="511">
        <f>'Componente 5  Transparencia '!R35-ACUMULADOS!B15</f>
        <v>0.78429327791385228</v>
      </c>
      <c r="E15" s="511">
        <f>'Componente 5  Transparencia '!T35-ACUMULADOS!C15</f>
        <v>0.78429327791385228</v>
      </c>
      <c r="F15" s="511">
        <f t="shared" ref="F15:F16" si="0">100%-(B15+D15)</f>
        <v>9.244785868032368E-2</v>
      </c>
      <c r="G15" s="511">
        <v>0.09</v>
      </c>
    </row>
    <row r="16" spans="1:7" x14ac:dyDescent="0.25">
      <c r="A16" s="510" t="s">
        <v>1050</v>
      </c>
      <c r="B16" s="511">
        <v>0.13333333333333333</v>
      </c>
      <c r="C16" s="511">
        <v>0.13333333333333333</v>
      </c>
      <c r="D16" s="511">
        <f>'Integridad- Gestión de Conflict'!Q14-ACUMULADOS!B16</f>
        <v>0.56666666666666665</v>
      </c>
      <c r="E16" s="511">
        <f>D16</f>
        <v>0.56666666666666665</v>
      </c>
      <c r="F16" s="511">
        <f t="shared" si="0"/>
        <v>0.30000000000000004</v>
      </c>
      <c r="G16" s="511">
        <v>0.3</v>
      </c>
    </row>
    <row r="17" spans="1:7" x14ac:dyDescent="0.25">
      <c r="A17" s="512" t="s">
        <v>1052</v>
      </c>
      <c r="B17" s="513">
        <f>AVERAGE(B11:B16)</f>
        <v>0.19687880490819704</v>
      </c>
      <c r="C17" s="513">
        <f>AVERAGE(C11:C16)</f>
        <v>0.19687880490819704</v>
      </c>
      <c r="D17" s="513">
        <f t="shared" ref="D17:G17" si="1">AVERAGE(D11:D16)</f>
        <v>0.72463162335573839</v>
      </c>
      <c r="E17" s="513">
        <f t="shared" si="1"/>
        <v>0.72463162335573839</v>
      </c>
      <c r="F17" s="513">
        <f>AVERAGE(F11:F16)</f>
        <v>0.67848957173606483</v>
      </c>
      <c r="G17" s="513">
        <f t="shared" si="1"/>
        <v>0.67799999999999994</v>
      </c>
    </row>
    <row r="18" spans="1:7" x14ac:dyDescent="0.25">
      <c r="A18" s="751" t="s">
        <v>1053</v>
      </c>
      <c r="B18" s="754">
        <f>C17/B17</f>
        <v>1</v>
      </c>
      <c r="C18" s="752"/>
      <c r="D18" s="754">
        <f>E17/D17</f>
        <v>1</v>
      </c>
      <c r="E18" s="752"/>
      <c r="F18" s="757">
        <f>G17/F17</f>
        <v>0.99927843881990375</v>
      </c>
      <c r="G18" s="758"/>
    </row>
    <row r="19" spans="1:7" x14ac:dyDescent="0.25">
      <c r="A19" s="751"/>
      <c r="B19" s="515">
        <v>0.34</v>
      </c>
      <c r="C19" s="515">
        <f>B19*B18</f>
        <v>0.34</v>
      </c>
      <c r="D19" s="515">
        <v>0.33</v>
      </c>
      <c r="E19" s="515">
        <f>D19*D18</f>
        <v>0.33</v>
      </c>
      <c r="F19" s="515">
        <v>0.33</v>
      </c>
      <c r="G19" s="515">
        <f>F19*G17</f>
        <v>0.22373999999999999</v>
      </c>
    </row>
    <row r="20" spans="1:7" x14ac:dyDescent="0.25">
      <c r="A20" s="751"/>
      <c r="B20" s="749">
        <f>C19</f>
        <v>0.34</v>
      </c>
      <c r="C20" s="750"/>
      <c r="D20" s="749">
        <f>E19</f>
        <v>0.33</v>
      </c>
      <c r="E20" s="750"/>
      <c r="F20" s="755">
        <f>F19</f>
        <v>0.33</v>
      </c>
      <c r="G20" s="756"/>
    </row>
    <row r="21" spans="1:7" s="20" customFormat="1" x14ac:dyDescent="0.25"/>
    <row r="22" spans="1:7" s="20" customFormat="1" x14ac:dyDescent="0.25">
      <c r="A22" s="520" t="s">
        <v>1086</v>
      </c>
    </row>
    <row r="23" spans="1:7" s="20" customFormat="1" x14ac:dyDescent="0.25"/>
    <row r="24" spans="1:7" s="20" customFormat="1" x14ac:dyDescent="0.25"/>
    <row r="25" spans="1:7" s="20" customFormat="1" x14ac:dyDescent="0.25"/>
    <row r="26" spans="1:7" s="20" customFormat="1" x14ac:dyDescent="0.25"/>
    <row r="27" spans="1:7" s="20" customFormat="1" x14ac:dyDescent="0.25"/>
    <row r="28" spans="1:7" s="20" customFormat="1" x14ac:dyDescent="0.25"/>
    <row r="29" spans="1:7" s="20" customFormat="1" x14ac:dyDescent="0.25"/>
    <row r="30" spans="1:7" s="20" customFormat="1" x14ac:dyDescent="0.25"/>
    <row r="31" spans="1:7" s="20" customFormat="1" x14ac:dyDescent="0.25"/>
    <row r="32" spans="1:7" s="20" customFormat="1" x14ac:dyDescent="0.25"/>
    <row r="33" s="20" customFormat="1" x14ac:dyDescent="0.25"/>
    <row r="34" s="20" customFormat="1" x14ac:dyDescent="0.25"/>
    <row r="35" s="20" customFormat="1" x14ac:dyDescent="0.25"/>
    <row r="36" s="20" customFormat="1" x14ac:dyDescent="0.25"/>
    <row r="37" s="20" customFormat="1" x14ac:dyDescent="0.25"/>
    <row r="38" s="20" customFormat="1" x14ac:dyDescent="0.25"/>
    <row r="39" s="20" customFormat="1" x14ac:dyDescent="0.25"/>
    <row r="40" s="20" customFormat="1" x14ac:dyDescent="0.25"/>
    <row r="41" s="20" customFormat="1" x14ac:dyDescent="0.25"/>
    <row r="42" s="20" customFormat="1" x14ac:dyDescent="0.25"/>
    <row r="43" s="20" customFormat="1" x14ac:dyDescent="0.25"/>
    <row r="44" s="20" customFormat="1" x14ac:dyDescent="0.25"/>
    <row r="45" s="20" customFormat="1" x14ac:dyDescent="0.25"/>
    <row r="46" s="20" customFormat="1" x14ac:dyDescent="0.25"/>
    <row r="47" s="20" customFormat="1" x14ac:dyDescent="0.25"/>
    <row r="48" s="20" customFormat="1" x14ac:dyDescent="0.25"/>
    <row r="49" s="20" customFormat="1" x14ac:dyDescent="0.25"/>
    <row r="50" s="20" customFormat="1" x14ac:dyDescent="0.25"/>
    <row r="51" s="20" customFormat="1" x14ac:dyDescent="0.25"/>
    <row r="52" s="20" customFormat="1" x14ac:dyDescent="0.25"/>
    <row r="53" s="20" customFormat="1" x14ac:dyDescent="0.25"/>
    <row r="54" s="20" customFormat="1" x14ac:dyDescent="0.25"/>
    <row r="55" s="20" customFormat="1" x14ac:dyDescent="0.25"/>
    <row r="56" s="20" customFormat="1" x14ac:dyDescent="0.25"/>
    <row r="57" s="20" customFormat="1" x14ac:dyDescent="0.25"/>
    <row r="58" s="20" customFormat="1" x14ac:dyDescent="0.25"/>
    <row r="59" s="20" customFormat="1" x14ac:dyDescent="0.25"/>
    <row r="60" s="20" customFormat="1" x14ac:dyDescent="0.25"/>
    <row r="61" s="20" customFormat="1" x14ac:dyDescent="0.25"/>
    <row r="62" s="20" customFormat="1" x14ac:dyDescent="0.25"/>
    <row r="63" s="20" customFormat="1" x14ac:dyDescent="0.25"/>
    <row r="64" s="20" customFormat="1" x14ac:dyDescent="0.25"/>
    <row r="65" s="20" customFormat="1" x14ac:dyDescent="0.25"/>
    <row r="66" s="20" customFormat="1" x14ac:dyDescent="0.25"/>
    <row r="67" s="20" customFormat="1" x14ac:dyDescent="0.25"/>
    <row r="68" s="20" customFormat="1" x14ac:dyDescent="0.25"/>
    <row r="69" s="20" customFormat="1" x14ac:dyDescent="0.25"/>
    <row r="70" s="20" customFormat="1" x14ac:dyDescent="0.25"/>
    <row r="71" s="20" customFormat="1" x14ac:dyDescent="0.25"/>
    <row r="72" s="20" customFormat="1" x14ac:dyDescent="0.25"/>
    <row r="73" s="20" customFormat="1" x14ac:dyDescent="0.25"/>
    <row r="74" s="20" customFormat="1" x14ac:dyDescent="0.25"/>
    <row r="75" s="20" customFormat="1" x14ac:dyDescent="0.25"/>
    <row r="76" s="20" customFormat="1" x14ac:dyDescent="0.25"/>
    <row r="77" s="20" customFormat="1" x14ac:dyDescent="0.25"/>
    <row r="78" s="20" customFormat="1" x14ac:dyDescent="0.25"/>
    <row r="79" s="20" customFormat="1" x14ac:dyDescent="0.25"/>
    <row r="80" s="20" customFormat="1" x14ac:dyDescent="0.25"/>
    <row r="81" s="20" customFormat="1" x14ac:dyDescent="0.25"/>
    <row r="82" s="20" customFormat="1" x14ac:dyDescent="0.25"/>
    <row r="83" s="20" customFormat="1" x14ac:dyDescent="0.25"/>
    <row r="84" s="20" customFormat="1" x14ac:dyDescent="0.25"/>
    <row r="85" s="20" customFormat="1" x14ac:dyDescent="0.25"/>
    <row r="86" s="20" customFormat="1" x14ac:dyDescent="0.25"/>
    <row r="87" s="20" customFormat="1" x14ac:dyDescent="0.25"/>
    <row r="88" s="20" customFormat="1" x14ac:dyDescent="0.25"/>
    <row r="89" s="20" customFormat="1" x14ac:dyDescent="0.25"/>
    <row r="90" s="20" customFormat="1" x14ac:dyDescent="0.25"/>
    <row r="91" s="20" customFormat="1" x14ac:dyDescent="0.25"/>
    <row r="92" s="20" customFormat="1" x14ac:dyDescent="0.25"/>
    <row r="93" s="20" customFormat="1" x14ac:dyDescent="0.25"/>
    <row r="94" s="20" customFormat="1" x14ac:dyDescent="0.25"/>
    <row r="95" s="20" customFormat="1" x14ac:dyDescent="0.25"/>
    <row r="96" s="20" customFormat="1" x14ac:dyDescent="0.25"/>
    <row r="97" s="20" customFormat="1" x14ac:dyDescent="0.25"/>
    <row r="98" s="20" customFormat="1" x14ac:dyDescent="0.25"/>
    <row r="99" s="20" customFormat="1" x14ac:dyDescent="0.25"/>
    <row r="100" s="20" customFormat="1" x14ac:dyDescent="0.25"/>
    <row r="101" s="20" customFormat="1" x14ac:dyDescent="0.25"/>
    <row r="102" s="20" customFormat="1" x14ac:dyDescent="0.25"/>
    <row r="103" s="20" customFormat="1" x14ac:dyDescent="0.25"/>
    <row r="104" s="20" customFormat="1" x14ac:dyDescent="0.25"/>
    <row r="105" s="20" customFormat="1" x14ac:dyDescent="0.25"/>
    <row r="106" s="20" customFormat="1" x14ac:dyDescent="0.25"/>
    <row r="107" s="20" customFormat="1" x14ac:dyDescent="0.25"/>
    <row r="108" s="20" customFormat="1" x14ac:dyDescent="0.25"/>
    <row r="109" s="20" customFormat="1" x14ac:dyDescent="0.25"/>
    <row r="110" s="20" customFormat="1" x14ac:dyDescent="0.25"/>
    <row r="111" s="20" customFormat="1" x14ac:dyDescent="0.25"/>
    <row r="112" s="20" customFormat="1" x14ac:dyDescent="0.25"/>
    <row r="113" s="20" customFormat="1" x14ac:dyDescent="0.25"/>
    <row r="114" s="20" customFormat="1" x14ac:dyDescent="0.25"/>
    <row r="115" s="20" customFormat="1" x14ac:dyDescent="0.25"/>
    <row r="116" s="20" customFormat="1" x14ac:dyDescent="0.25"/>
    <row r="117" s="20" customFormat="1" x14ac:dyDescent="0.25"/>
    <row r="118" s="20" customFormat="1" x14ac:dyDescent="0.25"/>
    <row r="119" s="20" customFormat="1" x14ac:dyDescent="0.25"/>
    <row r="120" s="20" customFormat="1" x14ac:dyDescent="0.25"/>
    <row r="121" s="20" customFormat="1" x14ac:dyDescent="0.25"/>
    <row r="122" s="20" customFormat="1" x14ac:dyDescent="0.25"/>
    <row r="123" s="20" customFormat="1" x14ac:dyDescent="0.25"/>
    <row r="124" s="20" customFormat="1" x14ac:dyDescent="0.25"/>
    <row r="125" s="20" customFormat="1" x14ac:dyDescent="0.25"/>
    <row r="126" s="20" customFormat="1" x14ac:dyDescent="0.25"/>
    <row r="127" s="20" customFormat="1" x14ac:dyDescent="0.25"/>
    <row r="128" s="20" customFormat="1" x14ac:dyDescent="0.25"/>
    <row r="129" s="20" customFormat="1" x14ac:dyDescent="0.25"/>
    <row r="130" s="20" customFormat="1" x14ac:dyDescent="0.25"/>
    <row r="131" s="20" customFormat="1" x14ac:dyDescent="0.25"/>
    <row r="132" s="20" customFormat="1" x14ac:dyDescent="0.25"/>
    <row r="133" s="20" customFormat="1" x14ac:dyDescent="0.25"/>
    <row r="134" s="20" customFormat="1" x14ac:dyDescent="0.25"/>
    <row r="135" s="20" customFormat="1" x14ac:dyDescent="0.25"/>
    <row r="136" s="20" customFormat="1" x14ac:dyDescent="0.25"/>
    <row r="137" s="20" customFormat="1" x14ac:dyDescent="0.25"/>
    <row r="138" s="20" customFormat="1" x14ac:dyDescent="0.25"/>
    <row r="139" s="20" customFormat="1" x14ac:dyDescent="0.25"/>
    <row r="140" s="20" customFormat="1" x14ac:dyDescent="0.25"/>
    <row r="141" s="20" customFormat="1" x14ac:dyDescent="0.25"/>
    <row r="142" s="20" customFormat="1" x14ac:dyDescent="0.25"/>
    <row r="143" s="20" customFormat="1" x14ac:dyDescent="0.25"/>
    <row r="144" s="20" customFormat="1" x14ac:dyDescent="0.25"/>
    <row r="145" s="20" customFormat="1" x14ac:dyDescent="0.25"/>
    <row r="146" s="20" customFormat="1" x14ac:dyDescent="0.25"/>
    <row r="147" s="20" customFormat="1" x14ac:dyDescent="0.25"/>
    <row r="148" s="20" customFormat="1" x14ac:dyDescent="0.25"/>
    <row r="149" s="20" customFormat="1" x14ac:dyDescent="0.25"/>
    <row r="150" s="20" customFormat="1" x14ac:dyDescent="0.25"/>
    <row r="151" s="20" customFormat="1" x14ac:dyDescent="0.25"/>
    <row r="152" s="20" customFormat="1" x14ac:dyDescent="0.25"/>
    <row r="153" s="20" customFormat="1" x14ac:dyDescent="0.25"/>
    <row r="154" s="20" customFormat="1" x14ac:dyDescent="0.25"/>
    <row r="155" s="20" customFormat="1" x14ac:dyDescent="0.25"/>
    <row r="156" s="20" customFormat="1" x14ac:dyDescent="0.25"/>
    <row r="157" s="20" customFormat="1" x14ac:dyDescent="0.25"/>
    <row r="158" s="20" customFormat="1" x14ac:dyDescent="0.25"/>
    <row r="159" s="20" customFormat="1" x14ac:dyDescent="0.25"/>
    <row r="160" s="20" customFormat="1" x14ac:dyDescent="0.25"/>
    <row r="161" s="20" customFormat="1" x14ac:dyDescent="0.25"/>
    <row r="162" s="20" customFormat="1" x14ac:dyDescent="0.25"/>
    <row r="163" s="20" customFormat="1" x14ac:dyDescent="0.25"/>
    <row r="164" s="20" customFormat="1" x14ac:dyDescent="0.25"/>
    <row r="165" s="20" customFormat="1" x14ac:dyDescent="0.25"/>
    <row r="166" s="20" customFormat="1" x14ac:dyDescent="0.25"/>
    <row r="167" s="20" customFormat="1" x14ac:dyDescent="0.25"/>
    <row r="168" s="20" customFormat="1" x14ac:dyDescent="0.25"/>
    <row r="169" s="20" customFormat="1" x14ac:dyDescent="0.25"/>
    <row r="170" s="20" customFormat="1" x14ac:dyDescent="0.25"/>
    <row r="171" s="20" customFormat="1" x14ac:dyDescent="0.25"/>
    <row r="172" s="20" customFormat="1" x14ac:dyDescent="0.25"/>
    <row r="173" s="20" customFormat="1" x14ac:dyDescent="0.25"/>
    <row r="174" s="20" customFormat="1" x14ac:dyDescent="0.25"/>
    <row r="175" s="20" customFormat="1" x14ac:dyDescent="0.25"/>
    <row r="176" s="20" customFormat="1" x14ac:dyDescent="0.25"/>
    <row r="177" s="20" customFormat="1" x14ac:dyDescent="0.25"/>
    <row r="178" s="20" customFormat="1" x14ac:dyDescent="0.25"/>
    <row r="179" s="20" customFormat="1" x14ac:dyDescent="0.25"/>
    <row r="180" s="20" customFormat="1" x14ac:dyDescent="0.25"/>
    <row r="181" s="20" customFormat="1" x14ac:dyDescent="0.25"/>
    <row r="182" s="20" customFormat="1" x14ac:dyDescent="0.25"/>
    <row r="183" s="20" customFormat="1" x14ac:dyDescent="0.25"/>
    <row r="184" s="20" customFormat="1" x14ac:dyDescent="0.25"/>
    <row r="185" s="20" customFormat="1" x14ac:dyDescent="0.25"/>
    <row r="186" s="20" customFormat="1" x14ac:dyDescent="0.25"/>
    <row r="187" s="20" customFormat="1" x14ac:dyDescent="0.25"/>
    <row r="188" s="20" customFormat="1" x14ac:dyDescent="0.25"/>
    <row r="189" s="20" customFormat="1" x14ac:dyDescent="0.25"/>
    <row r="190" s="20" customFormat="1" x14ac:dyDescent="0.25"/>
    <row r="191" s="20" customFormat="1" x14ac:dyDescent="0.25"/>
    <row r="192" s="20" customFormat="1" x14ac:dyDescent="0.25"/>
    <row r="193" s="20" customFormat="1" x14ac:dyDescent="0.25"/>
    <row r="194" s="20" customFormat="1" x14ac:dyDescent="0.25"/>
    <row r="195" s="20" customFormat="1" x14ac:dyDescent="0.25"/>
    <row r="196" s="20" customFormat="1" x14ac:dyDescent="0.25"/>
    <row r="197" s="20" customFormat="1" x14ac:dyDescent="0.25"/>
    <row r="198" s="20" customFormat="1" x14ac:dyDescent="0.25"/>
    <row r="199" s="20" customFormat="1" x14ac:dyDescent="0.25"/>
    <row r="200" s="20" customFormat="1" x14ac:dyDescent="0.25"/>
    <row r="201" s="20" customFormat="1" x14ac:dyDescent="0.25"/>
    <row r="202" s="20" customFormat="1" x14ac:dyDescent="0.25"/>
    <row r="203" s="20" customFormat="1" x14ac:dyDescent="0.25"/>
    <row r="204" s="20" customFormat="1" x14ac:dyDescent="0.25"/>
    <row r="205" s="20" customFormat="1" x14ac:dyDescent="0.25"/>
    <row r="206" s="20" customFormat="1" x14ac:dyDescent="0.25"/>
    <row r="207" s="20" customFormat="1" x14ac:dyDescent="0.25"/>
    <row r="208" s="20" customFormat="1" x14ac:dyDescent="0.25"/>
    <row r="209" s="20" customFormat="1" x14ac:dyDescent="0.25"/>
    <row r="210" s="20" customFormat="1" x14ac:dyDescent="0.25"/>
    <row r="211" s="20" customFormat="1" x14ac:dyDescent="0.25"/>
    <row r="212" s="20" customFormat="1" x14ac:dyDescent="0.25"/>
    <row r="213" s="20" customFormat="1" x14ac:dyDescent="0.25"/>
    <row r="214" s="20" customFormat="1" x14ac:dyDescent="0.25"/>
    <row r="215" s="20" customFormat="1" x14ac:dyDescent="0.25"/>
    <row r="216" s="20" customFormat="1" x14ac:dyDescent="0.25"/>
    <row r="217" s="20" customFormat="1" x14ac:dyDescent="0.25"/>
    <row r="218" s="20" customFormat="1" x14ac:dyDescent="0.25"/>
    <row r="219" s="20" customFormat="1" x14ac:dyDescent="0.25"/>
    <row r="220" s="20" customFormat="1" x14ac:dyDescent="0.25"/>
    <row r="221" s="20" customFormat="1" x14ac:dyDescent="0.25"/>
    <row r="222" s="20" customFormat="1" x14ac:dyDescent="0.25"/>
    <row r="223" s="20" customFormat="1" x14ac:dyDescent="0.25"/>
    <row r="224" s="20" customFormat="1" x14ac:dyDescent="0.25"/>
    <row r="225" s="20" customFormat="1" x14ac:dyDescent="0.25"/>
    <row r="226" s="20" customFormat="1" x14ac:dyDescent="0.25"/>
    <row r="227" s="20" customFormat="1" x14ac:dyDescent="0.25"/>
    <row r="228" s="20" customFormat="1" x14ac:dyDescent="0.25"/>
    <row r="229" s="20" customFormat="1" x14ac:dyDescent="0.25"/>
    <row r="230" s="20" customFormat="1" x14ac:dyDescent="0.25"/>
    <row r="231" s="20" customFormat="1" x14ac:dyDescent="0.25"/>
    <row r="232" s="20" customFormat="1" x14ac:dyDescent="0.25"/>
    <row r="233" s="20" customFormat="1" x14ac:dyDescent="0.25"/>
    <row r="234" s="20" customFormat="1" x14ac:dyDescent="0.25"/>
    <row r="235" s="20" customFormat="1" x14ac:dyDescent="0.25"/>
    <row r="236" s="20" customFormat="1" x14ac:dyDescent="0.25"/>
    <row r="237" s="20" customFormat="1" x14ac:dyDescent="0.25"/>
    <row r="238" s="20" customFormat="1" x14ac:dyDescent="0.25"/>
    <row r="239" s="20" customFormat="1" x14ac:dyDescent="0.25"/>
    <row r="240" s="20" customFormat="1" x14ac:dyDescent="0.25"/>
    <row r="241" s="20" customFormat="1" x14ac:dyDescent="0.25"/>
    <row r="242" s="20" customFormat="1" x14ac:dyDescent="0.25"/>
    <row r="243" s="20" customFormat="1" x14ac:dyDescent="0.25"/>
    <row r="244" s="20" customFormat="1" x14ac:dyDescent="0.25"/>
    <row r="245" s="20" customFormat="1" x14ac:dyDescent="0.25"/>
    <row r="246" s="20" customFormat="1" x14ac:dyDescent="0.25"/>
    <row r="247" s="20" customFormat="1" x14ac:dyDescent="0.25"/>
    <row r="248" s="20" customFormat="1" x14ac:dyDescent="0.25"/>
    <row r="249" s="20" customFormat="1" x14ac:dyDescent="0.25"/>
    <row r="250" s="20" customFormat="1" x14ac:dyDescent="0.25"/>
    <row r="251" s="20" customFormat="1" x14ac:dyDescent="0.25"/>
    <row r="252" s="20" customFormat="1" x14ac:dyDescent="0.25"/>
    <row r="253" s="20" customFormat="1" x14ac:dyDescent="0.25"/>
    <row r="254" s="20" customFormat="1" x14ac:dyDescent="0.25"/>
    <row r="255" s="20" customFormat="1" x14ac:dyDescent="0.25"/>
    <row r="256" s="20" customFormat="1" x14ac:dyDescent="0.25"/>
    <row r="257" s="20" customFormat="1" x14ac:dyDescent="0.25"/>
    <row r="258" s="20" customFormat="1" x14ac:dyDescent="0.25"/>
    <row r="259" s="20" customFormat="1" x14ac:dyDescent="0.25"/>
    <row r="260" s="20" customFormat="1" x14ac:dyDescent="0.25"/>
    <row r="261" s="20" customFormat="1" x14ac:dyDescent="0.25"/>
    <row r="262" s="20" customFormat="1" x14ac:dyDescent="0.25"/>
    <row r="263" s="20" customFormat="1" x14ac:dyDescent="0.25"/>
    <row r="264" s="20" customFormat="1" x14ac:dyDescent="0.25"/>
    <row r="265" s="20" customFormat="1" x14ac:dyDescent="0.25"/>
    <row r="266" s="20" customFormat="1" x14ac:dyDescent="0.25"/>
    <row r="267" s="20" customFormat="1" x14ac:dyDescent="0.25"/>
    <row r="268" s="20" customFormat="1" x14ac:dyDescent="0.25"/>
    <row r="269" s="20" customFormat="1" x14ac:dyDescent="0.25"/>
    <row r="270" s="20" customFormat="1" x14ac:dyDescent="0.25"/>
    <row r="271" s="20" customFormat="1" x14ac:dyDescent="0.25"/>
    <row r="272" s="20" customFormat="1" x14ac:dyDescent="0.25"/>
    <row r="273" s="20" customFormat="1" x14ac:dyDescent="0.25"/>
    <row r="274" s="20" customFormat="1" x14ac:dyDescent="0.25"/>
    <row r="275" s="20" customFormat="1" x14ac:dyDescent="0.25"/>
    <row r="276" s="20" customFormat="1" x14ac:dyDescent="0.25"/>
    <row r="277" s="20" customFormat="1" x14ac:dyDescent="0.25"/>
    <row r="278" s="20" customFormat="1" x14ac:dyDescent="0.25"/>
    <row r="279" s="20" customFormat="1" x14ac:dyDescent="0.25"/>
    <row r="280" s="20" customFormat="1" x14ac:dyDescent="0.25"/>
    <row r="281" s="20" customFormat="1" x14ac:dyDescent="0.25"/>
    <row r="282" s="20" customFormat="1" x14ac:dyDescent="0.25"/>
    <row r="283" s="20" customFormat="1" x14ac:dyDescent="0.25"/>
    <row r="284" s="20" customFormat="1" x14ac:dyDescent="0.25"/>
    <row r="285" s="20" customFormat="1" x14ac:dyDescent="0.25"/>
    <row r="286" s="20" customFormat="1" x14ac:dyDescent="0.25"/>
    <row r="287" s="20" customFormat="1" x14ac:dyDescent="0.25"/>
    <row r="288" s="20" customFormat="1" x14ac:dyDescent="0.25"/>
    <row r="289" s="20" customFormat="1" x14ac:dyDescent="0.25"/>
    <row r="290" s="20" customFormat="1" x14ac:dyDescent="0.25"/>
    <row r="291" s="20" customFormat="1" x14ac:dyDescent="0.25"/>
    <row r="292" s="20" customFormat="1" x14ac:dyDescent="0.25"/>
    <row r="293" s="20" customFormat="1" x14ac:dyDescent="0.25"/>
    <row r="294" s="20" customFormat="1" x14ac:dyDescent="0.25"/>
    <row r="295" s="20" customFormat="1" x14ac:dyDescent="0.25"/>
    <row r="296" s="20" customFormat="1" x14ac:dyDescent="0.25"/>
    <row r="297" s="20" customFormat="1" x14ac:dyDescent="0.25"/>
    <row r="298" s="20" customFormat="1" x14ac:dyDescent="0.25"/>
    <row r="299" s="20" customFormat="1" x14ac:dyDescent="0.25"/>
    <row r="300" s="20" customFormat="1" x14ac:dyDescent="0.25"/>
    <row r="301" s="20" customFormat="1" x14ac:dyDescent="0.25"/>
    <row r="302" s="20" customFormat="1" x14ac:dyDescent="0.25"/>
    <row r="303" s="20" customFormat="1" x14ac:dyDescent="0.25"/>
    <row r="304"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sheetData>
  <mergeCells count="12">
    <mergeCell ref="B2:G6"/>
    <mergeCell ref="B20:C20"/>
    <mergeCell ref="D20:E20"/>
    <mergeCell ref="A18:A20"/>
    <mergeCell ref="B9:C9"/>
    <mergeCell ref="D9:E9"/>
    <mergeCell ref="F9:G9"/>
    <mergeCell ref="A9:A10"/>
    <mergeCell ref="B18:C18"/>
    <mergeCell ref="D18:E18"/>
    <mergeCell ref="F20:G20"/>
    <mergeCell ref="F18:G18"/>
  </mergeCells>
  <pageMargins left="0.7" right="0.7" top="0.75" bottom="0.75" header="0.3" footer="0.3"/>
  <ignoredErrors>
    <ignoredError sqref="E15"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6F0AC-6B76-4C46-BF63-FB3DEE3951FA}">
  <dimension ref="B4:E14"/>
  <sheetViews>
    <sheetView workbookViewId="0">
      <selection activeCell="C11" sqref="C11"/>
    </sheetView>
  </sheetViews>
  <sheetFormatPr baseColWidth="10" defaultColWidth="11.42578125" defaultRowHeight="12.75" x14ac:dyDescent="0.2"/>
  <cols>
    <col min="1" max="1" width="11.42578125" style="321"/>
    <col min="2" max="2" width="34.28515625" style="321" customWidth="1"/>
    <col min="3" max="3" width="40.5703125" style="321" customWidth="1"/>
    <col min="4" max="5" width="34.28515625" style="321" customWidth="1"/>
    <col min="6" max="16384" width="11.42578125" style="321"/>
  </cols>
  <sheetData>
    <row r="4" spans="2:5" ht="16.5" x14ac:dyDescent="0.2">
      <c r="B4" s="759" t="s">
        <v>905</v>
      </c>
      <c r="C4" s="759"/>
      <c r="D4" s="759"/>
      <c r="E4" s="759"/>
    </row>
    <row r="6" spans="2:5" ht="16.5" x14ac:dyDescent="0.2">
      <c r="B6" s="368" t="s">
        <v>906</v>
      </c>
      <c r="C6" s="368" t="s">
        <v>907</v>
      </c>
      <c r="D6" s="367" t="s">
        <v>908</v>
      </c>
      <c r="E6" s="368" t="s">
        <v>909</v>
      </c>
    </row>
    <row r="7" spans="2:5" ht="127.5" x14ac:dyDescent="0.2">
      <c r="B7" s="322">
        <v>45411</v>
      </c>
      <c r="C7" s="323" t="s">
        <v>912</v>
      </c>
      <c r="D7" s="324" t="s">
        <v>910</v>
      </c>
      <c r="E7" s="324" t="s">
        <v>911</v>
      </c>
    </row>
    <row r="8" spans="2:5" ht="87.75" customHeight="1" x14ac:dyDescent="0.2">
      <c r="B8" s="322" t="s">
        <v>914</v>
      </c>
      <c r="C8" s="323" t="s">
        <v>916</v>
      </c>
      <c r="D8" s="324" t="s">
        <v>910</v>
      </c>
      <c r="E8" s="324" t="s">
        <v>913</v>
      </c>
    </row>
    <row r="9" spans="2:5" ht="48.75" customHeight="1" x14ac:dyDescent="0.2">
      <c r="B9" s="324" t="s">
        <v>1057</v>
      </c>
      <c r="C9" s="325" t="s">
        <v>1058</v>
      </c>
      <c r="D9" s="324" t="s">
        <v>910</v>
      </c>
      <c r="E9" s="324" t="s">
        <v>1059</v>
      </c>
    </row>
    <row r="10" spans="2:5" x14ac:dyDescent="0.2">
      <c r="B10" s="324"/>
      <c r="C10" s="325"/>
      <c r="D10" s="324"/>
      <c r="E10" s="324"/>
    </row>
    <row r="11" spans="2:5" x14ac:dyDescent="0.2">
      <c r="B11" s="324"/>
      <c r="C11" s="325"/>
      <c r="D11" s="324"/>
      <c r="E11" s="324"/>
    </row>
    <row r="12" spans="2:5" x14ac:dyDescent="0.2">
      <c r="B12" s="324"/>
      <c r="C12" s="325"/>
      <c r="D12" s="324"/>
      <c r="E12" s="324"/>
    </row>
    <row r="13" spans="2:5" x14ac:dyDescent="0.2">
      <c r="B13" s="324"/>
      <c r="C13" s="325"/>
      <c r="D13" s="324"/>
      <c r="E13" s="324"/>
    </row>
    <row r="14" spans="2:5" x14ac:dyDescent="0.2">
      <c r="B14" s="324"/>
      <c r="C14" s="325"/>
      <c r="D14" s="324"/>
      <c r="E14" s="324"/>
    </row>
  </sheetData>
  <mergeCells count="1">
    <mergeCell ref="B4:E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017f04f-8a51-478e-b457-05634f0754d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4E55F5F6C4F1554BBA4E737E86E72321" ma:contentTypeVersion="18" ma:contentTypeDescription="Crear nuevo documento." ma:contentTypeScope="" ma:versionID="14c13d9ba3522dbf4b757e19dbd87618">
  <xsd:schema xmlns:xsd="http://www.w3.org/2001/XMLSchema" xmlns:xs="http://www.w3.org/2001/XMLSchema" xmlns:p="http://schemas.microsoft.com/office/2006/metadata/properties" xmlns:ns3="5017f04f-8a51-478e-b457-05634f0754dc" xmlns:ns4="20e72e25-4e85-42c8-8805-7c9f9001f0c0" targetNamespace="http://schemas.microsoft.com/office/2006/metadata/properties" ma:root="true" ma:fieldsID="c39ac1296fd2ecadc765f0c6bc5b3625" ns3:_="" ns4:_="">
    <xsd:import namespace="5017f04f-8a51-478e-b457-05634f0754dc"/>
    <xsd:import namespace="20e72e25-4e85-42c8-8805-7c9f9001f0c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17f04f-8a51-478e-b457-05634f0754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0e72e25-4e85-42c8-8805-7c9f9001f0c0"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SharingHintHash" ma:index="15"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0DB7EE-D717-4B04-9D5C-4A0FD5A71256}">
  <ds:schemaRefs>
    <ds:schemaRef ds:uri="http://schemas.microsoft.com/office/2006/documentManagement/types"/>
    <ds:schemaRef ds:uri="http://www.w3.org/XML/1998/namespace"/>
    <ds:schemaRef ds:uri="5017f04f-8a51-478e-b457-05634f0754dc"/>
    <ds:schemaRef ds:uri="http://schemas.microsoft.com/office/infopath/2007/PartnerControls"/>
    <ds:schemaRef ds:uri="http://purl.org/dc/elements/1.1/"/>
    <ds:schemaRef ds:uri="http://schemas.openxmlformats.org/package/2006/metadata/core-properties"/>
    <ds:schemaRef ds:uri="20e72e25-4e85-42c8-8805-7c9f9001f0c0"/>
    <ds:schemaRef ds:uri="http://schemas.microsoft.com/office/2006/metadata/properties"/>
    <ds:schemaRef ds:uri="http://purl.org/dc/terms/"/>
    <ds:schemaRef ds:uri="http://purl.org/dc/dcmitype/"/>
  </ds:schemaRefs>
</ds:datastoreItem>
</file>

<file path=customXml/itemProps2.xml><?xml version="1.0" encoding="utf-8"?>
<ds:datastoreItem xmlns:ds="http://schemas.openxmlformats.org/officeDocument/2006/customXml" ds:itemID="{2B514396-E670-4E0F-AC67-B98F5977B5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17f04f-8a51-478e-b457-05634f0754dc"/>
    <ds:schemaRef ds:uri="20e72e25-4e85-42c8-8805-7c9f9001f0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B8115A9-A690-4E38-A3EA-66B01116DB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PAAC</vt:lpstr>
      <vt:lpstr>Componente 1 Riesgos</vt:lpstr>
      <vt:lpstr>Componente 2 Racionalizac</vt:lpstr>
      <vt:lpstr>Componente 3  Rendición</vt:lpstr>
      <vt:lpstr> 4.Componente Atención al Ciuda</vt:lpstr>
      <vt:lpstr>Componente 5  Transparencia </vt:lpstr>
      <vt:lpstr>Integridad- Gestión de Conflict</vt:lpstr>
      <vt:lpstr>ACUMULADOS</vt:lpstr>
      <vt:lpstr>CONTROL DE CAMBIOS</vt:lpstr>
      <vt:lpstr>MAPA RIESGOS US</vt:lpstr>
      <vt:lpstr>MAPA RIESGOS SEGURIDAD</vt:lpstr>
      <vt:lpstr>'MAPA RIESGOS US'!Área_de_impresión</vt:lpstr>
      <vt:lpstr>'MAPA RIESGOS US'!Títulos_a_imprimir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 Chávez</dc:creator>
  <cp:keywords/>
  <dc:description/>
  <cp:lastModifiedBy>Marisol Viveros</cp:lastModifiedBy>
  <cp:revision/>
  <dcterms:created xsi:type="dcterms:W3CDTF">2021-11-10T20:36:13Z</dcterms:created>
  <dcterms:modified xsi:type="dcterms:W3CDTF">2025-01-24T15:04:55Z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0x0101004E55F5F6C4F1554BBA4E737E86E72321</vt:lpwstr>
  </property>
</Properties>
</file>