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marisol.viveros\Desktop\"/>
    </mc:Choice>
  </mc:AlternateContent>
  <xr:revisionPtr revIDLastSave="0" documentId="8_{5FB336AE-C128-4530-A164-6B76EAF3990F}" xr6:coauthVersionLast="47" xr6:coauthVersionMax="47" xr10:uidLastSave="{00000000-0000-0000-0000-000000000000}"/>
  <bookViews>
    <workbookView showSheetTabs="0" xWindow="-120" yWindow="-120" windowWidth="29040" windowHeight="15720" xr2:uid="{00000000-000D-0000-FFFF-FFFF00000000}"/>
  </bookViews>
  <sheets>
    <sheet name="PAAC" sheetId="8" r:id="rId1"/>
    <sheet name="Componente 1 Riesgos" sheetId="5" r:id="rId2"/>
    <sheet name="Componente 2 Racionalizac" sheetId="15" r:id="rId3"/>
    <sheet name="Componente 3  Rendición" sheetId="4" r:id="rId4"/>
    <sheet name=" 4.Componente Atención al Ciuda" sheetId="14" r:id="rId5"/>
    <sheet name="Componente 5  Transparencia " sheetId="19" r:id="rId6"/>
    <sheet name="Integridad- Gestión de Conflict" sheetId="16" r:id="rId7"/>
    <sheet name="ACUMULADOS" sheetId="24" r:id="rId8"/>
    <sheet name="CONTROL DE CAMBIOS" sheetId="21" r:id="rId9"/>
    <sheet name="MAPA RIESGOS US" sheetId="22" r:id="rId10"/>
    <sheet name="MAPA RIESGOS SEGURIDAD" sheetId="23"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'Componente 3  Rendición'!$A$9:$W$20</definedName>
    <definedName name="_xlnm._FilterDatabase" localSheetId="5" hidden="1">'Componente 5  Transparencia '!$A$7:$W$35</definedName>
    <definedName name="_xlnm._FilterDatabase" localSheetId="9" hidden="1">'MAPA RIESGOS US'!$A$9:$AG$69</definedName>
    <definedName name="A_Obj1">OFFSET(#REF!,0,0,COUNTA(#REF!)-1,1)</definedName>
    <definedName name="A_Obj2" localSheetId="2">OFFSET(#REF!,0,0,COUNTA(#REF!)-1,1)</definedName>
    <definedName name="A_Obj2" localSheetId="5">OFFSET(#REF!,0,0,COUNTA(#REF!)-1,1)</definedName>
    <definedName name="A_Obj2" localSheetId="6">OFFSET(#REF!,0,0,COUNTA(#REF!)-1,1)</definedName>
    <definedName name="A_Obj2">OFFSET(#REF!,0,0,COUNTA(#REF!)-1,1)</definedName>
    <definedName name="A_Obj3" localSheetId="2">OFFSET(#REF!,0,0,COUNTA(#REF!)-1,1)</definedName>
    <definedName name="A_Obj3" localSheetId="5">OFFSET(#REF!,0,0,COUNTA(#REF!)-1,1)</definedName>
    <definedName name="A_Obj3" localSheetId="6">OFFSET(#REF!,0,0,COUNTA(#REF!)-1,1)</definedName>
    <definedName name="A_Obj3">OFFSET(#REF!,0,0,COUNTA(#REF!)-1,1)</definedName>
    <definedName name="A_Obj4" localSheetId="2">OFFSET(#REF!,0,0,COUNTA(#REF!)-1,1)</definedName>
    <definedName name="A_Obj4" localSheetId="5">OFFSET(#REF!,0,0,COUNTA(#REF!)-1,1)</definedName>
    <definedName name="A_Obj4" localSheetId="6">OFFSET(#REF!,0,0,COUNTA(#REF!)-1,1)</definedName>
    <definedName name="A_Obj4">OFFSET(#REF!,0,0,COUNTA(#REF!)-1,1)</definedName>
    <definedName name="Acc_1" localSheetId="2">#REF!</definedName>
    <definedName name="Acc_1" localSheetId="5">#REF!</definedName>
    <definedName name="Acc_1" localSheetId="6">#REF!</definedName>
    <definedName name="Acc_1">#REF!</definedName>
    <definedName name="Acc_2" localSheetId="2">#REF!</definedName>
    <definedName name="Acc_2" localSheetId="5">#REF!</definedName>
    <definedName name="Acc_2" localSheetId="6">#REF!</definedName>
    <definedName name="Acc_2">#REF!</definedName>
    <definedName name="Acc_3" localSheetId="2">#REF!</definedName>
    <definedName name="Acc_3" localSheetId="5">#REF!</definedName>
    <definedName name="Acc_3" localSheetId="6">#REF!</definedName>
    <definedName name="Acc_3">#REF!</definedName>
    <definedName name="Acc_4" localSheetId="2">#REF!</definedName>
    <definedName name="Acc_4" localSheetId="5">#REF!</definedName>
    <definedName name="Acc_4" localSheetId="6">#REF!</definedName>
    <definedName name="Acc_4">#REF!</definedName>
    <definedName name="Acc_5" localSheetId="2">#REF!</definedName>
    <definedName name="Acc_5" localSheetId="5">#REF!</definedName>
    <definedName name="Acc_5" localSheetId="6">#REF!</definedName>
    <definedName name="Acc_5">#REF!</definedName>
    <definedName name="Acc_6" localSheetId="2">#REF!</definedName>
    <definedName name="Acc_6" localSheetId="5">#REF!</definedName>
    <definedName name="Acc_6" localSheetId="6">#REF!</definedName>
    <definedName name="Acc_6">#REF!</definedName>
    <definedName name="Acc_7" localSheetId="2">#REF!</definedName>
    <definedName name="Acc_7" localSheetId="5">#REF!</definedName>
    <definedName name="Acc_7" localSheetId="6">#REF!</definedName>
    <definedName name="Acc_7">#REF!</definedName>
    <definedName name="Acc_8" localSheetId="2">#REF!</definedName>
    <definedName name="Acc_8" localSheetId="5">#REF!</definedName>
    <definedName name="Acc_8" localSheetId="6">#REF!</definedName>
    <definedName name="Acc_8">#REF!</definedName>
    <definedName name="Acc_9" localSheetId="2">#REF!</definedName>
    <definedName name="Acc_9" localSheetId="5">#REF!</definedName>
    <definedName name="Acc_9" localSheetId="6">#REF!</definedName>
    <definedName name="Acc_9">#REF!</definedName>
    <definedName name="ActualBeyond">PeriodInActual*(#REF!&gt;0)</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9">'MAPA RIESGOS US'!$A$1:$AG$69</definedName>
    <definedName name="Ciencia__Tecnología_e_innovación">[1]TABLA!#REF!</definedName>
    <definedName name="clases1">[2]TABLA!$G$2:$G$5</definedName>
    <definedName name="Colombia">#REF!</definedName>
    <definedName name="Comercio__Industria_y_Turismo">[1]TABLA!#REF!</definedName>
    <definedName name="departamentos" localSheetId="2">[3]TABLA!$D$2:$D$36</definedName>
    <definedName name="Departamentos" localSheetId="5">#REF!</definedName>
    <definedName name="Departamentos" localSheetId="6">#REF!</definedName>
    <definedName name="Departamentos">#REF!</definedName>
    <definedName name="fdqs">'[4]Tablas instituciones'!$D$2:$D$9</definedName>
    <definedName name="FEBRERO">PercentCompleteBeyond*PeriodInPlan</definedName>
    <definedName name="Fuentes" localSheetId="2">#REF!</definedName>
    <definedName name="Fuentes" localSheetId="5">#REF!</definedName>
    <definedName name="Fuentes" localSheetId="6">#REF!</definedName>
    <definedName name="Fuentes">#REF!</definedName>
    <definedName name="GGAd">#REF!</definedName>
    <definedName name="Gtics">#REF!=MEDIAN(#REF!,#REF!,#REF!+#REF!-1)</definedName>
    <definedName name="h">(#REF!=MEDIAN(#REF!,#REF!,#REF!+#REF!)*(#REF!&gt;0))*((#REF!&lt;(INT(#REF!+#REF!*#REF!)))+(#REF!=#REF!))*(#REF!&gt;0)</definedName>
    <definedName name="Indicadores" localSheetId="2">#REF!</definedName>
    <definedName name="Indicadores" localSheetId="5">#REF!</definedName>
    <definedName name="Indicadores" localSheetId="6">#REF!</definedName>
    <definedName name="Indicadores">#REF!</definedName>
    <definedName name="MAPA_DE_RIESGOS_DE_SEGURIDAD_DIGITAL" localSheetId="2">#REF!</definedName>
    <definedName name="MAPA_DE_RIESGOS_DE_SEGURIDAD_DIGITAL" localSheetId="5">#REF!</definedName>
    <definedName name="MAPA_DE_RIESGOS_DE_SEGURIDAD_DIGITAL" localSheetId="6">#REF!</definedName>
    <definedName name="MAPA_DE_RIESGOS_DE_SEGURIDAD_DIGITAL">#REF!</definedName>
    <definedName name="MIPG1">PeriodInActual*(#REF!&gt;0)</definedName>
    <definedName name="nivel" localSheetId="2">[3]TABLA!$C$2:$C$3</definedName>
    <definedName name="nivel">[1]TABLA!$C$2:$C$3</definedName>
    <definedName name="noooooooo">#REF!=MEDIAN(#REF!,#REF!,#REF!+#REF!-1)</definedName>
    <definedName name="nueva">#REF!=MEDIAN(#REF!,#REF!,#REF!+#REF!-1)</definedName>
    <definedName name="Objetivos">OFFSET(#REF!,0,0,COUNTA(#REF!)-1,1)</definedName>
    <definedName name="orden" localSheetId="2">[3]TABLA!$A$3:$A$4</definedName>
    <definedName name="orden">[1]TABLA!$A$3:$A$4</definedName>
    <definedName name="Ordenamiento">#REF!</definedName>
    <definedName name="Pai">#REF!</definedName>
    <definedName name="Paises">#REF!</definedName>
    <definedName name="PercentCompleteBeyond">(#REF!=MEDIAN(#REF!,#REF!,#REF!+#REF!)*(#REF!&gt;0))*((#REF!&lt;(INT(#REF!+#REF!*#REF!)))+(#REF!=#REF!))*(#REF!&gt;0)</definedName>
    <definedName name="period_selected">#REF!</definedName>
    <definedName name="PeriodInActual">#REF!=MEDIAN(#REF!,#REF!,#REF!+#REF!-1)</definedName>
    <definedName name="PeriodInPlan">#REF!=MEDIAN(#REF!,#REF!,#REF!+#REF!-1)</definedName>
    <definedName name="Peru">#REF!</definedName>
    <definedName name="Plan">PeriodInPlan*(#REF!&gt;0)</definedName>
    <definedName name="PorcentajeCompletado">PercentCompleteBeyond*PeriodInPlan</definedName>
    <definedName name="Real">(PeriodInActual*(#REF!&gt;0))*PeriodInPlan</definedName>
    <definedName name="sector" localSheetId="2">[3]TABLA!$B$2:$B$26</definedName>
    <definedName name="sector">[1]TABLA!$B$2:$B$26</definedName>
    <definedName name="Tipos">[1]TABLA!$G$2:$G$4</definedName>
    <definedName name="TitleRegion..BO60">#REF!</definedName>
    <definedName name="_xlnm.Print_Titles" localSheetId="9">'MAPA RIESGOS US'!$1:$10</definedName>
    <definedName name="Trans">#REF!</definedName>
    <definedName name="Transformaciones">'[5]Estructura de PND'!$B$4:$B$8</definedName>
    <definedName name="vigencias" localSheetId="2">[3]TABLA!$E$2:$E$7</definedName>
    <definedName name="vigencias">[1]TABLA!$E$2:$E$7</definedName>
    <definedName name="yg">PeriodInPlan*(#REF!&gt;0)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24" l="1"/>
  <c r="P19" i="14"/>
  <c r="D14" i="24" s="1"/>
  <c r="D16" i="24" l="1"/>
  <c r="E16" i="24" s="1"/>
  <c r="S14" i="16"/>
  <c r="Q14" i="16"/>
  <c r="S34" i="19"/>
  <c r="S33" i="19"/>
  <c r="S32" i="19"/>
  <c r="S31" i="19"/>
  <c r="S29" i="19"/>
  <c r="S28" i="19"/>
  <c r="S27" i="19"/>
  <c r="S26" i="19"/>
  <c r="S25" i="19"/>
  <c r="S22" i="19"/>
  <c r="S21" i="19"/>
  <c r="S20" i="19"/>
  <c r="S19" i="19"/>
  <c r="S18" i="19"/>
  <c r="S17" i="19"/>
  <c r="S16" i="19"/>
  <c r="S15" i="19"/>
  <c r="S14" i="19"/>
  <c r="S13" i="19"/>
  <c r="S12" i="19"/>
  <c r="S11" i="19"/>
  <c r="S10" i="19"/>
  <c r="S8" i="19"/>
  <c r="D12" i="24"/>
  <c r="E12" i="24" s="1"/>
  <c r="D11" i="24"/>
  <c r="B17" i="24"/>
  <c r="C17" i="24"/>
  <c r="B18" i="24" s="1"/>
  <c r="C19" i="24" s="1"/>
  <c r="B20" i="24" s="1"/>
  <c r="E11" i="24" l="1"/>
  <c r="O13" i="16" l="1"/>
  <c r="O12" i="16"/>
  <c r="O11" i="16"/>
  <c r="O10" i="16"/>
  <c r="O9" i="16"/>
  <c r="O8" i="16"/>
  <c r="O7" i="16"/>
  <c r="O6" i="16"/>
  <c r="O5" i="16"/>
  <c r="O4" i="16"/>
  <c r="S4" i="16" s="1"/>
  <c r="Q13" i="16"/>
  <c r="P13" i="16"/>
  <c r="S13" i="16" s="1"/>
  <c r="Q12" i="16"/>
  <c r="P12" i="16"/>
  <c r="S12" i="16" s="1"/>
  <c r="Q11" i="16"/>
  <c r="P11" i="16"/>
  <c r="S11" i="16" s="1"/>
  <c r="Q10" i="16"/>
  <c r="P10" i="16"/>
  <c r="Q9" i="16"/>
  <c r="P9" i="16"/>
  <c r="S9" i="16" s="1"/>
  <c r="Q8" i="16"/>
  <c r="P8" i="16"/>
  <c r="R8" i="16" s="1"/>
  <c r="Q7" i="16"/>
  <c r="P7" i="16"/>
  <c r="Q6" i="16"/>
  <c r="P6" i="16"/>
  <c r="Q5" i="16"/>
  <c r="P5" i="16"/>
  <c r="S5" i="16" s="1"/>
  <c r="R4" i="16"/>
  <c r="Q4" i="16"/>
  <c r="P4" i="16"/>
  <c r="R10" i="16" l="1"/>
  <c r="S7" i="16"/>
  <c r="S10" i="16"/>
  <c r="R6" i="16"/>
  <c r="S8" i="16"/>
  <c r="R5" i="16"/>
  <c r="R9" i="16"/>
  <c r="R11" i="16"/>
  <c r="R13" i="16"/>
  <c r="Q34" i="19" l="1"/>
  <c r="P34" i="19"/>
  <c r="Q33" i="19"/>
  <c r="P33" i="19"/>
  <c r="Q32" i="19"/>
  <c r="P32" i="19"/>
  <c r="Q31" i="19"/>
  <c r="P31" i="19"/>
  <c r="Q30" i="19"/>
  <c r="P30" i="19"/>
  <c r="Q29" i="19"/>
  <c r="P29" i="19"/>
  <c r="Q28" i="19"/>
  <c r="P28" i="19"/>
  <c r="Q27" i="19"/>
  <c r="P27" i="19"/>
  <c r="Q26" i="19"/>
  <c r="P26" i="19"/>
  <c r="Q25" i="19"/>
  <c r="P25" i="19"/>
  <c r="Q24" i="19"/>
  <c r="P24" i="19"/>
  <c r="Q23" i="19"/>
  <c r="P23" i="19"/>
  <c r="Q22" i="19"/>
  <c r="P22" i="19"/>
  <c r="Q21" i="19"/>
  <c r="P21" i="19"/>
  <c r="Q20" i="19"/>
  <c r="P20" i="19"/>
  <c r="Q19" i="19"/>
  <c r="P19" i="19"/>
  <c r="Q18" i="19"/>
  <c r="P18" i="19"/>
  <c r="Q17" i="19"/>
  <c r="P17" i="19"/>
  <c r="Q16" i="19"/>
  <c r="P16" i="19"/>
  <c r="Q15" i="19"/>
  <c r="P15" i="19"/>
  <c r="Q14" i="19"/>
  <c r="P14" i="19"/>
  <c r="Q13" i="19"/>
  <c r="P13" i="19"/>
  <c r="Q12" i="19"/>
  <c r="P12" i="19"/>
  <c r="Q11" i="19"/>
  <c r="P11" i="19"/>
  <c r="Q10" i="19"/>
  <c r="P10" i="19"/>
  <c r="Q9" i="19"/>
  <c r="P9" i="19"/>
  <c r="Q8" i="19"/>
  <c r="P8" i="19"/>
  <c r="R9" i="19" l="1"/>
  <c r="S9" i="19" s="1"/>
  <c r="R11" i="19"/>
  <c r="R13" i="19"/>
  <c r="R15" i="19"/>
  <c r="R19" i="19"/>
  <c r="R21" i="19"/>
  <c r="R23" i="19"/>
  <c r="S23" i="19" s="1"/>
  <c r="R25" i="19"/>
  <c r="R27" i="19"/>
  <c r="R29" i="19"/>
  <c r="R31" i="19"/>
  <c r="R33" i="19"/>
  <c r="R10" i="19"/>
  <c r="R12" i="19"/>
  <c r="R14" i="19"/>
  <c r="R16" i="19"/>
  <c r="R18" i="19"/>
  <c r="R22" i="19"/>
  <c r="R24" i="19"/>
  <c r="S24" i="19" s="1"/>
  <c r="R26" i="19"/>
  <c r="R28" i="19"/>
  <c r="R30" i="19"/>
  <c r="S30" i="19" s="1"/>
  <c r="S35" i="19" s="1"/>
  <c r="R32" i="19"/>
  <c r="R34" i="19"/>
  <c r="R8" i="19"/>
  <c r="P18" i="14"/>
  <c r="O18" i="14"/>
  <c r="P17" i="14"/>
  <c r="O17" i="14"/>
  <c r="Q17" i="14" s="1"/>
  <c r="P16" i="14"/>
  <c r="O16" i="14"/>
  <c r="P15" i="14"/>
  <c r="O15" i="14"/>
  <c r="Q15" i="14" s="1"/>
  <c r="P14" i="14"/>
  <c r="O14" i="14"/>
  <c r="P13" i="14"/>
  <c r="O13" i="14"/>
  <c r="Q13" i="14" s="1"/>
  <c r="P12" i="14"/>
  <c r="O12" i="14"/>
  <c r="P11" i="14"/>
  <c r="O11" i="14"/>
  <c r="P10" i="14"/>
  <c r="O10" i="14"/>
  <c r="P21" i="4"/>
  <c r="P20" i="4"/>
  <c r="S20" i="4" s="1"/>
  <c r="O20" i="4"/>
  <c r="R20" i="4" s="1"/>
  <c r="P19" i="4"/>
  <c r="O19" i="4"/>
  <c r="P18" i="4"/>
  <c r="O18" i="4"/>
  <c r="P17" i="4"/>
  <c r="O17" i="4"/>
  <c r="P16" i="4"/>
  <c r="O16" i="4"/>
  <c r="P15" i="4"/>
  <c r="S15" i="4" s="1"/>
  <c r="O15" i="4"/>
  <c r="R15" i="4" s="1"/>
  <c r="P14" i="4"/>
  <c r="O14" i="4"/>
  <c r="P13" i="4"/>
  <c r="S13" i="4" s="1"/>
  <c r="O13" i="4"/>
  <c r="R13" i="4" s="1"/>
  <c r="P11" i="4"/>
  <c r="O11" i="4"/>
  <c r="P10" i="4"/>
  <c r="O10" i="4"/>
  <c r="P12" i="4"/>
  <c r="S12" i="4" s="1"/>
  <c r="O12" i="4"/>
  <c r="Q12" i="4" s="1"/>
  <c r="R35" i="19" l="1"/>
  <c r="D15" i="24" s="1"/>
  <c r="R12" i="4"/>
  <c r="Q10" i="14"/>
  <c r="Q11" i="14"/>
  <c r="R15" i="14"/>
  <c r="Q12" i="14"/>
  <c r="Q14" i="14"/>
  <c r="Q16" i="14"/>
  <c r="Q18" i="14"/>
  <c r="Q13" i="4"/>
  <c r="Q21" i="4" s="1"/>
  <c r="Q19" i="4"/>
  <c r="Q14" i="4"/>
  <c r="Q16" i="4"/>
  <c r="Q19" i="14" l="1"/>
  <c r="Q15" i="5" l="1"/>
  <c r="Q14" i="5"/>
  <c r="P14" i="5"/>
  <c r="P16" i="5"/>
  <c r="Q16" i="5"/>
  <c r="R16" i="5"/>
  <c r="R15" i="5"/>
  <c r="R14" i="5"/>
  <c r="R13" i="5"/>
  <c r="R12" i="5"/>
  <c r="R11" i="5"/>
  <c r="R10" i="5"/>
  <c r="R9" i="5"/>
  <c r="Q13" i="5"/>
  <c r="Q12" i="5"/>
  <c r="Q11" i="5"/>
  <c r="Q10" i="5"/>
  <c r="P13" i="5"/>
  <c r="P12" i="5"/>
  <c r="P11" i="5"/>
  <c r="P10" i="5"/>
  <c r="P9" i="5"/>
  <c r="Q9" i="5" s="1"/>
  <c r="O15" i="5"/>
  <c r="O14" i="5"/>
  <c r="O13" i="5"/>
  <c r="O12" i="5"/>
  <c r="O11" i="5"/>
  <c r="O10" i="5"/>
  <c r="O9" i="5"/>
  <c r="Y34" i="23"/>
  <c r="J34" i="23"/>
  <c r="H34" i="23"/>
  <c r="Y33" i="23"/>
  <c r="Y32" i="23"/>
  <c r="Y31" i="23"/>
  <c r="Y30" i="23"/>
  <c r="J30" i="23"/>
  <c r="H30" i="23"/>
  <c r="Y23" i="23"/>
  <c r="J23" i="23"/>
  <c r="H23" i="23"/>
  <c r="Y16" i="23"/>
  <c r="J16" i="23"/>
  <c r="H16" i="23"/>
  <c r="R14" i="23"/>
  <c r="R13" i="23"/>
  <c r="R11" i="23"/>
  <c r="Y10" i="23"/>
  <c r="R10" i="23"/>
  <c r="J10" i="23"/>
  <c r="H10" i="23"/>
  <c r="J71" i="22"/>
  <c r="AA69" i="22"/>
  <c r="Y69" i="22"/>
  <c r="L69" i="22"/>
  <c r="J69" i="22"/>
  <c r="H69" i="22"/>
  <c r="AA68" i="22"/>
  <c r="Y68" i="22"/>
  <c r="L68" i="22"/>
  <c r="J68" i="22"/>
  <c r="H68" i="22"/>
  <c r="AA67" i="22"/>
  <c r="Y67" i="22"/>
  <c r="L67" i="22"/>
  <c r="J67" i="22"/>
  <c r="H67" i="22"/>
  <c r="J66" i="22"/>
  <c r="H66" i="22"/>
  <c r="J65" i="22"/>
  <c r="J63" i="22"/>
  <c r="AA62" i="22"/>
  <c r="L62" i="22"/>
  <c r="J62" i="22"/>
  <c r="AA61" i="22"/>
  <c r="L61" i="22"/>
  <c r="J61" i="22"/>
  <c r="AA60" i="22"/>
  <c r="L60" i="22"/>
  <c r="J60" i="22"/>
  <c r="AA59" i="22"/>
  <c r="L59" i="22"/>
  <c r="J59" i="22"/>
  <c r="AA57" i="22"/>
  <c r="L57" i="22"/>
  <c r="J57" i="22"/>
  <c r="AA56" i="22"/>
  <c r="L56" i="22"/>
  <c r="J56" i="22"/>
  <c r="AA54" i="22"/>
  <c r="L54" i="22"/>
  <c r="J54" i="22"/>
  <c r="AA53" i="22"/>
  <c r="L53" i="22"/>
  <c r="J53" i="22"/>
  <c r="H53" i="22"/>
  <c r="AA52" i="22"/>
  <c r="L52" i="22"/>
  <c r="J52" i="22"/>
  <c r="AA51" i="22"/>
  <c r="L51" i="22"/>
  <c r="J51" i="22"/>
  <c r="H51" i="22"/>
  <c r="AA50" i="22"/>
  <c r="L50" i="22"/>
  <c r="J50" i="22"/>
  <c r="AA49" i="22"/>
  <c r="L49" i="22"/>
  <c r="J49" i="22"/>
  <c r="AA48" i="22"/>
  <c r="L48" i="22"/>
  <c r="J48" i="22"/>
  <c r="AA47" i="22"/>
  <c r="L47" i="22"/>
  <c r="J47" i="22"/>
  <c r="H47" i="22"/>
  <c r="AA46" i="22"/>
  <c r="L46" i="22"/>
  <c r="J46" i="22"/>
  <c r="AA45" i="22"/>
  <c r="L45" i="22"/>
  <c r="J45" i="22"/>
  <c r="AA43" i="22"/>
  <c r="L43" i="22"/>
  <c r="J43" i="22"/>
  <c r="L42" i="22"/>
  <c r="J42" i="22"/>
  <c r="AA41" i="22"/>
  <c r="Y41" i="22"/>
  <c r="L41" i="22"/>
  <c r="J41" i="22"/>
  <c r="AA40" i="22"/>
  <c r="Y40" i="22"/>
  <c r="L40" i="22"/>
  <c r="J40" i="22"/>
  <c r="AA39" i="22"/>
  <c r="Y39" i="22"/>
  <c r="L39" i="22"/>
  <c r="J39" i="22"/>
  <c r="AA38" i="22"/>
  <c r="L38" i="22"/>
  <c r="J38" i="22"/>
  <c r="AA37" i="22"/>
  <c r="L37" i="22"/>
  <c r="J37" i="22"/>
  <c r="AA36" i="22"/>
  <c r="L36" i="22"/>
  <c r="J36" i="22"/>
  <c r="AA35" i="22"/>
  <c r="L35" i="22"/>
  <c r="J35" i="22"/>
  <c r="H35" i="22"/>
  <c r="AA34" i="22"/>
  <c r="L34" i="22"/>
  <c r="J34" i="22"/>
  <c r="H34" i="22"/>
  <c r="AA33" i="22"/>
  <c r="L33" i="22"/>
  <c r="J33" i="22"/>
  <c r="AA32" i="22"/>
  <c r="L32" i="22"/>
  <c r="J32" i="22"/>
  <c r="H32" i="22"/>
  <c r="AA31" i="22"/>
  <c r="L31" i="22"/>
  <c r="J31" i="22"/>
  <c r="AA30" i="22"/>
  <c r="L30" i="22"/>
  <c r="J30" i="22"/>
  <c r="AA29" i="22"/>
  <c r="L29" i="22"/>
  <c r="J29" i="22"/>
  <c r="AA28" i="22"/>
  <c r="L28" i="22"/>
  <c r="J28" i="22"/>
  <c r="AA27" i="22"/>
  <c r="L27" i="22"/>
  <c r="J27" i="22"/>
  <c r="AA26" i="22"/>
  <c r="L26" i="22"/>
  <c r="J26" i="22"/>
  <c r="AA25" i="22"/>
  <c r="L25" i="22"/>
  <c r="J25" i="22"/>
  <c r="AA24" i="22"/>
  <c r="L24" i="22"/>
  <c r="J24" i="22"/>
  <c r="AA23" i="22"/>
  <c r="L23" i="22"/>
  <c r="J23" i="22"/>
  <c r="AA22" i="22"/>
  <c r="L22" i="22"/>
  <c r="J22" i="22"/>
  <c r="AA21" i="22"/>
  <c r="L21" i="22"/>
  <c r="J21" i="22"/>
  <c r="AA20" i="22"/>
  <c r="L20" i="22"/>
  <c r="AA19" i="22"/>
  <c r="AA18" i="22"/>
  <c r="L18" i="22"/>
  <c r="AA17" i="22"/>
  <c r="AA16" i="22"/>
  <c r="L16" i="22"/>
  <c r="AA15" i="22"/>
  <c r="T15" i="22"/>
  <c r="L15" i="22"/>
  <c r="J15" i="22"/>
  <c r="AA14" i="22"/>
  <c r="L14" i="22"/>
  <c r="J14" i="22"/>
  <c r="AA13" i="22"/>
  <c r="L13" i="22"/>
  <c r="J13" i="22"/>
  <c r="Y12" i="22"/>
  <c r="L12" i="22"/>
  <c r="J12" i="22"/>
  <c r="Y11" i="22"/>
  <c r="L11" i="22"/>
  <c r="J11" i="22"/>
  <c r="O34" i="19" l="1"/>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T9" i="19" l="1"/>
  <c r="T10" i="19"/>
  <c r="T24" i="19"/>
  <c r="T21" i="19"/>
  <c r="T11" i="19"/>
  <c r="T23" i="19"/>
  <c r="T12" i="19"/>
  <c r="T13" i="19"/>
  <c r="T25" i="19"/>
  <c r="T14" i="19"/>
  <c r="T26" i="19"/>
  <c r="T15" i="19"/>
  <c r="T27" i="19"/>
  <c r="T16" i="19"/>
  <c r="T28" i="19"/>
  <c r="T17" i="19"/>
  <c r="T29" i="19"/>
  <c r="T18" i="19"/>
  <c r="T30" i="19"/>
  <c r="T19" i="19"/>
  <c r="T31" i="19"/>
  <c r="T8" i="19"/>
  <c r="T20" i="19"/>
  <c r="T32" i="19"/>
  <c r="T33" i="19"/>
  <c r="T22" i="19"/>
  <c r="T34" i="19"/>
  <c r="S6" i="16"/>
  <c r="N18" i="14"/>
  <c r="R18" i="14" s="1"/>
  <c r="N17" i="14"/>
  <c r="R17" i="14" s="1"/>
  <c r="N16" i="14"/>
  <c r="R16" i="14" s="1"/>
  <c r="N14" i="14"/>
  <c r="R14" i="14" s="1"/>
  <c r="N13" i="14"/>
  <c r="R13" i="14" s="1"/>
  <c r="N12" i="14"/>
  <c r="R12" i="14" s="1"/>
  <c r="N11" i="14"/>
  <c r="R11" i="14" s="1"/>
  <c r="N10" i="14"/>
  <c r="R10" i="14" s="1"/>
  <c r="T35" i="19" l="1"/>
  <c r="E15" i="24" s="1"/>
  <c r="R19" i="14"/>
  <c r="N19" i="4"/>
  <c r="N18" i="4"/>
  <c r="N17" i="4"/>
  <c r="N16" i="4"/>
  <c r="N14" i="4"/>
  <c r="N11" i="4"/>
  <c r="N10" i="4"/>
  <c r="D17" i="24" l="1"/>
  <c r="E17" i="24"/>
  <c r="D18" i="24" s="1"/>
  <c r="E19" i="24" s="1"/>
  <c r="D20" i="24" s="1"/>
  <c r="B21" i="24" s="1"/>
  <c r="R10" i="4"/>
  <c r="S10" i="4"/>
  <c r="S21" i="4" s="1"/>
  <c r="R11" i="4"/>
  <c r="S11" i="4"/>
  <c r="R14" i="4"/>
  <c r="S14" i="4"/>
  <c r="R16" i="4"/>
  <c r="S16" i="4"/>
  <c r="R17" i="4"/>
  <c r="S17" i="4"/>
  <c r="R18" i="4"/>
  <c r="S18" i="4"/>
  <c r="R19" i="4"/>
  <c r="S19" i="4"/>
  <c r="N10" i="5"/>
  <c r="N11" i="5"/>
  <c r="N12" i="5"/>
  <c r="N13" i="5"/>
  <c r="N14" i="5"/>
  <c r="N15" i="5"/>
  <c r="N9" i="5"/>
  <c r="R2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14EBF3E2-F29B-4632-B185-B9CA1249307C}">
      <text>
        <r>
          <rPr>
            <sz val="12"/>
            <color indexed="81"/>
            <rFont val="Tahoma"/>
            <family val="2"/>
          </rPr>
          <t>Escriba el nombre completo de la entidad</t>
        </r>
      </text>
    </comment>
    <comment ref="C7" authorId="0" shapeId="0" xr:uid="{2538DB0F-813E-424A-A9BE-AEB5BAF5052D}">
      <text>
        <r>
          <rPr>
            <sz val="10"/>
            <color indexed="81"/>
            <rFont val="Tahoma"/>
            <family val="2"/>
          </rPr>
          <t>Seleccione el sector al que pertenece la entidad (sólo para entidades del orden nacional)</t>
        </r>
      </text>
    </comment>
    <comment ref="H7" authorId="0" shapeId="0" xr:uid="{E3C858FE-785D-451C-BE0C-FAF02596ABB3}">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B14049F6-CC3E-448C-A4C7-C6A43A4F5719}">
      <text>
        <r>
          <rPr>
            <sz val="10"/>
            <color indexed="81"/>
            <rFont val="Tahoma"/>
            <family val="2"/>
          </rPr>
          <t>Seleccione el departamento donde está ubicada la entidad (solo para entidades del orden territorial)</t>
        </r>
      </text>
    </comment>
    <comment ref="H9" authorId="0" shapeId="0" xr:uid="{743FD030-E911-4BE2-9349-95D333A9EE35}">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E23A7519-A24D-458C-8794-8AE62E849878}">
      <text>
        <r>
          <rPr>
            <sz val="12"/>
            <color indexed="81"/>
            <rFont val="Tahoma"/>
            <family val="2"/>
          </rPr>
          <t>Escriba el nombre del Municipio donde se ubica la entidad (sólo para entidades del orden territorial)</t>
        </r>
      </text>
    </comment>
    <comment ref="C14" authorId="0" shapeId="0" xr:uid="{63113576-D055-4F23-A667-35F3A010D0CB}">
      <text>
        <r>
          <rPr>
            <sz val="12"/>
            <color indexed="81"/>
            <rFont val="Tahoma"/>
            <family val="2"/>
          </rPr>
          <t>Seleccione la modalidad de la mejora a realizar (normativa, administrativa o tecnológica)</t>
        </r>
      </text>
    </comment>
    <comment ref="D14" authorId="0" shapeId="0" xr:uid="{2451C7F2-BB11-4E44-9603-6BDDAB5AE823}">
      <text>
        <r>
          <rPr>
            <sz val="12"/>
            <color indexed="81"/>
            <rFont val="Tahoma"/>
            <family val="2"/>
          </rPr>
          <t>Seleccione la opción de racionalización que aplica, según el tipo de racionalización elegido</t>
        </r>
      </text>
    </comment>
    <comment ref="E14" authorId="0" shapeId="0" xr:uid="{3BC49DDA-0BFF-4E56-A98C-1857631EF3BD}">
      <text>
        <r>
          <rPr>
            <sz val="12"/>
            <color indexed="81"/>
            <rFont val="Tahoma"/>
            <family val="2"/>
          </rPr>
          <t>De manera concreta describa como está u opera actualmente el trámite, proceso o procedimiento, es decir, antes de realizar la mejora a proponer</t>
        </r>
      </text>
    </comment>
    <comment ref="F14" authorId="1" shapeId="0" xr:uid="{858A76FB-38C9-4A60-A688-4E32128FB5F4}">
      <text>
        <r>
          <rPr>
            <sz val="12"/>
            <color indexed="81"/>
            <rFont val="Tahoma"/>
            <family val="2"/>
          </rPr>
          <t>De manera concreta describa en qué consiste la acción de mejora o racionalización a realizar al trámite, proceso o procedimiento.</t>
        </r>
      </text>
    </comment>
    <comment ref="G14" authorId="0" shapeId="0" xr:uid="{0B8EED57-DEE5-46C1-B942-AD0FFA21C8C6}">
      <text>
        <r>
          <rPr>
            <sz val="12"/>
            <color indexed="81"/>
            <rFont val="Tahoma"/>
            <family val="2"/>
          </rPr>
          <t>De manera concreta describa el impacto que tiene la mejora en el ciudadano y/o la entidad, expresada en reducción de tiempo o costos</t>
        </r>
      </text>
    </comment>
    <comment ref="H14" authorId="2" shapeId="0" xr:uid="{40436342-1A0B-4578-AB4B-9AAEEC9EE2DC}">
      <text>
        <r>
          <rPr>
            <sz val="12"/>
            <color indexed="81"/>
            <rFont val="Tahoma"/>
            <family val="2"/>
          </rPr>
          <t>Área dentro de la entidad que lidera la racionalización del trámite, proceso o procedimiento</t>
        </r>
      </text>
    </comment>
    <comment ref="I15" authorId="2" shapeId="0" xr:uid="{59B366BB-3844-4A6F-B948-3C97C16E00DE}">
      <text>
        <r>
          <rPr>
            <sz val="12"/>
            <color indexed="81"/>
            <rFont val="Tahoma"/>
            <family val="2"/>
          </rPr>
          <t>Indique la fecha de inicio de las acciones de racionalización a realizar</t>
        </r>
      </text>
    </comment>
    <comment ref="J15" authorId="2" shapeId="0" xr:uid="{B3E81458-001C-4EDF-ADA2-10898C22E21F}">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author>
  </authors>
  <commentList>
    <comment ref="H20" authorId="0" shapeId="0" xr:uid="{C6B57BFE-69C1-4847-8610-DEE5C0F74596}">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53" authorId="0" shapeId="0" xr:uid="{32C1D5DD-502F-4A37-9DD2-808F49773F9A}">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<sst xmlns="http://schemas.openxmlformats.org/spreadsheetml/2006/main" count="2785" uniqueCount="1072">
  <si>
    <t>Plan Anticorrupción 
 y de Atención al Ciudadano 2024</t>
  </si>
  <si>
    <t xml:space="preserve">      Componentes:</t>
  </si>
  <si>
    <t xml:space="preserve">Plan Anticorrupción y de Atención al Ciudadano                                                                                                                                                                                   </t>
  </si>
  <si>
    <t xml:space="preserve">CUATRIMESTRE 1 </t>
  </si>
  <si>
    <t>CUATRIMESTRE 2</t>
  </si>
  <si>
    <t>CUATRIMESTRE 3</t>
  </si>
  <si>
    <t>META</t>
  </si>
  <si>
    <t xml:space="preserve">TOTAL ALCANZADO </t>
  </si>
  <si>
    <t>DESCRIPCION AVANCE PRIMER  CUATRIMESTRE</t>
  </si>
  <si>
    <t>DESCRIPCION AVANCE SEGUNDO CUATRIMESTRE</t>
  </si>
  <si>
    <t>DESCRIPCION AVANCE TERCER  CUATRIMESTRE</t>
  </si>
  <si>
    <t>Componente 1: Gestión del Riesgo de Corrupción</t>
  </si>
  <si>
    <t>Subcomponente</t>
  </si>
  <si>
    <t xml:space="preserve"> Actividades</t>
  </si>
  <si>
    <t>Meta o producto</t>
  </si>
  <si>
    <t>Responsable</t>
  </si>
  <si>
    <t>Grupo</t>
  </si>
  <si>
    <t>Fecha programada</t>
  </si>
  <si>
    <t>EJECUTADO</t>
  </si>
  <si>
    <t xml:space="preserve">ESPERADO </t>
  </si>
  <si>
    <t>Subcomponente/proceso 1
Política de administración de riesgos</t>
  </si>
  <si>
    <t>1.1</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</si>
  <si>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</si>
  <si>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</si>
  <si>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</si>
  <si>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</si>
  <si>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31/03/24  30/06/2024</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</si>
  <si>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</si>
  <si>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</si>
  <si>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</si>
  <si>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</si>
  <si>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</si>
  <si>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</si>
  <si>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01/10/2023 a 15/01/2024</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</si>
  <si>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</si>
  <si>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</si>
  <si>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</si>
  <si>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</si>
  <si>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</si>
  <si>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</si>
  <si>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</si>
  <si>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01/04/2024 a 31/12/2024</t>
  </si>
  <si>
    <t>Subcomponente/proceso 4
Monitoreo y Revisión</t>
  </si>
  <si>
    <t>4.1</t>
  </si>
  <si>
    <t>Acompañar la elaboración de planes de mejoramiento cuando se detecten desviaciones</t>
  </si>
  <si>
    <t xml:space="preserve">100% de Planes de mejoramiento asesorados </t>
  </si>
  <si>
    <t>Líderes de Procesos
Profesional especializado grado 17</t>
  </si>
  <si>
    <t>01/02/2024 a 31/12/2024</t>
  </si>
  <si>
    <t>Subcomponente/proceso 5
Seguimiento</t>
  </si>
  <si>
    <t>5.1</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</si>
  <si>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</si>
  <si>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</si>
  <si>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</si>
  <si>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</si>
  <si>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30/04/2024
30/08/2024
31/12/2024</t>
  </si>
  <si>
    <t>5.2</t>
  </si>
  <si>
    <t xml:space="preserve">3 Informes de monitoreos </t>
  </si>
  <si>
    <t>Jefe Oficina de Control Interno</t>
  </si>
  <si>
    <t>Oficina de Control Interno</t>
  </si>
  <si>
    <t>30/04/2024
31/08/2024
31/12/2024</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</si>
  <si>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</si>
  <si>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</si>
  <si>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</si>
  <si>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</si>
  <si>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</si>
  <si>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</si>
  <si>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</si>
  <si>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</si>
  <si>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</si>
  <si>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</si>
  <si>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</si>
  <si>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</si>
  <si>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</si>
  <si>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</si>
  <si>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</si>
  <si>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</si>
  <si>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</si>
  <si>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</si>
  <si>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</si>
  <si>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</si>
  <si>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</si>
  <si>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</si>
  <si>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</si>
  <si>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 ALCANZADO</t>
  </si>
  <si>
    <t>PORCENTAJE CUMPLIMIENTO</t>
  </si>
  <si>
    <t>DESCRIPCION AVANCE PRIMER CUATRIMESTRE</t>
  </si>
  <si>
    <t>INICIO
dd/mm/aa</t>
  </si>
  <si>
    <t>FIN
dd/mm/aa</t>
  </si>
  <si>
    <t>INTERCAMBIO DE INFORMACIÓN (CADENAS DE TRÁMITES - VENTANILLAS ÚNICAS)</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</si>
  <si>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</si>
  <si>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Correo electrónico:</t>
  </si>
  <si>
    <t>atencionalciudadano@unidadsolidaria.gov.co</t>
  </si>
  <si>
    <t>Fecha aprobación del plan:</t>
  </si>
  <si>
    <t>,</t>
  </si>
  <si>
    <t xml:space="preserve">Plan Anticorrupción y de Atención al Ciudadano                                                                                                                                                                                                                                        </t>
  </si>
  <si>
    <t>DESCRIPCION AVANCE TERCER CUATRIMESTRE</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</si>
  <si>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</si>
  <si>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</si>
  <si>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</si>
  <si>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</si>
  <si>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</si>
  <si>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</si>
  <si>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2024</t>
  </si>
  <si>
    <t xml:space="preserve">2 Mensajes institucionales </t>
  </si>
  <si>
    <t>Coordinador</t>
  </si>
  <si>
    <t>Grupo de Conectividad Solidaria y Prensa</t>
  </si>
  <si>
    <t>1.2</t>
  </si>
  <si>
    <t>Aportar la información sobre la gestión de peticiones y el trámite de acreditación, como insumo para la audiencia pública de rendición de cuentas</t>
  </si>
  <si>
    <t>100% de información, relacionada con la gestión de peticiones y trámite, remitida al grupo de planeación</t>
  </si>
  <si>
    <t>1.3</t>
  </si>
  <si>
    <t>Socializar a la ciudadanía los resultados trImestrales de las peticiones y trámite gestionados, como parte de la estrategia de rendición de cuentas</t>
  </si>
  <si>
    <t>3 Informes de peticiones , quejas y reclamos</t>
  </si>
  <si>
    <t>Coordinadores</t>
  </si>
  <si>
    <t>Grupo de Gestión Administrativa
Grupo de Conectividad Solidaria y Prensa</t>
  </si>
  <si>
    <t>15/04/2024
15/07/2024
15/010/2024</t>
  </si>
  <si>
    <t>1.4</t>
  </si>
  <si>
    <t xml:space="preserve">Diseñar piezas comunicativas para informar a la ciudadanía a través de redes sociales, sobre satisfacción ciudadana con los servicios de la Unidad Solidaria. </t>
  </si>
  <si>
    <t xml:space="preserve">2 piezas de satisfacción </t>
  </si>
  <si>
    <t>Grupo de Gestión Administrativa - Grupo de Conectividad Solidaria y Prensa</t>
  </si>
  <si>
    <t>1.5</t>
  </si>
  <si>
    <t>Elaborar y publicar piezas divulgativas para redes sociales y página web institucional sobre  la gestión y  resultados  de la planeación estratégica de la entidad, con temas de interés identificados con la ciudadanía.</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</si>
  <si>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</si>
  <si>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</si>
  <si>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</si>
  <si>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</si>
  <si>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</si>
  <si>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</si>
  <si>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Unidad Soldiaria . </t>
  </si>
  <si>
    <t xml:space="preserve">4 Consultas Ciudadana </t>
  </si>
  <si>
    <t>2.2</t>
  </si>
  <si>
    <t>Realizar la  audiencia publica garantizando la participación de la ciudadanía en todo el proceso.</t>
  </si>
  <si>
    <t>Director Técnico
Coordinadores</t>
  </si>
  <si>
    <t xml:space="preserve">Dirección de Investigación y Planeación
Grupo de Conectividad Solidaria y Prensa
Grupo de Planeación y Estadística </t>
  </si>
  <si>
    <t>1/10/2024 a 31/11/2024</t>
  </si>
  <si>
    <t xml:space="preserve">Responsabilidad </t>
  </si>
  <si>
    <t>Publicación de experiencias de asociatividad solidaria de las organizaciones atendidas por la Unidad Soldiaria,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</si>
  <si>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</si>
  <si>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</si>
  <si>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</si>
  <si>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</si>
  <si>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16/07/2024
31/12/2024</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</si>
  <si>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</si>
  <si>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</si>
  <si>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</si>
  <si>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</si>
  <si>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Conectividad Solidaria y Prensa</t>
  </si>
  <si>
    <t>Plan Anticorrupción y de Atención al Ciudadano</t>
  </si>
  <si>
    <t>Actividad General</t>
  </si>
  <si>
    <t xml:space="preserve">1. Planeación estratégica del servicio al ciudadano </t>
  </si>
  <si>
    <t>Elaborar reportes sobre la oportunidad en la respuesta a peticiones y revisarlos en comités directivos mensuales</t>
  </si>
  <si>
    <t>11 reportes presentados</t>
  </si>
  <si>
    <t xml:space="preserve">Mensual </t>
  </si>
  <si>
    <t>Actualizar el documento de caracterización de ciudadanos,  usuarios y grupos de interés de la Unidad Solidaria, de acuerdo con el lineamiento institucional de la Agenda de Asociatividad Solidaria para la Paz.</t>
  </si>
  <si>
    <t>1 documento actualizado</t>
  </si>
  <si>
    <t>Coordinador(a)  y profesional encargado</t>
  </si>
  <si>
    <t>Grupo de Gestión Administrativa</t>
  </si>
  <si>
    <t xml:space="preserve">
15/07/2024
15/11/2024
</t>
  </si>
  <si>
    <t>2. Fortalecimiento del talento humano al servicio del ciudadano</t>
  </si>
  <si>
    <t xml:space="preserve">Promover actividades que cualifiquen las competencias  de atención y orientación al ciudadano, en la que se refuerce  la utilización de lenguaje claro en la gestión de respuestas </t>
  </si>
  <si>
    <t xml:space="preserve">2 de actividades de cualificación para la atención u orientación al ciudadano </t>
  </si>
  <si>
    <t xml:space="preserve">Coordinador(a)
Profesionales de servicio al ciudadano </t>
  </si>
  <si>
    <t xml:space="preserve">15/05/2024
15/10/2024
</t>
  </si>
  <si>
    <t>En el marco de la Política de Integridad, vincular a los servidores públicos y contratistas en actividades que fortalezcan el Código de Integridad, identificando los valores y principios de la entidad e igualmente la competencia de "Orientación al usuario y al ciudadano"</t>
  </si>
  <si>
    <t>2 Actividades de fortalecimiento Código de Integridad</t>
  </si>
  <si>
    <t>Coordinador(a)</t>
  </si>
  <si>
    <t>27/06/2024
11/11/2024</t>
  </si>
  <si>
    <t xml:space="preserve">3. Gestión de Relacionamiento de los ciudadanos </t>
  </si>
  <si>
    <t xml:space="preserve">3.1 </t>
  </si>
  <si>
    <t>Diseñar piezas comunicativas para ser divulgadas en la página web y redes sociales informando a la ciudadanía sobre los canales de atención al ciudadano disponibles</t>
  </si>
  <si>
    <t xml:space="preserve">3 actividades de socialización realizadas </t>
  </si>
  <si>
    <t>30/04/2024
30/08/2024
20/12/2024</t>
  </si>
  <si>
    <t xml:space="preserve">3.2 </t>
  </si>
  <si>
    <t xml:space="preserve">Adelantar la actualización del Manual protocolo y reglamento de servicio al ciudadano en el marco de lenguaje claro. </t>
  </si>
  <si>
    <t xml:space="preserve">4. Conocimiento al servicio al ciudadano </t>
  </si>
  <si>
    <r>
      <t>Registrar todas las solicitudes de los ciudadanos en el formato de registro  de atención al ciudadano.</t>
    </r>
    <r>
      <rPr>
        <i/>
        <sz val="10"/>
        <color rgb="FF0070C0"/>
        <rFont val="Arial Narrow"/>
        <family val="2"/>
      </rPr>
      <t xml:space="preserve"> </t>
    </r>
  </si>
  <si>
    <t>100% de las solicitudes registradas</t>
  </si>
  <si>
    <t>Profesional encargada</t>
  </si>
  <si>
    <t>Diario</t>
  </si>
  <si>
    <t>5.  Evaluación de gestión y medición de la percepción ciudadana</t>
  </si>
  <si>
    <t>Elaborar y publicar informes semestrales de atención al ciudadano, que incluyan la medición de la satisfacción de los mismos</t>
  </si>
  <si>
    <t>2 informes elaborados y publicados</t>
  </si>
  <si>
    <t xml:space="preserve">
31/07/2024
20/12/2024
</t>
  </si>
  <si>
    <t xml:space="preserve">Remitir informe del trámite de acreditación: gestión de solicitudes y resultados de la encuesta de satisfacción del trámite, al líder de proceso de servicio al ciudadano. </t>
  </si>
  <si>
    <t xml:space="preserve">2 informe </t>
  </si>
  <si>
    <t xml:space="preserve">Grupo de Educación e Investigación </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</si>
  <si>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</si>
  <si>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</si>
  <si>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</si>
  <si>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</si>
  <si>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</si>
  <si>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</si>
  <si>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3 Reportes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</si>
  <si>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</si>
  <si>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</si>
  <si>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</si>
  <si>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</si>
  <si>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</si>
  <si>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</si>
  <si>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</si>
  <si>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</si>
  <si>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</si>
  <si>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</si>
  <si>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</si>
  <si>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</si>
  <si>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</si>
  <si>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</si>
  <si>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</si>
  <si>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Grupo de Planeación y Estadsitcia</t>
  </si>
  <si>
    <t xml:space="preserve">Informes de  avance de ejecución de los Proyectos de Inversión publicados en el micrositio de transparencia </t>
  </si>
  <si>
    <t>Grupo de Planeación y Estadistica</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</si>
  <si>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</si>
  <si>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</si>
  <si>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</si>
  <si>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</si>
  <si>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</si>
  <si>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</si>
  <si>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</si>
  <si>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</si>
  <si>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</si>
  <si>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</si>
  <si>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1.12</t>
  </si>
  <si>
    <t xml:space="preserve">Revisar la pertinencia y actualidad de contenidos de los enlaces publicados en la web a cargo del grupo de educación e investigación </t>
  </si>
  <si>
    <t>Número de reportes de revisisón de enlaces web realizados</t>
  </si>
  <si>
    <t>Coordinador(a)
Profesional designado</t>
  </si>
  <si>
    <t>1.13</t>
  </si>
  <si>
    <t>1 seguimiento</t>
  </si>
  <si>
    <t>Grupo Gestión Humana</t>
  </si>
  <si>
    <t xml:space="preserve">Realizar seguimientos mensual  y actualización de la información publicada en la pagina web 
(menú transparenciade,  Menu participa) de acuerdo a la normatividad vigente </t>
  </si>
  <si>
    <t>Grupo de Comunicaciones y Prensa
Grupo de Tecnologías de la Información</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</si>
  <si>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</si>
  <si>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</si>
  <si>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</si>
  <si>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Número de piezas publicadas </t>
  </si>
  <si>
    <t>Grupo de Gestión administrativa
Grupo de Comunicaciones y Prensa</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</si>
  <si>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</si>
  <si>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</si>
  <si>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</si>
  <si>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2.3</t>
  </si>
  <si>
    <t>Realizar publicación en la intranet y tips enviados por correo electronico de la entidad para dar a conocer la existencia de la Secretaría de Transparencia</t>
  </si>
  <si>
    <t>1 Pieza de publicaión en la intranet y  2 tips enviados por correo electronico</t>
  </si>
  <si>
    <t>Grupo de Tecnologías de la Información
Grupo de Comunicaciones y Prensa</t>
  </si>
  <si>
    <t>Elaboración los Instrumentos de Gestión de la Información</t>
  </si>
  <si>
    <t>2 reportes</t>
  </si>
  <si>
    <t>Numero de Reportes de Actualización y Publicación del Inventario de Activos de Información de la Entidad</t>
  </si>
  <si>
    <t>3.2</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</si>
  <si>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</si>
  <si>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</si>
  <si>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</si>
  <si>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</si>
  <si>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</si>
  <si>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</si>
  <si>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Grupo de Comunicaciones y Prensa</t>
  </si>
  <si>
    <t>3.5</t>
  </si>
  <si>
    <t>1 capacitación</t>
  </si>
  <si>
    <t>Numero de capacitaciones y publicación de los tips</t>
  </si>
  <si>
    <t>3.6</t>
  </si>
  <si>
    <t xml:space="preserve"> 6 tips en la intranet o enviados por correo electronico</t>
  </si>
  <si>
    <t>Grupo de Comunicaciones y Prensa
 Grupo de Tecnologías de la Información</t>
  </si>
  <si>
    <t>3.7</t>
  </si>
  <si>
    <t>Actualizar el reporte de gestión del trámite de acreditación en el SUIT</t>
  </si>
  <si>
    <t>Numero de Reportes de gestión del trámite de acreditación en el SUIT</t>
  </si>
  <si>
    <t xml:space="preserve">Grupo de Educación e investigación </t>
  </si>
  <si>
    <t>3.8</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</si>
  <si>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</si>
  <si>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</si>
  <si>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</si>
  <si>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Criterio Diferencial de Accesibilidad</t>
  </si>
  <si>
    <t xml:space="preserve"> Grupo de Tecnologías de la Información
Grupo de Comunicaciones y Prensa 
</t>
  </si>
  <si>
    <t>4.2</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</si>
  <si>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</si>
  <si>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</si>
  <si>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Grupo de Tecnologías de la Información
Grupo de Comunicaciones y Prensa
Dirección de Desarrollo
</t>
  </si>
  <si>
    <t xml:space="preserve">Componente 6: Iniciativas Adicionales -Integridad- Gestión de Conflictos de Interes </t>
  </si>
  <si>
    <t>Meta</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</si>
  <si>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</si>
  <si>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</si>
  <si>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</si>
  <si>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Jefe Oficina Asesora Juridica 
Coordinadores</t>
  </si>
  <si>
    <t xml:space="preserve">Oficina Asesora Juridica
Grupo de Gestión Humana
Grupo de Planeación y Estadsitica </t>
  </si>
  <si>
    <t>Julio 30 de 2024</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</si>
  <si>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</si>
  <si>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</si>
  <si>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Jefe Oficina Asesora Juridica 
Coordinadores
Profesional Oficina Asesora Juridic</t>
  </si>
  <si>
    <t>Comité de Gestión y Desempeño</t>
  </si>
  <si>
    <t xml:space="preserve">Sundiector Nacional 
Directora Tecnica de Investigación y Planeación </t>
  </si>
  <si>
    <t xml:space="preserve">Dirección de Investigación y Planeación 
Subdirección </t>
  </si>
  <si>
    <t>Abril 30 de 2024
Agosto 30 de 2024
Diciembre 31 de 2024</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</si>
  <si>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</si>
  <si>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</si>
  <si>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</si>
  <si>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2024</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</si>
  <si>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</si>
  <si>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</si>
  <si>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</si>
  <si>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Grupo de Comunicaciones y Prensa
Grupo de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</si>
  <si>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</si>
  <si>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</si>
  <si>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Jefe Oficina Asesora Juridica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</si>
  <si>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</si>
  <si>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</si>
  <si>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</si>
  <si>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</si>
  <si>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Grupo de Gestión  de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</si>
  <si>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</si>
  <si>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</si>
  <si>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</si>
  <si>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</si>
  <si>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</si>
  <si>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</si>
  <si>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</si>
  <si>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 xml:space="preserve">Jefe Oficina de Control Interno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</si>
  <si>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</si>
  <si>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</si>
  <si>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</si>
  <si>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</si>
  <si>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MATRIZ MAPA DE RIESGOS</t>
  </si>
  <si>
    <t>CÓDIGO-FO-PDE-04</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</si>
  <si>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</si>
  <si>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</si>
  <si>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</si>
  <si>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</si>
  <si>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</si>
  <si>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</si>
  <si>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</si>
  <si>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</si>
  <si>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</si>
  <si>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</si>
  <si>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</si>
  <si>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</si>
  <si>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PROCESO</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</si>
  <si>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</si>
  <si>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</si>
  <si>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</si>
  <si>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</si>
  <si>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</si>
  <si>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</si>
  <si>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</si>
  <si>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</si>
  <si>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</si>
  <si>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</si>
  <si>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</si>
  <si>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</si>
  <si>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</si>
  <si>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</si>
  <si>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</si>
  <si>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</si>
  <si>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</si>
  <si>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</si>
  <si>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</si>
  <si>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</si>
  <si>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</si>
  <si>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</si>
  <si>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</si>
  <si>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</si>
  <si>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</si>
  <si>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</si>
  <si>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</si>
  <si>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</si>
  <si>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</si>
  <si>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</si>
  <si>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</si>
  <si>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</si>
  <si>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</si>
  <si>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</si>
  <si>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</si>
  <si>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</si>
  <si>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</si>
  <si>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</si>
  <si>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</si>
  <si>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</si>
  <si>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</si>
  <si>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</si>
  <si>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</si>
  <si>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</si>
  <si>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Director Nacional
Director de Investigación y Planeación
Director de Desarrollo de las organizaciones Solidarias
Líderes de Procesos</t>
  </si>
  <si>
    <t>Enero 1 de 2024</t>
  </si>
  <si>
    <t>30 de abril de 2,024
30 de junio de 2,024
31 de agosto de 2024
31 de diciembre de 2.024</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</si>
  <si>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</si>
  <si>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</si>
  <si>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</si>
  <si>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</si>
  <si>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</si>
  <si>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</si>
  <si>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</si>
  <si>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</si>
  <si>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</si>
  <si>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</si>
  <si>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</si>
  <si>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</si>
  <si>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Alcance de cobertura  para atender a las organizaciones solidarias, populares y comunitarias.</t>
  </si>
  <si>
    <r>
      <rPr>
        <sz val="10"/>
        <color rgb="FFFF0000"/>
        <rFont val="Arial Narrow"/>
        <family val="2"/>
      </rPr>
      <t>Debido al</t>
    </r>
    <r>
      <rPr>
        <sz val="10"/>
        <rFont val="Arial Narrow"/>
        <family val="2"/>
      </rPr>
      <t xml:space="preserve"> al  incumplimiento contractual en el marco de la agenda de asociatividad </t>
    </r>
  </si>
  <si>
    <r>
      <rPr>
        <sz val="10"/>
        <color rgb="FFFF0000"/>
        <rFont val="Arial Narrow"/>
        <family val="2"/>
      </rPr>
      <t xml:space="preserve">Posibilidad </t>
    </r>
    <r>
      <rPr>
        <sz val="10"/>
        <rFont val="Arial Narrow"/>
        <family val="2"/>
      </rPr>
      <t>de perdida económica y reputacional</t>
    </r>
    <r>
      <rPr>
        <sz val="10"/>
        <color theme="1"/>
        <rFont val="Arial Narrow"/>
        <family val="2"/>
      </rPr>
      <t xml:space="preserve"> </t>
    </r>
    <r>
      <rPr>
        <sz val="10"/>
        <color rgb="FFFF0000"/>
        <rFont val="Arial Narrow"/>
        <family val="2"/>
      </rPr>
      <t>debido</t>
    </r>
    <r>
      <rPr>
        <sz val="10"/>
        <color theme="1"/>
        <rFont val="Arial Narrow"/>
        <family val="2"/>
      </rPr>
      <t xml:space="preserve"> al  incumplimiento contractual en el marco de la agenda de asociatividad.</t>
    </r>
  </si>
  <si>
    <t>Media</t>
  </si>
  <si>
    <t>Mayor</t>
  </si>
  <si>
    <t>Alto</t>
  </si>
  <si>
    <t>Implementación y seguimiento al Programa de Asociatividad Solidaria (PASO)</t>
  </si>
  <si>
    <t>Registro Sustancial</t>
  </si>
  <si>
    <t xml:space="preserve">Acompañamiento técnico  a las organizaciones solidarias  durante los cuatro años que dura cada proceso .haciendo actualización cada año. </t>
  </si>
  <si>
    <t>Dirección de Desarrollo</t>
  </si>
  <si>
    <t>CFO 02</t>
  </si>
  <si>
    <t>Posibilidad de incurrir en perdida económica y reputacional</t>
  </si>
  <si>
    <t>Disponibilidad de personal idoneo para atender a las organizaciones en territorio.</t>
  </si>
  <si>
    <r>
      <rPr>
        <sz val="11"/>
        <color rgb="FFFF0000"/>
        <rFont val="Arial Narrow"/>
        <family val="2"/>
      </rPr>
      <t xml:space="preserve">Debido al </t>
    </r>
    <r>
      <rPr>
        <sz val="11"/>
        <rFont val="Arial Narrow"/>
        <family val="2"/>
      </rPr>
      <t>inc</t>
    </r>
    <r>
      <rPr>
        <sz val="11"/>
        <color theme="1"/>
        <rFont val="Arial Narrow"/>
        <family val="2"/>
      </rPr>
      <t xml:space="preserve">umplimiento a los compromisos   pactados y generados en desarrollo de las agendas territoriales.
</t>
    </r>
  </si>
  <si>
    <r>
      <rPr>
        <sz val="11"/>
        <color rgb="FFFF0000"/>
        <rFont val="Arial Narrow"/>
        <family val="2"/>
      </rPr>
      <t xml:space="preserve">Posibilidad </t>
    </r>
    <r>
      <rPr>
        <sz val="11"/>
        <rFont val="Arial Narrow"/>
        <family val="2"/>
      </rPr>
      <t xml:space="preserve">de perdida económica y reputacional </t>
    </r>
    <r>
      <rPr>
        <sz val="11"/>
        <color rgb="FFFF0000"/>
        <rFont val="Arial Narrow"/>
        <family val="2"/>
      </rPr>
      <t>debido al</t>
    </r>
    <r>
      <rPr>
        <sz val="11"/>
        <color theme="1"/>
        <rFont val="Arial Narrow"/>
        <family val="2"/>
      </rPr>
      <t xml:space="preserve">  incumplimiento de los compromisos pactados y generados en desarrollo de las agendas territoriales.</t>
    </r>
  </si>
  <si>
    <t xml:space="preserve">Seguimiento y verificación al  desarrollo de las Agendas Territoriales </t>
  </si>
  <si>
    <t>CFO 03</t>
  </si>
  <si>
    <t>Coaccionar a los funcionarios, contratistas o supervisores  de la Unidad</t>
  </si>
  <si>
    <t>Debido a  ejercer coacción a los funcionarios, contratistas o supervisores de la unidad para un beneficio particular o de un tercero.</t>
  </si>
  <si>
    <r>
      <rPr>
        <sz val="11"/>
        <color rgb="FFFF0000"/>
        <rFont val="Arial Narrow"/>
        <family val="2"/>
      </rPr>
      <t xml:space="preserve">Posibilidad </t>
    </r>
    <r>
      <rPr>
        <sz val="11"/>
        <color theme="1"/>
        <rFont val="Arial Narrow"/>
        <family val="2"/>
      </rPr>
      <t xml:space="preserve">perdida económica y reputacional  </t>
    </r>
    <r>
      <rPr>
        <sz val="11"/>
        <color rgb="FFFF0000"/>
        <rFont val="Arial Narrow"/>
        <family val="2"/>
      </rPr>
      <t>debido</t>
    </r>
    <r>
      <rPr>
        <sz val="11"/>
        <color theme="1"/>
        <rFont val="Arial Narrow"/>
        <family val="2"/>
      </rPr>
      <t xml:space="preserve"> a  ejercer coacción a los funcionarios, contratistas o supervisores de la unidad para un beneficio particular o de un tercero.</t>
    </r>
  </si>
  <si>
    <t>Corrupción</t>
  </si>
  <si>
    <t>Verificar   cumplimiento de la normativa vigente como. Circular para el supervisor.  resolución de funciones de supervisión, informes de supervisión   CIRCULAR 225 /15
Manual de contratación
Guía de Supervisión 
Guía de Financiero</t>
  </si>
  <si>
    <t>Solicitar Informes de supervisión con evidencia de seguimiento de informes mensuales técnicos  del cooperante y contratista si aplica.</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</si>
  <si>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</si>
  <si>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</si>
  <si>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</si>
  <si>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</si>
  <si>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</si>
  <si>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</si>
  <si>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</si>
  <si>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</si>
  <si>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</si>
  <si>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</si>
  <si>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</si>
  <si>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</si>
  <si>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</si>
  <si>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</si>
  <si>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</si>
  <si>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</si>
  <si>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</si>
  <si>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</si>
  <si>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0"/>
        <color rgb="FFFF0000"/>
        <rFont val="Arial Narrow"/>
        <family val="2"/>
      </rPr>
      <t>Posibilidad de incurrir</t>
    </r>
    <r>
      <rPr>
        <sz val="10"/>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</si>
  <si>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</si>
  <si>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</si>
  <si>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</si>
  <si>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</si>
  <si>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</si>
  <si>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</si>
  <si>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GEAS 01</t>
  </si>
  <si>
    <t>Posibilidad de pérdida económica y  reputacional</t>
  </si>
  <si>
    <t>Investigaciones que, para su desarrollo, requieren una dedicación en tiempo que supera la anualidad fiscal</t>
  </si>
  <si>
    <r>
      <rPr>
        <sz val="11"/>
        <color rgb="FFFF0000"/>
        <rFont val="Arial Narrow"/>
        <family val="2"/>
      </rPr>
      <t>Debido</t>
    </r>
    <r>
      <rPr>
        <sz val="11"/>
        <color theme="1"/>
        <rFont val="Arial Narrow"/>
        <family val="2"/>
      </rPr>
      <t xml:space="preserve"> a inadecuada planeación en el alcance esperado de los procesos investigativos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</si>
  <si>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a inadecuada planeación en el alcance esperado de los procesos investigativos </t>
    </r>
  </si>
  <si>
    <t>Exigir el planteamiento claro del problema/tema a investigar, así como su cronograma y alcance, dentro de los anteproyectos de investigación, realizados por la Unidad Solidaria y/o sus Aliados</t>
  </si>
  <si>
    <t>Leve</t>
  </si>
  <si>
    <t>Verificar que los anteproyectos de investigación planteen resultados esperados de las investigaciones en un cronograma y alcance real</t>
  </si>
  <si>
    <t>Coordinación y Porfesional designado
Grupo de Educación e Investigación</t>
  </si>
  <si>
    <t>GEAS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</si>
  <si>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</si>
  <si>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</si>
  <si>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</si>
  <si>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</si>
  <si>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Verificar el cumplimiento de requisitos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</si>
  <si>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</si>
  <si>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</si>
  <si>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GEAS 03</t>
  </si>
  <si>
    <t>Bajo relacionamiento de los profesionales del grupo de educación e investigación con otras áreas de la Unidad Solidaria y con los Aliados de la Entidad que desarrollan programas educativos a nombre institucional.</t>
  </si>
  <si>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</si>
  <si>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</si>
  <si>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t>Socializar y establecer acuerdos, para el desarrollo de procesos educativos que se adelanten por profesionales de la Unidad Solidaria y/o sus Aliados</t>
  </si>
  <si>
    <t>Acción 1. Socializar con los profesionales de la Unidad Solidaria los criterios para el desarrollo de programas educativos
Acción 2. Realizar mesas de trabajo con los Aliados de la Unidad Solidaria, que desarrollan programas educativo, para concertar cirterios en el desarrollo de estos programas</t>
  </si>
  <si>
    <t>SC 01</t>
  </si>
  <si>
    <t>Inexistencia de tiempos de respuesta en el trámite de acreditación para procesos internos inter -áreas en la Unidad Solidaria</t>
  </si>
  <si>
    <r>
      <rPr>
        <sz val="11"/>
        <color rgb="FFFF0000"/>
        <rFont val="Arial Narrow"/>
        <family val="2"/>
      </rPr>
      <t>Debido</t>
    </r>
    <r>
      <rPr>
        <sz val="11"/>
        <color theme="1"/>
        <rFont val="Arial Narrow"/>
        <family val="2"/>
      </rPr>
      <t xml:space="preserve"> a incumplimiento en los tiempos de respuesta establecidos dentro del trámite de acreditación por las áreas que tienen rol en su procedimiento</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</si>
  <si>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 incumplimiento en los tiempos de respuesta establecidos dentro del trámite de acreditación </t>
    </r>
  </si>
  <si>
    <t>Establecer tiempos de respuesta en el trámite de acreditación para procesos internos inter -áreas en la Unidad Solidaria</t>
  </si>
  <si>
    <t>Acción 1. Concertar con profesionales de las diferentes áreas de la Unidad Solidaria que intervienen en el trámite de acreditación, tiempos de respuesta para la verificación de requisitos legales en la expedición de las resoluciones de acreditación.
Acción 2. Proponer la incluisón de períodos explicitos de repsuesta, dentro del marco normativo del trámite de acreditación, que incluyan los tiempos por cada etapa del trámite</t>
  </si>
  <si>
    <t xml:space="preserve">Profesional Especializado Grupo de Educación e Investigación </t>
  </si>
  <si>
    <t>GH 01</t>
  </si>
  <si>
    <r>
      <rPr>
        <sz val="10"/>
        <color rgb="FFFF0000"/>
        <rFont val="Arial Narrow"/>
        <family val="2"/>
      </rPr>
      <t>Posibilidad</t>
    </r>
    <r>
      <rPr>
        <sz val="10"/>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</si>
  <si>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</si>
  <si>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</si>
  <si>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</si>
  <si>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Interés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</si>
  <si>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</si>
  <si>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</si>
  <si>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</si>
  <si>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GH 02</t>
  </si>
  <si>
    <r>
      <rPr>
        <sz val="10"/>
        <color rgb="FFFF0000"/>
        <rFont val="Arial Narrow"/>
        <family val="2"/>
      </rPr>
      <t>Posibilidad</t>
    </r>
    <r>
      <rPr>
        <sz val="10"/>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</si>
  <si>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</si>
  <si>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</si>
  <si>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</si>
  <si>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</si>
  <si>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</si>
  <si>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</si>
  <si>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</si>
  <si>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0"/>
        <color rgb="FFFF0000"/>
        <rFont val="Arial Narrow"/>
        <family val="2"/>
      </rPr>
      <t>Posibilidad</t>
    </r>
    <r>
      <rPr>
        <sz val="10"/>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</si>
  <si>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</si>
  <si>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</si>
  <si>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</si>
  <si>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Menor</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</si>
  <si>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</si>
  <si>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</si>
  <si>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</si>
  <si>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</si>
  <si>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0"/>
        <color rgb="FFFF0000"/>
        <rFont val="Arial Narrow"/>
        <family val="2"/>
      </rPr>
      <t>Posibilidad</t>
    </r>
    <r>
      <rPr>
        <sz val="10"/>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</si>
  <si>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</si>
  <si>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</si>
  <si>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</si>
  <si>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Alta</t>
  </si>
  <si>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</si>
  <si>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</si>
  <si>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</si>
  <si>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</si>
  <si>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</si>
  <si>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</si>
  <si>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equivoca selección del rubro correspondiente.</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</si>
  <si>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</si>
  <si>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</si>
  <si>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</si>
  <si>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</si>
  <si>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Posibilidad de pérdida reputacional</t>
  </si>
  <si>
    <t>Mecanismo exporadico de control  en la publicación de contenidos y piezas, en los canales establecidos para tal fin.</t>
  </si>
  <si>
    <r>
      <rPr>
        <sz val="10"/>
        <color rgb="FFFF0000"/>
        <rFont val="Arial Narrow"/>
        <family val="2"/>
      </rPr>
      <t>Debido</t>
    </r>
    <r>
      <rPr>
        <sz val="10"/>
        <rFont val="Arial Narrow"/>
        <family val="2"/>
      </rPr>
      <t xml:space="preserve"> aa la no actualización    de los estándares de imagen corporativa,al incumplimiento de su aplicació, a publicaciones   no  autorizadas. y  con contenido inadecuado</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</si>
  <si>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la no actualización    de los estándares de imagen corporativa,al incumplimiento de su aplicació, a publicaciones   no  autorizadas. y  con contenido inadecuado</t>
    </r>
  </si>
  <si>
    <t>El líder responsable del proceso, verificará  que la publicación y su contenido sea el previamente revisado y autorizado, en los tiempos y parámetros definidos.</t>
  </si>
  <si>
    <t>Actualizar los estandares de la imagen corporativa en los documentos del proceso de Comunicaciones y Prensa 
Verificar el cumplimiento en la publicación de cada uno de los contenidos autorizados por el líder de proceso.</t>
  </si>
  <si>
    <t>Líder del Proceso de Comunicación y Prensa</t>
  </si>
  <si>
    <t>CPR 02</t>
  </si>
  <si>
    <t>Posibilidad de incurrir en perdida reputacional</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</si>
  <si>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</si>
  <si>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</si>
  <si>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</si>
  <si>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</si>
  <si>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</si>
  <si>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</si>
  <si>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</si>
  <si>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</si>
  <si>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</si>
  <si>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</si>
  <si>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</si>
  <si>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</si>
  <si>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</si>
  <si>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</si>
  <si>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</si>
  <si>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</si>
  <si>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</si>
  <si>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</si>
  <si>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</si>
  <si>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</si>
  <si>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</si>
  <si>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</si>
  <si>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</si>
  <si>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</si>
  <si>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</si>
  <si>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</si>
  <si>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</si>
  <si>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</si>
  <si>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0"/>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</si>
  <si>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</si>
  <si>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</si>
  <si>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</si>
  <si>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</si>
  <si>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</si>
  <si>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</si>
  <si>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</si>
  <si>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</si>
  <si>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</si>
  <si>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</si>
  <si>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</si>
  <si>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</si>
  <si>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</si>
  <si>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</si>
  <si>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</si>
  <si>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</si>
  <si>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</si>
  <si>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</si>
  <si>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</si>
  <si>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</si>
  <si>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</si>
  <si>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GDO 03</t>
  </si>
  <si>
    <t>Instrumentos archivísticos no revisados y actualizados conforme a la normatividad vigente.</t>
  </si>
  <si>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</si>
  <si>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r>
      <t xml:space="preserve">Posibilidad de perdida económica por multa y sanción del ente regulador </t>
    </r>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</si>
  <si>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t>Implementar los instrumentos archivisticos, tales como diagnóstico integral archivistico, PINAR, PGD, SIC, politica de archivo, tablas de retención documental. tablas de valoracion documental y cuadro de clasificación documental.</t>
  </si>
  <si>
    <t>GDO 04</t>
  </si>
  <si>
    <t>Inexistencia de protocolos de seguridad para el acceso y restricción a los depósitos de almacenamiento de información física.</t>
  </si>
  <si>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</si>
  <si>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r>
      <t xml:space="preserve">Posibilidad de perdida economica y/o reputacional </t>
    </r>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</si>
  <si>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t>Muy Alta</t>
  </si>
  <si>
    <t>Implementar la Matriz de control de acceso para los funcionarios.</t>
  </si>
  <si>
    <t>Levantamiento de información con los lideres de área para definir los responsables que deben acceder en los archivos de gestión y el archivo central en la matriz de control de acceso.</t>
  </si>
  <si>
    <t>GDO 05</t>
  </si>
  <si>
    <t xml:space="preserve">No aplicación de protocolos de seguridad y manejo de la información. </t>
  </si>
  <si>
    <r>
      <rPr>
        <sz val="10"/>
        <color rgb="FFFF0000"/>
        <rFont val="Arial Narrow"/>
        <family val="2"/>
      </rPr>
      <t>Debido</t>
    </r>
    <r>
      <rPr>
        <sz val="10"/>
        <color theme="1"/>
        <rFont val="Arial Narrow"/>
        <family val="2"/>
      </rPr>
      <t xml:space="preserve"> al borrado y/o eliminación de información digital de las carpetas compartidas de cada área que conforma la estructura organizacional.</t>
    </r>
  </si>
  <si>
    <r>
      <t xml:space="preserve">Posibilidad de perdida economica y/o reputacional </t>
    </r>
    <r>
      <rPr>
        <sz val="10"/>
        <color rgb="FFFF0000"/>
        <rFont val="Arial Narrow"/>
        <family val="2"/>
      </rPr>
      <t>debido</t>
    </r>
    <r>
      <rPr>
        <sz val="10"/>
        <color theme="1"/>
        <rFont val="Arial Narrow"/>
        <family val="2"/>
      </rPr>
      <t xml:space="preserve"> al borrado y/o eliminación de documentos fisicos o electrónicos de las carpetas compartidas de cada área que conforma la estructura organizacional.</t>
    </r>
  </si>
  <si>
    <t>Implementar perfles de acceso para los funcionarios.</t>
  </si>
  <si>
    <t>Grupo de Gestión Administrativa - Grupo de TICS.</t>
  </si>
  <si>
    <t>GDO 06</t>
  </si>
  <si>
    <t>Inaplicación de la normatividad archivistica vigente.</t>
  </si>
  <si>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</si>
  <si>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r>
      <t xml:space="preserve">Posibilidad de perdida económica por multa y sanción de entes reguladores </t>
    </r>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</si>
  <si>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t>Implementar las Tablas de Retención Documental articuladas con el mapa de procesos de la Entidad.</t>
  </si>
  <si>
    <t>Adoptar las Tablas de Retención Documental al momento de realizar eliminación documental.</t>
  </si>
  <si>
    <t>Grupo de Gestión Administrativa - Comité Institucional de Gestión y Desempeño</t>
  </si>
  <si>
    <t>SC 02</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</si>
  <si>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</si>
  <si>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</si>
  <si>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</si>
  <si>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</si>
  <si>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</si>
  <si>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Grupo de Gestión Administrativa</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</si>
  <si>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</si>
  <si>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</si>
  <si>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</si>
  <si>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</si>
  <si>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</si>
  <si>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</si>
  <si>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</si>
  <si>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</si>
  <si>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</si>
  <si>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</si>
  <si>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</si>
  <si>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</si>
  <si>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</si>
  <si>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</si>
  <si>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</si>
  <si>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</si>
  <si>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</si>
  <si>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</si>
  <si>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</si>
  <si>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</si>
  <si>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</si>
  <si>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</si>
  <si>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</si>
  <si>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</si>
  <si>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</si>
  <si>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</si>
  <si>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</si>
  <si>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</si>
  <si>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</si>
  <si>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</si>
  <si>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</si>
  <si>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</si>
  <si>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</si>
  <si>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0"/>
        <color rgb="FFFF0000"/>
        <rFont val="Arial Narrow"/>
        <family val="2"/>
      </rPr>
      <t>Debido</t>
    </r>
    <r>
      <rPr>
        <sz val="10"/>
        <color theme="1"/>
        <rFont val="Arial Narrow"/>
        <family val="2"/>
      </rPr>
      <t xml:space="preserve"> a realizar doble pago.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</si>
  <si>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realizar doble pago.</t>
    </r>
  </si>
  <si>
    <t>Revisar saldos cuentas bancos</t>
  </si>
  <si>
    <t>Verificar los saldos cuenta bancaria cada vez que se realice un pago</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</si>
  <si>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</si>
  <si>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</si>
  <si>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</si>
  <si>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</si>
  <si>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</si>
  <si>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</si>
  <si>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</si>
  <si>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GIN 01</t>
  </si>
  <si>
    <t>Perdida reputacional y económica</t>
  </si>
  <si>
    <t>La dispocisión  de los recursos presupuestales no son suficientes y/o adecuados a las necesidades actuales.</t>
  </si>
  <si>
    <r>
      <t>Debido</t>
    </r>
    <r>
      <rPr>
        <sz val="10"/>
        <rFont val="Arial Narrow"/>
        <family val="2"/>
      </rPr>
      <t xml:space="preserve"> a la no disponibilidad de recursos para la contratación de bienes y servicios tecnológicos (mantenimiento preventivo y correctivo de software,hardware y servicios, obsolescencia de equipos tecnológicos) requeridos o necesarios para el funcionamiento de la infraestructura tecnológica de la Unidad Solidaria.</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</si>
  <si>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la no disponibilidad de recursos para la contratación de bienes y servicios tecnológicos </t>
    </r>
    <r>
      <rPr>
        <sz val="10"/>
        <color rgb="FFF4740A"/>
        <rFont val="Arial Narrow"/>
        <family val="2"/>
      </rPr>
      <t xml:space="preserve">(mantenimiento preventivo y correctivo de software,hardware y servicios, obsolescencia de equipos tecnológicos) requeridos o necesarios </t>
    </r>
    <r>
      <rPr>
        <sz val="10"/>
        <color theme="1"/>
        <rFont val="Arial Narrow"/>
        <family val="2"/>
      </rPr>
      <t>para el funcionamiento de la infraestructura tecnológica de la Unidad Solidaria.</t>
    </r>
  </si>
  <si>
    <t>Planear (establecer prioridades y necesidades de recursos) los recursos presupuestales necesarios para adelantar las actividades de contratación del grupo TI.</t>
  </si>
  <si>
    <t xml:space="preserve">Realizar seguimiento  a los procesos de contratación del Grupo TICS conforme al Plan Anual de Adquisiciones </t>
  </si>
  <si>
    <t>Coordinador Grupo de Tecnologías de la Información</t>
  </si>
  <si>
    <t>GIN 02</t>
  </si>
  <si>
    <t>Afectación de la infraestructura tecnológica y sus servicios tecnológicos por factores internos y externos.</t>
  </si>
  <si>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</si>
  <si>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</si>
  <si>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de ejecución de actividades de mantenimiento y del Plan/Programación de mantenimiento de software, hardware y servicios</t>
  </si>
  <si>
    <t>Ejecutar plan/Programa de mantenimiento de software y hardware</t>
  </si>
  <si>
    <t>Grupo TICS</t>
  </si>
  <si>
    <t>GIN 03</t>
  </si>
  <si>
    <t>Perdida económica y reputacional</t>
  </si>
  <si>
    <t>No disponer de protocolos de seguridad informática, herramientas y aplicaciones de seguridad perimetral.</t>
  </si>
  <si>
    <r>
      <rPr>
        <sz val="10"/>
        <color rgb="FFFF0000"/>
        <rFont val="Arial Narrow"/>
        <family val="2"/>
      </rPr>
      <t>Debido</t>
    </r>
    <r>
      <rPr>
        <sz val="10"/>
        <rFont val="Arial Narrow"/>
        <family val="2"/>
      </rPr>
      <t xml:space="preserve">  a   fallas en la seguridad informática, aspectos como: uso de software sin licencia, acceso no autorizado a redes, bases de datos y sistemas de información, herramientas y aplicaciones de seguridad perimetral.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</si>
  <si>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fallas en la seguridad informática, aspectos como: uso de software sin licencia, acceso no autorizado a redes, bases de datos y sistemas de información, herramientas y aplicaciones de seguridad perimetral.</t>
    </r>
  </si>
  <si>
    <t>Verificar el cumplimiento de las actividades de seguridad digital de la información relacionadas como son: uso de software sin licencia, acceso no autorizado a redes, bases de datos y sistemas de informacipon, herramientas y aplicaciones de seguridad perimetral.</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</si>
  <si>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</si>
  <si>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</si>
  <si>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</si>
  <si>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 xml:space="preserve">La implementación de controles adecuados y suficientes para el acceso a la información de los sistemas de información </t>
  </si>
  <si>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</si>
  <si>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</si>
  <si>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t>Verificar la actualización de la información de usuarios con accesos, permisos de roles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</si>
  <si>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</si>
  <si>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</si>
  <si>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</si>
  <si>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</si>
  <si>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Deficiencias en los documentos precontractuales para la selección objetiva del contratista.</t>
  </si>
  <si>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</si>
  <si>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</si>
  <si>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</si>
  <si>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</si>
  <si>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</si>
  <si>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</si>
  <si>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</si>
  <si>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</si>
  <si>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</si>
  <si>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o cumplimineto parcial, de los requisitos y obligaciones contractuales</t>
    </r>
  </si>
  <si>
    <r>
      <rPr>
        <sz val="10"/>
        <color rgb="FFFF0000"/>
        <rFont val="Arial Narrow"/>
        <family val="2"/>
      </rPr>
      <t>Posibilidad</t>
    </r>
    <r>
      <rPr>
        <sz val="10"/>
        <rFont val="Arial Narrow"/>
        <family val="2"/>
      </rPr>
      <t xml:space="preserve"> de perdida reputacional y económica, </t>
    </r>
    <r>
      <rPr>
        <sz val="10"/>
        <color rgb="FFFF0000"/>
        <rFont val="Arial Narrow"/>
        <family val="2"/>
      </rPr>
      <t>debido</t>
    </r>
    <r>
      <rPr>
        <sz val="10"/>
        <color theme="1"/>
        <rFont val="Arial Narrow"/>
        <family val="2"/>
      </rPr>
      <t>a Informes de supervisión y recibos a satisfacción sin el cumplimiento o cumplimineto parcial,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</si>
  <si>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</si>
  <si>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</si>
  <si>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</si>
  <si>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</si>
  <si>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</si>
  <si>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a vínculos de parentesco, consanguíneo, civil, o legal entre un contratista y su supervisor o en acciones que insidan directamente en su configuración.</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</si>
  <si>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</si>
  <si>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</si>
  <si>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</si>
  <si>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 xml:space="preserve">Validar diligenciamiento  de declaración de estar incurso o no, en la causal de conflicto de intereses. </t>
  </si>
  <si>
    <t>GJU 01</t>
  </si>
  <si>
    <t>Falta de planeación en la asignación del apoderado judicial.</t>
  </si>
  <si>
    <r>
      <rPr>
        <sz val="10"/>
        <color rgb="FFFF0000"/>
        <rFont val="Arial Narrow"/>
        <family val="2"/>
      </rPr>
      <t xml:space="preserve">Debido </t>
    </r>
    <r>
      <rPr>
        <sz val="10"/>
        <color theme="1"/>
        <rFont val="Arial Narrow"/>
        <family val="2"/>
      </rPr>
      <t>a la asignación de apoderado judicial sin idoneidad y experiencia.</t>
    </r>
  </si>
  <si>
    <r>
      <rPr>
        <sz val="10"/>
        <color rgb="FFFF0000"/>
        <rFont val="Arial Narrow"/>
        <family val="2"/>
      </rPr>
      <t>Posibilidad</t>
    </r>
    <r>
      <rPr>
        <sz val="10"/>
        <rFont val="Arial Narrow"/>
        <family val="2"/>
      </rPr>
      <t xml:space="preserve"> de perdida reputacional y económica por p</t>
    </r>
    <r>
      <rPr>
        <sz val="10"/>
        <color theme="1"/>
        <rFont val="Arial Narrow"/>
        <family val="2"/>
      </rPr>
      <t xml:space="preserve">rocesos judiciales sin defensa técnica, en favor de los intereses de la Entidad; lo anterior </t>
    </r>
    <r>
      <rPr>
        <sz val="10"/>
        <color rgb="FFFF0000"/>
        <rFont val="Arial Narrow"/>
        <family val="2"/>
      </rPr>
      <t>debido</t>
    </r>
    <r>
      <rPr>
        <sz val="10"/>
        <color theme="1"/>
        <rFont val="Arial Narrow"/>
        <family val="2"/>
      </rPr>
      <t xml:space="preserve"> a la designación de apoderado judicial sin idoneidad y experiencia.</t>
    </r>
    <r>
      <rPr>
        <sz val="11"/>
        <color rgb="FFFF0000"/>
        <rFont val="Arial Narrow"/>
        <family val="2"/>
      </rPr>
      <t/>
    </r>
  </si>
  <si>
    <t>Vaildar y verificar hojas de vida de los apoderados judiciales Consejo Superior de la Judicatura.</t>
  </si>
  <si>
    <t>GJU 02</t>
  </si>
  <si>
    <t>Deficiente Planeación en la designación oportuna de apoderado judicial en las diferentes etapas de los procesos.</t>
  </si>
  <si>
    <r>
      <rPr>
        <sz val="10"/>
        <color rgb="FFFF0000"/>
        <rFont val="Arial Narrow"/>
        <family val="2"/>
      </rPr>
      <t>Debido</t>
    </r>
    <r>
      <rPr>
        <sz val="10"/>
        <color theme="1"/>
        <rFont val="Arial Narrow"/>
        <family val="2"/>
      </rPr>
      <t xml:space="preserve"> a  Procesos sin asignación de apoderado judicial, Procesos judiciales sin oportuno seguimiento, Procesos judiciales sin intervención oportuna</t>
    </r>
  </si>
  <si>
    <r>
      <rPr>
        <sz val="10"/>
        <color rgb="FFFF0000"/>
        <rFont val="Arial Narrow"/>
        <family val="2"/>
      </rPr>
      <t xml:space="preserve">Posibilidad </t>
    </r>
    <r>
      <rPr>
        <sz val="10"/>
        <rFont val="Arial Narrow"/>
        <family val="2"/>
      </rPr>
      <t xml:space="preserve">de perdida reputacional y económica por Procesos sin defensa judicial oportuna.                            </t>
    </r>
    <r>
      <rPr>
        <sz val="10"/>
        <color theme="1"/>
        <rFont val="Arial Narrow"/>
        <family val="2"/>
      </rPr>
      <t xml:space="preserve">                 </t>
    </r>
    <r>
      <rPr>
        <sz val="10"/>
        <color rgb="FFFF0000"/>
        <rFont val="Arial Narrow"/>
        <family val="2"/>
      </rPr>
      <t xml:space="preserve"> Debido </t>
    </r>
    <r>
      <rPr>
        <sz val="10"/>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</si>
  <si>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</si>
  <si>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</si>
  <si>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</si>
  <si>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r>
      <rPr>
        <sz val="10"/>
        <color rgb="FFFF0000"/>
        <rFont val="Arial Narrow"/>
        <family val="2"/>
      </rPr>
      <t xml:space="preserve"> Debido</t>
    </r>
    <r>
      <rPr>
        <sz val="10"/>
        <color theme="1"/>
        <rFont val="Arial Narrow"/>
        <family val="2"/>
      </rPr>
      <t xml:space="preserve"> a  Respuestas a las PQRDS fuera de los términos establecidos, Respuestas a las PQRDS no congruentes con lo solicitado,  y PQRDS sin traslado oportuno.</t>
    </r>
  </si>
  <si>
    <r>
      <rPr>
        <sz val="10"/>
        <color rgb="FFFF0000"/>
        <rFont val="Arial Narrow"/>
        <family val="2"/>
      </rPr>
      <t>Posibilidad</t>
    </r>
    <r>
      <rPr>
        <sz val="10"/>
        <rFont val="Arial Narrow"/>
        <family val="2"/>
      </rPr>
      <t xml:space="preserve"> de perdida reputacional y económica po</t>
    </r>
    <r>
      <rPr>
        <sz val="10"/>
        <color theme="1"/>
        <rFont val="Arial Narrow"/>
        <family val="2"/>
      </rPr>
      <t xml:space="preserve">r Respuesta a PQRDS sin el lleno de los requisitos legales. </t>
    </r>
    <r>
      <rPr>
        <sz val="10"/>
        <color rgb="FFFF0000"/>
        <rFont val="Arial Narrow"/>
        <family val="2"/>
      </rPr>
      <t xml:space="preserve"> Debido </t>
    </r>
    <r>
      <rPr>
        <sz val="10"/>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</si>
  <si>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</si>
  <si>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</si>
  <si>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</si>
  <si>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</si>
  <si>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</si>
  <si>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</si>
  <si>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</si>
  <si>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</si>
  <si>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</si>
  <si>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</si>
  <si>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</si>
  <si>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</si>
  <si>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</si>
  <si>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</si>
  <si>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 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</si>
  <si>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</si>
  <si>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</si>
  <si>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</si>
  <si>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</si>
  <si>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</si>
  <si>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</si>
  <si>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</si>
  <si>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</si>
  <si>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</si>
  <si>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</si>
  <si>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</si>
  <si>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</si>
  <si>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</si>
  <si>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</si>
  <si>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</si>
  <si>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</si>
  <si>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</si>
  <si>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</si>
  <si>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</si>
  <si>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</si>
  <si>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</si>
  <si>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</si>
  <si>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</si>
  <si>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</si>
  <si>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</si>
  <si>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</si>
  <si>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</si>
  <si>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</si>
  <si>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</si>
  <si>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</si>
  <si>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</si>
  <si>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</si>
  <si>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</si>
  <si>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</si>
  <si>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</si>
  <si>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</si>
  <si>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</si>
  <si>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</si>
  <si>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</si>
  <si>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</si>
  <si>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</si>
  <si>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</si>
  <si>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Evitar</t>
  </si>
  <si>
    <t>ATRIBUTOS CONTROL</t>
  </si>
  <si>
    <t>MAPA DE RIESGOS DE SEGURIDAD DIGITAL 2.024</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</si>
  <si>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</si>
  <si>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</si>
  <si>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</si>
  <si>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</si>
  <si>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</si>
  <si>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</si>
  <si>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</si>
  <si>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</si>
  <si>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</si>
  <si>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</si>
  <si>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</si>
  <si>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r>
      <t xml:space="preserve">Seguimiento según periodicidad fecha de seguimiento </t>
    </r>
    <r>
      <rPr>
        <b/>
        <sz val="11"/>
        <color theme="0" tint="-0.499984740745262"/>
        <rFont val="Arial Narrow"/>
        <family val="2"/>
      </rPr>
      <t>(DD/MM/AAAA)</t>
    </r>
  </si>
  <si>
    <t>Estado / Evidencias</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</si>
  <si>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</si>
  <si>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</si>
  <si>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</si>
  <si>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</si>
  <si>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</si>
  <si>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</si>
  <si>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</si>
  <si>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</si>
  <si>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</si>
  <si>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</si>
  <si>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</si>
  <si>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</si>
  <si>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</si>
  <si>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</si>
  <si>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</si>
  <si>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</si>
  <si>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</si>
  <si>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</si>
  <si>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</si>
  <si>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</si>
  <si>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</si>
  <si>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</si>
  <si>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</si>
  <si>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</si>
  <si>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</si>
  <si>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</si>
  <si>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</si>
  <si>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</si>
  <si>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</si>
  <si>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</si>
  <si>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</si>
  <si>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</si>
  <si>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</si>
  <si>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</si>
  <si>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</si>
  <si>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</si>
  <si>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</si>
  <si>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</si>
  <si>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</si>
  <si>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</si>
  <si>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</si>
  <si>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</si>
  <si>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</si>
  <si>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</si>
  <si>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</si>
  <si>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</si>
  <si>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</si>
  <si>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</si>
  <si>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</si>
  <si>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</si>
  <si>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</si>
  <si>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</si>
  <si>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</si>
  <si>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</si>
  <si>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</si>
  <si>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</si>
  <si>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</si>
  <si>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</si>
  <si>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</si>
  <si>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</si>
  <si>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</si>
  <si>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</si>
  <si>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</si>
  <si>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</si>
  <si>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</si>
  <si>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</si>
  <si>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</si>
  <si>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</si>
  <si>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</si>
  <si>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</si>
  <si>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</si>
  <si>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</si>
  <si>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</si>
  <si>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</si>
  <si>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</si>
  <si>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</si>
  <si>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</si>
  <si>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</si>
  <si>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</si>
  <si>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</si>
  <si>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</si>
  <si>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</si>
  <si>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</si>
  <si>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</si>
  <si>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</si>
  <si>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</si>
  <si>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</si>
  <si>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</si>
  <si>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</si>
  <si>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</si>
  <si>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</si>
  <si>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</si>
  <si>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</si>
  <si>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</si>
  <si>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</si>
  <si>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</si>
  <si>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</si>
  <si>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</si>
  <si>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</si>
  <si>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</si>
  <si>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</si>
  <si>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</si>
  <si>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</si>
  <si>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</si>
  <si>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</si>
  <si>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
31/08/2024
</t>
  </si>
  <si>
    <t>31/08/2024
31/12/2024</t>
  </si>
  <si>
    <t>30/04/2024
30/08/2024
20/12/202</t>
  </si>
  <si>
    <t xml:space="preserve">
31/08/2024
31/12/2024</t>
  </si>
  <si>
    <t xml:space="preserve">
31/08/2024
30/12/2024</t>
  </si>
  <si>
    <t>30/08/2024
20/12/2024</t>
  </si>
  <si>
    <t>Diseño y envio de piezas que informen a los funcionarios de la Unidad Solidaria sobre ley 1712 ley de transparencia y acceso a la información Pública y Accesibilidad a la Información</t>
  </si>
  <si>
    <t xml:space="preserve">Revisar y mantener actualizado el inventario de activos de información de la Unidad Solidaria en página web </t>
  </si>
  <si>
    <t xml:space="preserve">Actualizar y publicacion los sets de datos abiertos de la Unidad Solidaria, asegurando su publicación en el sitio web www.datos.gov.co (Entidades Acreditadas, Inventario de Activos e ndice de información pública clasificada) </t>
  </si>
  <si>
    <t xml:space="preserve">Publicar trimestralmente el avance de ejecución presupuestal de los Proyectos de Inversión de la Unidad Solidaria en la pagina Web </t>
  </si>
  <si>
    <t>Hacer seguimiento a la actualización de las hojas de vida en el SIGEP de los funcionarios de la Unidad Solidaria.</t>
  </si>
  <si>
    <t>Seguimientos sobre la actualización de las hojas de vida en el SIGEP de los funcionarios de la Unidad Solidaria realizados</t>
  </si>
  <si>
    <t>Realizar 1 capacitacion a funcionarios de la Unidad Solidaria sobre ley 1712 ley de transparencia y acceso a la información Pública y Accesibilidad a la Información</t>
  </si>
  <si>
    <t>Promover las herramientas de la Unidad Solidaria que están enfocadas a disminuir las brechas de accesibilidad web y que facilitan el acceso a la población con discapacidad</t>
  </si>
  <si>
    <t>Grupo de Atención al Ciudadano</t>
  </si>
  <si>
    <t xml:space="preserve">Coordinador(a)
</t>
  </si>
  <si>
    <t>Grupo de Atención al Ciudadano
Grupo de Comunicaciones y Prensa</t>
  </si>
  <si>
    <t>Grupo de Atención al Ciudadano- Grupo de Conectividad y Prensa</t>
  </si>
  <si>
    <t xml:space="preserve">Grupo de Atención al Ciudadano
</t>
  </si>
  <si>
    <t xml:space="preserve">15/07/2024
</t>
  </si>
  <si>
    <t xml:space="preserve">
30/08/2024
20/12/2024</t>
  </si>
  <si>
    <t>2 reportes incluidos en el SUIT</t>
  </si>
  <si>
    <t>Número de seguimientos a la implementación de la estrategia de gestión de conflicto de intereses,  como insumo para  presentación en  Comités Institucional de Gestión y Desempeño que se adelanten.</t>
  </si>
  <si>
    <t xml:space="preserve">Hacer seguimiento a la implementación de la estrategia de gestión de conflicto de intereses </t>
  </si>
  <si>
    <t xml:space="preserve">Oficina Asesora Juridica
Grupo de Gestión Humana
Grupo de Planeación y Estadística </t>
  </si>
  <si>
    <t xml:space="preserve">CONTROL DE CAMBIOS </t>
  </si>
  <si>
    <t>FECHA</t>
  </si>
  <si>
    <t>CAMBIOS</t>
  </si>
  <si>
    <t>ENTE APROBADOR</t>
  </si>
  <si>
    <t>VERSIÓN</t>
  </si>
  <si>
    <t>Dirección de Planeación e Investigación</t>
  </si>
  <si>
    <t>V2</t>
  </si>
  <si>
    <t>1. El grupo de educación e investigación solicitó cambio de meta y reporte en el componente de Transparencia y acceso a la información actividad 1.12
2. El grupo de educación e investigación solicitó cambio de meta y reporte en el componente de Transparencia y acceso a la información actividad 3.7
3. El grupo de gestión administrativa solicitó ajuste en los responsables de actividades en los componentes, relacionados con resposabilidades que pasaron al nuevo grupo de atención al ciudadano</t>
  </si>
  <si>
    <t>V3</t>
  </si>
  <si>
    <t>29 de agosto de 2024</t>
  </si>
  <si>
    <r>
      <t xml:space="preserve">Componente 4: </t>
    </r>
    <r>
      <rPr>
        <b/>
        <sz val="11"/>
        <rFont val="Arial"/>
        <family val="2"/>
      </rPr>
      <t xml:space="preserve">Mecanismos para mejorar el servicio al ciudadano </t>
    </r>
  </si>
  <si>
    <t>1. Se actualiza logo institucional vigente
2. El grupo de conectividad solidaria y prensa solicitó ajuste en el cronograma de la acción 1.1 del componente de Rendición de cuentas, meta a cumplirse en el tercer cuatrimestre de la vigencia. Ajuste viabilizado por la dirección de investigación y planeación</t>
  </si>
  <si>
    <t>Fecha aprobación: 30/01/2024</t>
  </si>
  <si>
    <t>Fecha actualización: 29/04/2024 - V2 del PAyAC 2024</t>
  </si>
  <si>
    <r>
      <rPr>
        <i/>
        <sz val="11"/>
        <color rgb="FF000000"/>
        <rFont val="Arial Narrow"/>
        <family val="2"/>
      </rPr>
      <t xml:space="preserve">Publicación de Inventarios Documentales de conformidad con los criterios </t>
    </r>
    <r>
      <rPr>
        <i/>
        <sz val="11"/>
        <rFont val="Arial Narrow"/>
        <family val="2"/>
      </rPr>
      <t>establecidos en la politica de gobierno Digital</t>
    </r>
    <r>
      <rPr>
        <i/>
        <sz val="11"/>
        <color rgb="FFFF0000"/>
        <rFont val="Arial Narrow"/>
        <family val="2"/>
      </rPr>
      <t xml:space="preserve"> </t>
    </r>
    <r>
      <rPr>
        <i/>
        <sz val="11"/>
        <color rgb="FF000000"/>
        <rFont val="Arial Narrow"/>
        <family val="2"/>
      </rPr>
      <t>y ley 1712 de 2014.</t>
    </r>
  </si>
  <si>
    <t>Fecha actualización: 29/04/2024 - V3 del PAyAC 2024</t>
  </si>
  <si>
    <t>AÑO____2024_______</t>
  </si>
  <si>
    <t>VERSIÓN 11</t>
  </si>
  <si>
    <t>FECHA EDICIÓN 24/06/2024</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</si>
  <si>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</si>
  <si>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 xml:space="preserve">Presentar ante proyecto de presupuesto para atender las necesidades de las organizaciones </t>
  </si>
  <si>
    <r>
      <rPr>
        <sz val="10"/>
        <color rgb="FFFF0000"/>
        <rFont val="Arial Narrow"/>
        <family val="2"/>
      </rPr>
      <t>Debido</t>
    </r>
    <r>
      <rPr>
        <sz val="10"/>
        <rFont val="Arial Narrow"/>
        <family val="2"/>
      </rPr>
      <t xml:space="preserve"> a la no ejecución de los proyectos de inversión. o fallas en la formulación en sus diferentes etapas. 
</t>
    </r>
  </si>
  <si>
    <t>Verificar el estado de actualización de los planes, programas y proyectos en las plataformas dispuestas por el DNP y alertar sobre acciones a ejecutar por parte de los formuladores.</t>
  </si>
  <si>
    <t xml:space="preserve">Directores y gestores de proyecto de inversión 
Apoyan y revisa : Profesional Especializado Grupo de Planeación y Estadística y   Coordinador Grupo de Planeación y Estadística
Aprueba y envia la a Mintrabajo y DNP : Dirección  de Investigación y  Planeación </t>
  </si>
  <si>
    <t>Control intermitente en la recolección de la información que se produce en la UAEOS</t>
  </si>
  <si>
    <t>Semanalmente mediante Consejo de  redacción el líder de proceso, verificará que la información que se produzca desde la UAEOS, se recolecte y difunda oportunamente a través de los canales establecidos para tal fin.</t>
  </si>
  <si>
    <t>Establecer los perfiles de administrador, edición y solo lectura de acuerdo con el rol que tienen en el área.</t>
  </si>
  <si>
    <t>30 de abril de 2.024
30 de junio de 2.024
31 de agosto de 2.024
31 de diciembre de 2.024</t>
  </si>
  <si>
    <t>Fallas Tecnológicas</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</si>
  <si>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</si>
  <si>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Interéses, frente al futuro contratista o cooperante.</t>
  </si>
  <si>
    <t>Estudiar hojas de vida de apoderados judiciales de procesos  a favor o en contra de la UAEOS.</t>
  </si>
  <si>
    <t>No establecimientos de controles y seguimientos a las PQRDS radicadas al interior de la UAEOS</t>
  </si>
  <si>
    <t>La no verificación de existencia de incompatibilidad o conflicto de intereses entre el apoderado designado por la UAEOS y la parte demandante o demandada según corresponda.</t>
  </si>
  <si>
    <t>V2 Actulaizado 30 de agosto 2024</t>
  </si>
  <si>
    <t xml:space="preserve">Se inicia ajustes y modificaciones en la política de administración de riesgos incluyendo los lineamientos para el manejo del riesgo fiscal y demás requeridos para el manejo de las tipologias de riesgo. </t>
  </si>
  <si>
    <t>Desde el Grupo de Planeación y Estadistica se asesoró a cada lider  en la   construcción  del Mapa de Riesgo  y  se socializó la propuesta  con la  ciudadanía en el mes de enero de 2024, no llego ninguna observación .</t>
  </si>
  <si>
    <t xml:space="preserve">Bajo la Resolución 019 del 30 de enero de 2024, se adoptó el plan de acción institucional y los planes estratégicos e institucionales integrados al plan de acción, el mapa de riesgos, todos estos documentos se encuentran publicados en la página web de la entidad </t>
  </si>
  <si>
    <t>Se tiene programada la capacitación para el segundo cuatrimestre de la vigencia 2024.</t>
  </si>
  <si>
    <t>Se aperturó la Acción de Mejora No.148 en marzo 11 de la actual vigencia 2024: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t>
  </si>
  <si>
    <t>Se tiene programado con corte a 30 de abril de 2024, realizar el primer seguimiento y monitoreo a los riesgos identificados por procesos, informe que se preparará en el segundo cuatrimestre de la vigencia.</t>
  </si>
  <si>
    <t>Acorde a los reportes del plan de acción de la Oficina de Control Interno, se efectuaron las auditorias previstas para el corte a 30 de abril</t>
  </si>
  <si>
    <t>Se tiene una nueva Política de Administración de Riesgos versión número 5, donde se incorporar la necesidad de identificar (riesgos fiscales) y valorar los efectos dañosos sobre los recursos públicos o bienes o intereses patrimoniales de naturaleza publica, a causa de un evento potencial (potencial conducta), con relación a una potencial acción u omisión que pudiere generar daño sobre los recursos públicos y/o bienes y/o intereses patrimoniales.</t>
  </si>
  <si>
    <t>A partir del mes de agosto se viene adelantando la nueva contrucción e indentificación de riesgos con los lideres de proceso y paralelamente a la actividad se les capacita con los equipos de trabajo.</t>
  </si>
  <si>
    <t>Está programado con corte a 31 de agosto de 2024, realizar el segundo seguimiento y monitoreo a los riesgos identificados por procesos, informe que se preparará en el segundo cuatrimestre de la vigencia. Resultados que se consolidaran dentro de los primeros días del mes de septiembre</t>
  </si>
  <si>
    <t>La actvidad se realizó dentro del periodo programado (primer cuatrimestre) y se encuentra cumplida en un 100%.</t>
  </si>
  <si>
    <t>Se tiene la acción de mejor No.148 aperturada el 11 de marzo con el objeto de: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 Presenta un avance a la fecha de cierre del segundo cuatrenio del 80%, y fecha de cierre 30 de octubre.</t>
  </si>
  <si>
    <r>
      <t xml:space="preserve">Ejecutar plan de auditorías y seguimientos
</t>
    </r>
    <r>
      <rPr>
        <i/>
        <sz val="10"/>
        <color rgb="FF000000"/>
        <rFont val="Arial Narrow"/>
        <family val="2"/>
      </rPr>
      <t xml:space="preserve"> ( Informe de mapa de riesgos de corrupción)</t>
    </r>
  </si>
  <si>
    <t>CUMPLIMIENTO DEL PERÍODO</t>
  </si>
  <si>
    <t>AVANCE ACUMULADO</t>
  </si>
  <si>
    <t xml:space="preserve"> ESPERADO PARA EL PERÍODO</t>
  </si>
  <si>
    <t>N/A</t>
  </si>
  <si>
    <t>Para la presente vigencia, no se adelantaran acciones tendientes a la racionalización de trámites.</t>
  </si>
  <si>
    <t>Se realizará el primer mensaje en el siguiente corte</t>
  </si>
  <si>
    <t>No se esperaban avances para este primer cuatrimestre</t>
  </si>
  <si>
    <t>Desde la gestión del grupo de atención al ciudadano se elaboró y remitió el informe del trimestre I-2024.
Desde el grupo de conectividad solidaria y prensa se realizaron las gestiones para la publicación de informe de peticiones del primer trimestre de 2024 - enlace web https://www.unidadsolidaria.gov.co/Atencion-al-ciudadano/Mecanismos-de-participacion/resultados-de-mediciones-satisfaccion-ciudadana</t>
  </si>
  <si>
    <t>Las piezas comunicativas para informar a la ciudadanía sobre la satisfacción ciudadana con los servicios de la Unidad, se publicará  través de las redes Sociales en el mes de mayo, por tal razón el reporte se realizará en el segundo cuatrimestre.</t>
  </si>
  <si>
    <t>Se elaboraron y publicaron 225 piezas  para las redes sociales y se encuentran el la  carpeta compartida del grupo de conectividad, en la pagina web se elaboraron  y publicaron 121 notas se encuentran en el siguiente link  https://www.unidadsolidaria.gov.co/prensa/noticias</t>
  </si>
  <si>
    <t>La audiencia está programada para el último cuatrimestre del 2024</t>
  </si>
  <si>
    <t xml:space="preserve">Se realizan dos encuestas de participación ciudadana a través de la página web de la entidad, Se encuentran en los siguientes Link:
https://www.unidadsolidaria.gov.co/Prensa/Noticias-Encuesta-ciudadana-Planeaci%C3%B3n-de-la-Unidad-Solidaria-2024
https://www.unidadsolidaria.gov.co/Prensa/Noticias-Invitacion-a-la-ciudadania
</t>
  </si>
  <si>
    <t>Se realizará el informe en el último corte</t>
  </si>
  <si>
    <t>En el próximo cuatrimestre se realizará el primer informe</t>
  </si>
  <si>
    <r>
      <t>Se elaboraron 3  piezas</t>
    </r>
    <r>
      <rPr>
        <sz val="10"/>
        <color rgb="FFFF0000"/>
        <rFont val="Arial Narrow"/>
        <family val="2"/>
      </rPr>
      <t xml:space="preserve"> </t>
    </r>
    <r>
      <rPr>
        <sz val="10"/>
        <color rgb="FF000000"/>
        <rFont val="Arial Narrow"/>
        <family val="2"/>
      </rPr>
      <t xml:space="preserve">y se socializaron en las redes sociales:
https://www.instagram.com/p/C77WwaOyreu/?utm_source=ig_web_copy_link&amp;igsh=MzRlODBiNWFlZA%3D%3D
https://www.instagram.com/p/C75DEGygQDp/?utm_source=ig_web_copy_link&amp;igsh=MzRlODBiNWFlZA%3D%3D
https://www.instagram.com/p/C79nzZmACcC/?utm_source=ig_web_copy_link&amp;igsh=MzRlODBiNWFlZA%3D%3D
 </t>
    </r>
  </si>
  <si>
    <t>Se elaboraron y publicaron 346 piezas    para las redes sociales y se encuentran el la  carpeta compartida del grupo de conectividad, en la pagina web se elaboraron  y publicaron157 notas se encuentran en el siguiente link  https://www.unidadsolidaria.gov.co/prensa/noticias</t>
  </si>
  <si>
    <t xml:space="preserve">Se realiza una encuesta de participación ciudadana a través de la página web de la entidad, Se encuentran en los siguientes Link:
https://www.unidadsolidaria.gov.co/Prensa/Noticias-Proyecto-Resolucion-de-acreditacion
</t>
  </si>
  <si>
    <t xml:space="preserve">
Se realizó el informe de rendición de cuentas se encuentra en la pagina web
https://www.unidadsolidaria.gov.co/atenci%C3%B3n-al-ciudadano/rendici%C3%B3n-de-cuentas</t>
  </si>
  <si>
    <t>Esta actividad se ajustó, y se espera poder cumplirse en el tercer cuatrimestre.</t>
  </si>
  <si>
    <t>No se esperaban avances para este segundo cuatrimestre</t>
  </si>
  <si>
    <t xml:space="preserve">Se remitieron cuatro reportes mensuales  a la dirección técnica para ser presentados en el comité directivo </t>
  </si>
  <si>
    <t>No se esperaba avance en esta actividad durante este cuatrimestre</t>
  </si>
  <si>
    <t>Se trabajó con el grupo de conectividad solidaria y prensa sobre la utilización de lenguaje claro; de igual forma los profesionales de atencion al ciudadano se fortalecieron en la competencia para orientar, informar y asesorar al ciudadano con la ofeta instiucional de los planes, programas y poyectos con información en lenguaje claro</t>
  </si>
  <si>
    <t xml:space="preserve">Desde el grupo de atención al ciudadano, se diseñó la Carta de trato digno a la ciudadania con el equipo de conectividad solidaria y prensa y se trabajó la campaña del Grupo de Atencion al ciudadano con la oferta institucional.
Desde el grupo de conectividad solidaria y prensa, se realizó una pieza informando a la ciudadanía sobre los canales de atención al ciudadano disponibles que se encuentra en la página web siguiente Link :
https://www.unidadsolidaria.gov.co/Prensa/Noticias-Canales-de-atencion-a-la-ciudadan%C3%Ada  </t>
  </si>
  <si>
    <t>Se diligenciaron toda las PQRDS en la matriz mensual para el reporte estadistico</t>
  </si>
  <si>
    <t>Para el primer cuatrimestre no se esperaban avances en esta actividad.</t>
  </si>
  <si>
    <t>Se verifica la publicacion los sets de datos abiertos de la UAEOS actualizados al 20 de abril de 2024. Verificando su publicacion en el sitio web www.datos.gov.co</t>
  </si>
  <si>
    <t>Acorde al reporte de la Oficina Asesora Jurídica: Todos los procesos de contratacion que la entidad adelantó durante el primer cuatrimestre, se encuentran en SECOP II</t>
  </si>
  <si>
    <t>Acorde al reporte de la Oficina Asesora Jurídica:
Se realizó el reporte de la información contractual para el portal web</t>
  </si>
  <si>
    <t>Acorde al reporte de la Oficina Asesora Jurídica: Se realizó el reporte de normograma, cuando hubo actualizaciones al normograma.</t>
  </si>
  <si>
    <t>Acorde al reporte del Grupo de Planeación y Estadística: Se elaboran los informes de seguimiento a la  ejecución presupuestal de Inversión tanto para los Comités  Directivos como para el Ministerio de Trabajo. Trimestralmente se publica el informe de ejecución presupuestal en la Página Web  de la entidad.</t>
  </si>
  <si>
    <t>No se esperan avances para este primer cuatrimestre; no obstante se recibió reporte del Grupo Gestion Administrativa así: El Plan Anual de Adquisiciones se formuló según la necesidad de la estructura organica de la Unidad, fue publicado el día 05 de enero de 2024 en Secop II y Sitio Web y se actualiza teniendo en cuenta la necesidad de la entidad.</t>
  </si>
  <si>
    <t>Acorde al reporte del Grupo de Conectividad Solidaria y Prensa: se realiza seguimiento mensual  y actualización de la información publicada en la pagina web en el siguente Link:
https://www.unidadsolidaria.gov.co/index.php/Planeaci%C3%B3n-gesti%C3%B3n-y-control/Gesti%C3%B3n/gestion-de-informacion/Administraci%C3%B3n-Web</t>
  </si>
  <si>
    <t xml:space="preserve">Acorde al reporte del Grupo de Conectividad Solidaria y Prensa: se realizó una pieza  informando a la ciudadanía, sobre la gratuidad y la no necesidad de intermediarios para la gestión de peticiones, trámite y servicios ofertados por la Unidad. Se eencuentra en la pagina web siguiente link:
https://www.unidadsolidaria.gov.co/Prensa/Noticias-Unidad-Solidaria-acredita-cinco-programas-educativos </t>
  </si>
  <si>
    <t xml:space="preserve">Acorde al reporte del Grupo de Conectividad Solidaria y Prensa: se realizó una publicación por el correo electronico de la entidad para dar a conocer la existencia de la Secretaría de Transparencia
En el siguiente Link:
https://outlook.office.com/mail/inbox/id/AAQkAGJhMGVhNzQyLTI0NjctNDBkMS1hYTU2LWI1Yzc5NTkwNGJhNQAQAMPlQs9qzyZBtePIuq2c7nA%3D  </t>
  </si>
  <si>
    <t>Acorde al reporte del Grupo Gestion Administrativa:
En cumplimiento a la Ley 1712 de 2014, se realizará la publicación de las transferencias documentales primarias, en cumplimiento al   cronograma proyectado para la recepción  a partir del mes de julio de 2024.</t>
  </si>
  <si>
    <t>Acorde al reporte del Grupo de Conectividad Solidaria y Prensa: se actualiza  el esquema de publicación de información. y la frecuencia con la que se debe actualizar esta información.se encuentra en la pagina web</t>
  </si>
  <si>
    <t xml:space="preserve">Acorde al reporte del Grupo de Atención al Ciudadano: se diseñó la campaña con el grupo de conectividad solidaria y prensa sobre  la oferta institucional y de esta manera reducir la posibilidad de configuración de posibles actos de corrupción. Pendiente su publicación. </t>
  </si>
  <si>
    <t>Acorde al reporte del Grupo de Conectividad Solidaria y Prensa: se realizó una pieza donde se promueven  las herramientas que facilitan el acceso a la población con discapacidad se encuentra en la pagina web</t>
  </si>
  <si>
    <t>Acorde al reporte del Grupo de Conectividad Solidaria y Prensa:Se realizó una pieza  informando a la ciudadanía, sobre la gratuidad y la no necesidad de intermediarios para la gestión de peticiones, trámite y servicios ofertados por la Unidad. Se eencuentra en las redes sociales siguiente Link:
https://x.com/UsolidariaCo/status/1829959591448170837</t>
  </si>
  <si>
    <t>Acorde al reporte del Grupo de Conectividad Solidaria y Prensa: Se realizo una pieza donde se promueven  las herramientas
que facilitan el acceso a la población con discapacidad se encuentra en las redes sociales link:
https://www.instagram.com/p/C_Vf5oFhiuf/?utm_source=ig_web_copy_link&amp;igsh=MzRlODBiNWFlZA==</t>
  </si>
  <si>
    <t>ESPERADO PARA EL PERÍODO</t>
  </si>
  <si>
    <t>Esta actividad se tiene programada para el segundo cuatrimestre</t>
  </si>
  <si>
    <t>El seguimiento se la estrategia de gestión de conflictos de interereses, se realizó con corte a 30 de abril y se presentará en el Comité Institucional de Gestión y Desempeño,  que se adelantará en el mes de mayo.</t>
  </si>
  <si>
    <t>Se cumplió mediante la resolución 019 de 2024 donde se evidencia la incorporacion de la estrategia en los planes de accion del Grupo de Planeacion y Estadistica y Gestion Humana</t>
  </si>
  <si>
    <t>Esta actividad ya se cumplió en 100% en el primer cuatrimestre.</t>
  </si>
  <si>
    <t>El mapa de riesgos institucional tiene identificados e incorporados riesgos de corrupción y de conflicto de interés, por lo que esta actividad ya se cumplió, lo cual se puede constatar en el link: https://www.unidadsolidaria.gov.co/Planeaci%C3%B3n-gesti%C3%B3n-y-control/Planeaci%C3%B3n/Planes/Planes-de-Acci%C3%B3n-anuales-vigencia-202
No obstante, dado que dentro de la gestión institucional se dan procesos de mejora continua, se seguirá evaluando y revisando, si se hace necesario incorporar nuevos riesgos.</t>
  </si>
  <si>
    <t>El seguimiento se la estrategia de gestión de conflictos de interereses, se realizó con corte a 31 de agosto y se presentará en el Comité Institucional de Gestión y Desempeño,  que se adelantará en el mes de septiembre.</t>
  </si>
  <si>
    <t>Esta actividad se tiene programada para el tercer cuatrimestre</t>
  </si>
  <si>
    <t>Durante el periodo que se reporta avancce se han realizado las siguientes estrategias de comunicación  para sensibilizar y socializar el Código de Integridad y declaración de conflicto de interes: -Inscripción desde el 15 de enero de 2024 al Curso Virtual de Integridad, Transparencia y Lucha contra la Corrupción (Nuevos Servidores de Planta de Personal y Contratistas vigencia 2024, el cual integra la Política de Integridad (Código de Integridad)
-Capacitación - Formar para Servir (Dirigido a Servidores Planta y Contratistas, Marzo - Abril 2024) - Módulo  Ruta de la Felicidad  - Gestión Humana - Grupo de Conectividad y Prensa (Código Integridad)
-Sensibilización a través de la Intranet de la entidad (Enlace) https://institucional.unidadsolidaria.gov.co/intranet/en/node/3666</t>
  </si>
  <si>
    <t>En el curso virtual de integridad transparencia y lucha contra la corrupción, se profundiza el conocimiento sobre las normas e instituciones que tiene el país para prevenir la corrupción interiorizar la cultura de la legalidad a partir de la integridad del serivcio público, así mismo para que se identifiquen y declaren sus conflictos de interés como un mecanismo preventivo de la lucha contra la corrupción. De igual manera en la Capacitación - Formar para Servir (Dirigido a Servidores Planta y Contratistas, Marzo - Abril 2024) - Módulo  Ruta de la Felicidad, se trató el tema.</t>
  </si>
  <si>
    <t>La Unidad Administrativa, de conformidad con el Plan Institucional de Capacitación -PIC 2024, inscribe en el curso virtual de integridad, transparencia y lucha contra la corrupcion, a los nuevos servidores públicos de la planta de personal y contratistas, verificando con el certificado su cumplimiento.</t>
  </si>
  <si>
    <t>En cumplimiento de la ley 190 de 1995 (arts. 13-16) y los obligados por la ley 2013 de 2019, a publicar la declaración de bienes y rentas y el registro de conflicto de intereses en el aplicativo establecido por Función Pública, el Director Nacional y Subdirector, cumpplieron con esta responsabilidad.</t>
  </si>
  <si>
    <t xml:space="preserve">La oficina de control interno durante los dos primeros cuatrimestres ha realizado el seguimiento y monitoreo al registro de conflictos de intereses, encontrando que no se han evidenciado registros de declaraciones por los servidores públicos o contratistas de la entidad. </t>
  </si>
  <si>
    <t>La oficina de control interno durante los dos primeros cuatrimestres realizó el seguimiento a las actividades realizadas, como estrategias de gestión preventiva del conflicto de intereses, así como a la publicación de la declaración de bienes, rentas, en el plartaforma dispuesta por Función Pública.</t>
  </si>
  <si>
    <t>Acorde al reporte de la Oficina Asesora jurídica:
La Unidad Administrativa Especial de Organizaciones Solidarias, publica la información contractual en las plataformas SECOP II y Tienda Virtual del Estado Colombiano, conforme a la Ley 1150 del 2007 y el Decreto Único Reglamentario 1082 del 2015, ya que los procesos aplicables a esta normatividad se gestinan y puobican allí como la platafroma oficial del Estado.</t>
  </si>
  <si>
    <t>Acorde al reporte de la Oficina Asesora jurídica:
Conforme a la Ley 1150 del 2007 y el Decreto Único Reglamentario 1082 del 2015, la Unidad Administrativa Especial de Organizaciones Solidarias, publica la información contractual en las plataformas SECOP II y Tienda Virtual del Estado Colombiano. En ese sentido se publican los link de los instructivos para que la ciudadanía pueda navegar dentro de las plataformas y consultar la información general de los contratos suscritos por la entidad, dado que totda la información de la ejeucución contractual se encuentra allí publicada.</t>
  </si>
  <si>
    <t>Acorde al reporte de la Oficina Asesora jurídica:
Se publican los link de los instructivos para que la ciudadanía pueda navegar dentro de las plataformas y consultar la información general de los contratos suscritos por la entidad.</t>
  </si>
  <si>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9"/>
        <color rgb="FF000000"/>
        <rFont val="Arial Narrow"/>
        <family val="2"/>
      </rPr>
      <t>Informes 7/11</t>
    </r>
    <r>
      <rPr>
        <sz val="9"/>
        <color rgb="FF000000"/>
        <rFont val="Arial Narrow"/>
        <family val="2"/>
      </rPr>
      <t xml:space="preserve">
 </t>
    </r>
  </si>
  <si>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9"/>
        <color rgb="FF000000"/>
        <rFont val="Arial Narrow"/>
        <family val="2"/>
      </rPr>
      <t>Infome 2/3</t>
    </r>
    <r>
      <rPr>
        <sz val="9"/>
        <color rgb="FF000000"/>
        <rFont val="Arial Narrow"/>
        <family val="2"/>
      </rPr>
      <t xml:space="preserve">
 </t>
    </r>
  </si>
  <si>
    <t>Número de Reportes Actualizados y publicacion de los sets de datos abiertos de la Unidad Solidaria</t>
  </si>
  <si>
    <t>Desde la gestión del grupo de atención al ciudadano se elaboró y remitió el informe del trimestre II-2024.
Desde el grupo de conectividad solidaria y prensa se realizaron las gestiones de diseño y publicación de informe de peticiones del segundo trimestre de 2024 - enlace web https://www.unidadsolidaria.gov.co/Atencion-al-ciudadano/Mecanismos-de-participacion/resultados-de-mediciones-satisfaccion-ciudadana</t>
  </si>
  <si>
    <t>Se remitieron cuatro informes mensuales</t>
  </si>
  <si>
    <t xml:space="preserve">Se esta actualizando el documento </t>
  </si>
  <si>
    <t xml:space="preserve">Se ha venido asesorando  a las áreas, se va enviar material sobre lenguaje claro y se va a preparar un taller en septiembre </t>
  </si>
  <si>
    <t>Grupo de Gestión Humana</t>
  </si>
  <si>
    <t xml:space="preserve">Documento actualizado en ajustes </t>
  </si>
  <si>
    <t>Desde el grupo de atención al ciudadano; se recordó al grupo de conectividad solidaria y prensa la revisión y préstamo de diseñador para publicación de convocatoria a ciudadanos 
Desde el grupo de conectividad solidaria y prensa:
Se realizó una pieza informando a la ciudadanía sobre los canales de atención al ciudadano disponibles y se encuentra en la pagina web en el siguiente Link:
https://www.unidadsolidaria.gov.co/Prensa/Noticias-canales-de-atencion</t>
  </si>
  <si>
    <t>Coordinadores y profesionales encargados</t>
  </si>
  <si>
    <t>Durante los dos primeros cuatrimestres la OCI, ha realizado las auditorías y seguimientos de acuerdo a lo programado en el plan anual de auditorías.</t>
  </si>
  <si>
    <t>A la fecha se encuentra en ejecucicón la auditoría al grupo TIC, acorde al plan de auditorías.  Sin embargo, el seguimiento al cumplimiento de la ley 1712 ya se realizó y se encuentra enmarcada dentro del informe preliminar de auditoría.</t>
  </si>
  <si>
    <t>El Plan Anual de Adquisiciones de la entidad fue formulado y publicado  oportunamente en enero de 2024, se ha Modificado y  actualizado  acorde a las necesidades  solicitadas por las dependencias o Grupos de trabajo que conforman la estructura organica de la Undidad Solidaria, a la fecha se han realizado 50 actualizaciones.</t>
  </si>
  <si>
    <t>Se verifica la publicacion los sets de datos abiertos de la UAEOS (https://www.unidadsolidaria.gov.co/index.php/tr%C3%A1mites-y-servicios/atenci%C3%B3n/atenci%C3%B3n-al-ciudadano/datos-abiertos); Verificando su publicacion en el sitio web www.datos.gov.co</t>
  </si>
  <si>
    <t>Se realiza el seguimiento y publicación en la página web, conforme se establece la resolución 1519 de 2020 y la Ley 1712 de 2014, sus decretos reglamentarios y la matriz ITA de la Procuraduría General de la Nación</t>
  </si>
  <si>
    <t>Para el segundo cuatrimestre se comenzo actualizar la politica de gobierno digital  de la Entidad, documento se encentra en contruccion</t>
  </si>
  <si>
    <t>Para el segundo cuatrimestre no se esperaban avances en esta actividad. No osbtante, se actualizó el índice de información del proceso de Gestión de Informática a cargo del coordinador del Grupo de TIC de Tecnología de la información de la Entidad, documento se encentra en contruccion</t>
  </si>
  <si>
    <t>Para el segundo cuatrimeste no se esperaban avances en esta actividad</t>
  </si>
  <si>
    <t xml:space="preserve">Junto con la respuesta al formulario ITA se realizó conjuntamente (Grupo TIC, Grupo Conectividad Solidaria y Prensa y Direcctón de Investigación y Planeación) la revisión de e la información publicada en la pagina web (menú transparencia y menú participa) de acuerdo a la normatividad vigente </t>
  </si>
  <si>
    <t>Para el segundo cuatrimestre se comenzó actualizar Inventario de Activos de Información del proceso de Gestión de Informática a cargo del coordinador del Grupo de TIC de Tecnología de la información de la Entidad, documento se encentra en contruccion:
Oficina de Control Interno - Archivo Verificado
Grupo de Gestión Humana - Archivo Verificado
Grupo de Comunicaciones y Prensa - Archivo Verificado</t>
  </si>
  <si>
    <t>La unidad solidaria ha realizado actualización y publicación de la Información mínima exigida por la Ley 1712 de 2014 relacionada con Gestión Documental.</t>
  </si>
  <si>
    <t xml:space="preserve">Para el segundo cuatrimestre se envio insumo para crear actividades de sensibilización internas, Tips de Seguridad y/o boletines de divulgación de seguridad digital para este mes de agosto de la Entidad, </t>
  </si>
  <si>
    <t>En el marco de la Política de Integridad,  desde el 09 de enero de 2024 al 31 de agosto de 2024, la Unidad Solidaria, en cumplimiento de la Ley 909 de 2004,  Plan Institucional de Capacitación -PIC - 2024, ha inscrito a los nuevos servidores públicos de la planta de personal y contratistas de la vigencia - 2024,  en el "Curso Virtual de Integridad, Transparencia y Lucha contra la Corrupción"; con el propósito de fortalecer el Código de Integridad, Valores y Principios, e igualmente la "Orientación al Usuario y al Ciudadano". Así mismo se realiza mensualmente el seguimiento al cumplimiento y avance del Curso Virtual,</t>
  </si>
  <si>
    <t>Para la presente vigencia, no se contemplaron acciones tendientes a la racionalización de trámites.
Sin embargo, para el próximo corte se ajustará el componente teniendo en cuenta que se está adelantando acciones para mejorar el trámite.</t>
  </si>
  <si>
    <t xml:space="preserve">El grupo de educación e investigación remitió el informe de acreditación del primer cuatrimestre dentro de las fechas:
* 29 de febrero.
* 01 de abril.
* 31 de mayo
* Para el mes de junio no se recibió ninguna solicitud.
* Para el mes de julio , desde la coordinación del Grupo de Educación y los responsables del  proceso de acreditación, se gestionó  una herramienta para que desde el perfil de atención al ciudadano se pueda realizar el proceso de reporte. Por ende, y de la fecha en adelante la información requerida sobre acreditación (gestión de solicitudes y resultados de la encuesta de satisfacción del trámite,) puede ser gestionada por los profesionales del grupo de atención al ciudadano. Se solicitará ajuste del responsable de la actividad para el próximo corte
</t>
  </si>
  <si>
    <t>Entre las fechas comprendidas dentro del segundo cuatrimestre, aún no se ha realizado la respectiva actualización del SUIT debido a que en el periodo de empalme correspondiente a la coordinación del Grupo de Educación e Investigación, no se recibió la información necesaria. Se espera poder reportar avances para el periodo siguiente ya que la mencionada información aún está en construcción.</t>
  </si>
  <si>
    <t>El día 19 de mayo de 2024, en desarrollo del componente Transparecia del Plan Antiorrupción y atención al ciudadano. Se realizó la respectiva revisión de los enlaces correspondientes a las obligaciones del Grupo de Educación e Investigación disponibles en la página oficial de la unidad.
https://www.unidadsolidaria.gov.co/Tr%C3%A1mites-y-servicios/acreditaci%C3%B3n
https://acreditacion.unidadsolidaria.gov.co/siia/login
https://www.unidadsolidaria.gov.co/Tr%C3%A1mites-y-servicios/listado-de-entidades-acreditadas-y-con-aval</t>
  </si>
  <si>
    <t>Se ha  brindado asistencia tecnica para realizar el proceso de transferencias primarias para dar cumplimiento al cronograma dispuesto, al finalizar el proceso se publicará en pagina Web archivo PDF los inventarios recibidos y tranferidos al Archivo Central. De acuerdo al cronograma de julio las Transferencias Primarias, programadas para el mes de agosto, fueron entregadas al Archivo Central, por las dependencias de:  Dirección Nacional, Oficina de Control Interno, Dirección de Investigación y Planeación, Grupo de Planeación y Estadistica y el Grupo de Comunicaciones y Prensa; cumpliendo de manera oportuna. El Grupo de Tecnologias de la información, fue reprogramado para el mes de septiembre.</t>
  </si>
  <si>
    <t>% Para cálculo</t>
  </si>
  <si>
    <t>COMPONENTE</t>
  </si>
  <si>
    <t>AVANCE 1ER CUATRIMESTRE</t>
  </si>
  <si>
    <t>ESPERADO</t>
  </si>
  <si>
    <t>LOGRADO</t>
  </si>
  <si>
    <t>AVANCE 2DO CUATRIMESTRE</t>
  </si>
  <si>
    <t>AVANCE 3ER CUATRIMESTRE</t>
  </si>
  <si>
    <t>AVANCE  AÑO 2024</t>
  </si>
  <si>
    <t>Riesgos</t>
  </si>
  <si>
    <t>Mecanismos para Mejorar el Servicio al Ciudadano</t>
  </si>
  <si>
    <t>Rendición de Cuentas</t>
  </si>
  <si>
    <t>Transparencia y Acceso a la Información</t>
  </si>
  <si>
    <t>Integridad-Gestión Conflictos de Interés-Iniciativas adicionales</t>
  </si>
  <si>
    <t>% para cálculo</t>
  </si>
  <si>
    <t>Promedio de avance</t>
  </si>
  <si>
    <t>Promedio logrado por trimestre</t>
  </si>
  <si>
    <t>ACUMULADO</t>
  </si>
  <si>
    <t>AVANCE ACUMULADO - PROMEDIO - CUMPLIMIENTO PLAN ANTICORRUPCIÓN Y DE ATENCIÓN AL CIUDADANO 2024</t>
  </si>
  <si>
    <t>Racionalización de Trámites (*)</t>
  </si>
  <si>
    <t xml:space="preserve">(*) No aplica, dado que a corte de segundo cuatrimestre no se contempla estartegia de racionalización </t>
  </si>
  <si>
    <t>No se lograron realizar las gestiones para esta actividad dentro del cuatrimestre, inicialmente contempladas como parte de proceso contractual de profesional para los temas de gobierno en línea, recurso humano que inició desarrollo de actividades en el mes de agosto de la presente vigencia. Desde la coordinación del grupo TIC se priorizará esta acción para el próximo cuatrimestre.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</si>
</sst>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dd/mm/yyyy;@"/>
    <numFmt numFmtId="165" formatCode="_-* #,##0_-;\-* #,##0_-;_-* &quot;-&quot;??_-;_-@_-"/>
    <numFmt numFmtId="166" formatCode="0.000%"/>
    <numFmt numFmtId="167" formatCode="0.0%"/>
    <numFmt numFmtId="168" formatCode="[$-240A]d&quot; de &quot;mmmm&quot; de &quot;yyyy;@"/>
    <numFmt numFmtId="169" formatCode="0.0"/>
  </numFmts>
  <fonts count="79"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9"/>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16"/>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i/>
      <sz val="11"/>
      <color theme="1"/>
      <name val="Arial Narrow"/>
      <family val="2"/>
    </font>
    <font>
      <i/>
      <sz val="11"/>
      <color theme="1"/>
      <name val="Arial"/>
      <family val="2"/>
    </font>
    <font>
      <sz val="11"/>
      <color theme="10"/>
      <name val="Calibri"/>
      <family val="2"/>
      <scheme val="minor"/>
    </font>
    <font>
      <i/>
      <sz val="10"/>
      <color rgb="FF0070C0"/>
      <name val="Arial Narrow"/>
      <family val="2"/>
    </font>
    <font>
      <sz val="10"/>
      <color rgb="FFF4740A"/>
      <name val="Arial Narrow"/>
      <family val="2"/>
    </font>
    <font>
      <u/>
      <sz val="10"/>
      <color theme="10"/>
      <name val="Calibri"/>
      <family val="2"/>
      <scheme val="minor"/>
    </font>
    <font>
      <b/>
      <sz val="11"/>
      <color theme="0" tint="-0.499984740745262"/>
      <name val="Arial Narrow"/>
      <family val="2"/>
    </font>
    <font>
      <sz val="10"/>
      <name val="Arial"/>
      <family val="2"/>
    </font>
    <font>
      <b/>
      <sz val="11"/>
      <color rgb="FF000000"/>
      <name val="Arial"/>
      <family val="2"/>
    </font>
    <font>
      <b/>
      <sz val="11"/>
      <name val="Arial"/>
      <family val="2"/>
    </font>
    <font>
      <sz val="9"/>
      <name val="Arial Narrow"/>
      <family val="2"/>
    </font>
    <font>
      <sz val="9"/>
      <color theme="1"/>
      <name val="Arial Narrow"/>
      <family val="2"/>
    </font>
    <font>
      <i/>
      <sz val="11"/>
      <color rgb="FF000000"/>
      <name val="Arial Narrow"/>
      <family val="2"/>
    </font>
    <font>
      <i/>
      <sz val="11"/>
      <name val="Arial Narrow"/>
      <family val="2"/>
    </font>
    <font>
      <i/>
      <sz val="11"/>
      <color theme="1"/>
      <name val="Calibri Light"/>
      <family val="2"/>
      <scheme val="major"/>
    </font>
    <font>
      <i/>
      <sz val="11"/>
      <color theme="1"/>
      <name val="Calibri"/>
      <family val="2"/>
      <scheme val="minor"/>
    </font>
    <font>
      <i/>
      <sz val="11"/>
      <color rgb="FFFF0000"/>
      <name val="Arial Narrow"/>
      <family val="2"/>
    </font>
    <font>
      <b/>
      <i/>
      <sz val="11"/>
      <color theme="1"/>
      <name val="Calibri"/>
      <family val="2"/>
      <scheme val="minor"/>
    </font>
    <font>
      <b/>
      <sz val="26"/>
      <color rgb="FF671C34"/>
      <name val="Calibri"/>
      <family val="2"/>
    </font>
    <font>
      <b/>
      <sz val="26"/>
      <color rgb="FF671C34"/>
      <name val="Calibri"/>
      <family val="2"/>
      <scheme val="minor"/>
    </font>
    <font>
      <b/>
      <sz val="18"/>
      <color rgb="FF671C34"/>
      <name val="Calibri"/>
      <family val="2"/>
      <scheme val="minor"/>
    </font>
    <font>
      <sz val="9"/>
      <color theme="1"/>
      <name val="Calibri Light"/>
      <family val="2"/>
      <scheme val="major"/>
    </font>
    <font>
      <sz val="9"/>
      <color rgb="FF000000"/>
      <name val="Arial Narrow"/>
      <family val="2"/>
    </font>
    <font>
      <b/>
      <sz val="9"/>
      <color rgb="FF000000"/>
      <name val="Arial Narrow"/>
      <family val="2"/>
    </font>
    <font>
      <b/>
      <sz val="11"/>
      <color theme="0"/>
      <name val="Calibri"/>
      <family val="2"/>
      <scheme val="minor"/>
    </font>
    <font>
      <sz val="11"/>
      <color theme="0"/>
      <name val="Calibri"/>
      <family val="2"/>
      <scheme val="minor"/>
    </font>
    <font>
      <sz val="12"/>
      <color rgb="FF0070C0"/>
      <name val="Arial Narrow"/>
      <family val="2"/>
    </font>
    <font>
      <b/>
      <sz val="12"/>
      <color rgb="FF671C34"/>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0"/>
        <bgColor rgb="FF000000"/>
      </patternFill>
    </fill>
    <fill>
      <patternFill patternType="solid">
        <fgColor theme="2" tint="-9.9978637043366805E-2"/>
        <bgColor indexed="64"/>
      </patternFill>
    </fill>
    <fill>
      <patternFill patternType="solid">
        <fgColor theme="2"/>
        <bgColor indexed="64"/>
      </patternFill>
    </fill>
    <fill>
      <patternFill patternType="solid">
        <fgColor theme="2"/>
        <bgColor rgb="FF000000"/>
      </patternFill>
    </fill>
    <fill>
      <patternFill patternType="solid">
        <fgColor theme="0" tint="-0.34998626667073579"/>
        <bgColor indexed="64"/>
      </patternFill>
    </fill>
    <fill>
      <patternFill patternType="solid">
        <fgColor theme="6"/>
        <bgColor rgb="FF000000"/>
      </patternFill>
    </fill>
    <fill>
      <patternFill patternType="solid">
        <fgColor theme="6"/>
        <bgColor indexed="64"/>
      </patternFill>
    </fill>
    <fill>
      <patternFill patternType="solid">
        <fgColor theme="8" tint="0.79998168889431442"/>
        <bgColor indexed="64"/>
      </patternFill>
    </fill>
    <fill>
      <patternFill patternType="solid">
        <fgColor rgb="FF671C34"/>
        <bgColor indexed="64"/>
      </patternFill>
    </fill>
    <fill>
      <patternFill patternType="solid">
        <fgColor theme="7" tint="-0.249977111117893"/>
        <bgColor indexed="64"/>
      </patternFill>
    </fill>
  </fills>
  <borders count="98">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theme="0"/>
      </left>
      <right style="medium">
        <color theme="0"/>
      </right>
      <top/>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dashed">
        <color theme="9" tint="-0.24994659260841701"/>
      </left>
      <right style="dash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rgb="FFF79646"/>
      </top>
      <bottom style="dash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thin">
        <color indexed="64"/>
      </right>
      <top style="thin">
        <color indexed="64"/>
      </top>
      <bottom/>
      <diagonal/>
    </border>
    <border>
      <left style="double">
        <color rgb="FF671C34"/>
      </left>
      <right style="medium">
        <color theme="0"/>
      </right>
      <top style="double">
        <color rgb="FF671C34"/>
      </top>
      <bottom/>
      <diagonal/>
    </border>
    <border>
      <left style="medium">
        <color theme="0"/>
      </left>
      <right style="medium">
        <color theme="0"/>
      </right>
      <top style="double">
        <color rgb="FF671C34"/>
      </top>
      <bottom/>
      <diagonal/>
    </border>
    <border>
      <left style="medium">
        <color theme="0"/>
      </left>
      <right style="double">
        <color rgb="FF671C34"/>
      </right>
      <top style="double">
        <color rgb="FF671C34"/>
      </top>
      <bottom/>
      <diagonal/>
    </border>
    <border>
      <left style="double">
        <color rgb="FF671C34"/>
      </left>
      <right style="medium">
        <color theme="0"/>
      </right>
      <top/>
      <bottom/>
      <diagonal/>
    </border>
    <border>
      <left style="medium">
        <color theme="0"/>
      </left>
      <right style="double">
        <color rgb="FF671C34"/>
      </right>
      <top/>
      <bottom/>
      <diagonal/>
    </border>
    <border>
      <left style="double">
        <color rgb="FF671C34"/>
      </left>
      <right style="medium">
        <color theme="0"/>
      </right>
      <top/>
      <bottom style="double">
        <color rgb="FF671C34"/>
      </bottom>
      <diagonal/>
    </border>
    <border>
      <left style="medium">
        <color theme="0"/>
      </left>
      <right style="medium">
        <color theme="0"/>
      </right>
      <top/>
      <bottom style="double">
        <color rgb="FF671C34"/>
      </bottom>
      <diagonal/>
    </border>
    <border>
      <left style="medium">
        <color theme="0"/>
      </left>
      <right style="double">
        <color rgb="FF671C34"/>
      </right>
      <top/>
      <bottom style="double">
        <color rgb="FF671C34"/>
      </bottom>
      <diagonal/>
    </border>
    <border>
      <left style="thin">
        <color indexed="64"/>
      </left>
      <right style="dotted">
        <color theme="9"/>
      </right>
      <top/>
      <bottom style="dotted">
        <color theme="9"/>
      </bottom>
      <diagonal/>
    </border>
    <border>
      <left style="dotted">
        <color theme="9"/>
      </left>
      <right style="dotted">
        <color theme="9"/>
      </right>
      <top/>
      <bottom style="dotted">
        <color theme="9"/>
      </bottom>
      <diagonal/>
    </border>
    <border>
      <left style="dotted">
        <color theme="9"/>
      </left>
      <right style="thin">
        <color indexed="64"/>
      </right>
      <top/>
      <bottom style="dotted">
        <color theme="9"/>
      </bottom>
      <diagonal/>
    </border>
    <border>
      <left style="thin">
        <color indexed="64"/>
      </left>
      <right style="thin">
        <color indexed="64"/>
      </right>
      <top/>
      <bottom style="dotted">
        <color theme="9"/>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s>
  <cellStyleXfs count="18">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58"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864">
    <xf numFmtId="0" fontId="0" fillId="0" borderId="0" xfId="0"/>
    <xf numFmtId="0" fontId="2" fillId="0" borderId="0" xfId="0" applyFont="1"/>
    <xf numFmtId="0" fontId="16" fillId="0" borderId="0" xfId="0" applyFont="1"/>
    <xf numFmtId="0" fontId="7" fillId="0" borderId="10" xfId="0" applyFont="1" applyBorder="1" applyAlignment="1">
      <alignment vertical="center" wrapText="1"/>
    </xf>
    <xf numFmtId="0" fontId="25" fillId="0" borderId="10" xfId="0" applyFont="1" applyBorder="1" applyAlignment="1">
      <alignment horizontal="center" vertical="center" wrapText="1"/>
    </xf>
    <xf numFmtId="0" fontId="25" fillId="0" borderId="10"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0" xfId="0" applyFont="1" applyBorder="1" applyAlignment="1">
      <alignment horizontal="center" vertical="center" wrapText="1"/>
    </xf>
    <xf numFmtId="0" fontId="25"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2" borderId="10" xfId="0" applyFont="1" applyFill="1" applyBorder="1" applyAlignment="1">
      <alignment vertical="center" wrapText="1"/>
    </xf>
    <xf numFmtId="9" fontId="25" fillId="2" borderId="10" xfId="0" applyNumberFormat="1" applyFont="1" applyFill="1" applyBorder="1" applyAlignment="1">
      <alignment horizontal="center" vertical="center" wrapText="1"/>
    </xf>
    <xf numFmtId="0" fontId="25" fillId="2" borderId="10" xfId="0" applyFont="1" applyFill="1" applyBorder="1" applyAlignment="1">
      <alignment vertical="center" wrapText="1"/>
    </xf>
    <xf numFmtId="0" fontId="7" fillId="2" borderId="10" xfId="0" applyFont="1" applyFill="1" applyBorder="1" applyAlignment="1">
      <alignment horizontal="center" vertical="center" wrapText="1"/>
    </xf>
    <xf numFmtId="0" fontId="25" fillId="2" borderId="10" xfId="0" applyFont="1" applyFill="1" applyBorder="1" applyAlignment="1">
      <alignment horizontal="justify" vertical="center" wrapText="1"/>
    </xf>
    <xf numFmtId="0" fontId="25" fillId="0" borderId="10" xfId="0" applyFont="1" applyBorder="1" applyAlignment="1">
      <alignment vertical="center" wrapText="1"/>
    </xf>
    <xf numFmtId="0" fontId="16" fillId="2" borderId="10" xfId="0" applyFont="1" applyFill="1" applyBorder="1" applyAlignment="1">
      <alignment horizontal="center" vertical="center"/>
    </xf>
    <xf numFmtId="0" fontId="14" fillId="0" borderId="0" xfId="0" applyFont="1"/>
    <xf numFmtId="0" fontId="23" fillId="3" borderId="10" xfId="0" applyFont="1" applyFill="1" applyBorder="1" applyAlignment="1">
      <alignment horizontal="center" vertical="center"/>
    </xf>
    <xf numFmtId="0" fontId="0" fillId="2" borderId="0" xfId="0" applyFill="1"/>
    <xf numFmtId="0" fontId="0" fillId="2" borderId="10" xfId="0" applyFill="1" applyBorder="1" applyAlignment="1">
      <alignment horizontal="center" vertical="center"/>
    </xf>
    <xf numFmtId="1" fontId="25" fillId="0" borderId="10" xfId="0" applyNumberFormat="1" applyFont="1" applyBorder="1" applyAlignment="1">
      <alignment horizontal="center" vertical="center"/>
    </xf>
    <xf numFmtId="0" fontId="25" fillId="0" borderId="10" xfId="0" applyFont="1" applyBorder="1" applyAlignment="1">
      <alignment horizontal="left" vertical="center" wrapText="1"/>
    </xf>
    <xf numFmtId="1" fontId="25" fillId="0" borderId="10" xfId="0" applyNumberFormat="1" applyFont="1" applyBorder="1" applyAlignment="1">
      <alignment horizontal="center" vertical="center" wrapText="1"/>
    </xf>
    <xf numFmtId="0" fontId="25" fillId="2" borderId="10" xfId="0" applyFont="1" applyFill="1" applyBorder="1" applyAlignment="1">
      <alignment horizontal="left" vertical="center" wrapText="1"/>
    </xf>
    <xf numFmtId="1" fontId="7" fillId="2" borderId="10" xfId="0" applyNumberFormat="1" applyFont="1" applyFill="1" applyBorder="1" applyAlignment="1">
      <alignment horizontal="center" vertical="center" wrapText="1"/>
    </xf>
    <xf numFmtId="0" fontId="29" fillId="0" borderId="0" xfId="0" applyFont="1"/>
    <xf numFmtId="1" fontId="0" fillId="2" borderId="10" xfId="0" applyNumberFormat="1" applyFill="1" applyBorder="1" applyAlignment="1">
      <alignment horizontal="center" vertical="center"/>
    </xf>
    <xf numFmtId="0" fontId="0" fillId="0" borderId="27" xfId="0" applyBorder="1"/>
    <xf numFmtId="0" fontId="30" fillId="0" borderId="27" xfId="0" applyFont="1" applyBorder="1"/>
    <xf numFmtId="41" fontId="30" fillId="0" borderId="27" xfId="4" applyFont="1" applyFill="1" applyBorder="1"/>
    <xf numFmtId="41" fontId="31" fillId="0" borderId="27" xfId="4" applyFont="1" applyFill="1" applyBorder="1" applyAlignment="1">
      <alignment horizontal="center" vertical="center"/>
    </xf>
    <xf numFmtId="41" fontId="0" fillId="0" borderId="27" xfId="4" applyFont="1" applyFill="1" applyBorder="1" applyAlignment="1" applyProtection="1">
      <alignment wrapText="1"/>
      <protection hidden="1"/>
    </xf>
    <xf numFmtId="41" fontId="0" fillId="0" borderId="27" xfId="4" applyFont="1" applyFill="1" applyBorder="1" applyProtection="1">
      <protection hidden="1"/>
    </xf>
    <xf numFmtId="41" fontId="0" fillId="0" borderId="27" xfId="4" applyFont="1" applyFill="1" applyBorder="1"/>
    <xf numFmtId="0" fontId="0" fillId="0" borderId="0" xfId="0" applyAlignment="1">
      <alignment wrapText="1"/>
    </xf>
    <xf numFmtId="0" fontId="33" fillId="0" borderId="28" xfId="0" applyFont="1" applyBorder="1"/>
    <xf numFmtId="0" fontId="33" fillId="0" borderId="0" xfId="0" applyFont="1"/>
    <xf numFmtId="0" fontId="16" fillId="2" borderId="0" xfId="3" applyFont="1" applyFill="1"/>
    <xf numFmtId="0" fontId="14" fillId="2" borderId="0" xfId="3" applyFont="1" applyFill="1"/>
    <xf numFmtId="0" fontId="14" fillId="2" borderId="4" xfId="3" applyFont="1" applyFill="1" applyBorder="1"/>
    <xf numFmtId="0" fontId="13" fillId="2" borderId="0" xfId="3" applyFont="1" applyFill="1" applyAlignment="1">
      <alignment vertical="center" wrapText="1"/>
    </xf>
    <xf numFmtId="0" fontId="37" fillId="2" borderId="4" xfId="3" applyFont="1" applyFill="1" applyBorder="1" applyAlignment="1">
      <alignment horizontal="justify" vertical="top" wrapText="1"/>
    </xf>
    <xf numFmtId="0" fontId="13" fillId="2" borderId="10" xfId="3" applyFont="1" applyFill="1" applyBorder="1" applyAlignment="1">
      <alignment horizontal="center" vertical="center" wrapText="1"/>
    </xf>
    <xf numFmtId="0" fontId="14" fillId="2" borderId="7" xfId="3" applyFont="1" applyFill="1" applyBorder="1"/>
    <xf numFmtId="0" fontId="13" fillId="2" borderId="4" xfId="3" applyFont="1" applyFill="1" applyBorder="1" applyAlignment="1">
      <alignment horizontal="justify" vertical="top" wrapText="1"/>
    </xf>
    <xf numFmtId="0" fontId="13" fillId="2" borderId="0" xfId="3" applyFont="1" applyFill="1" applyAlignment="1">
      <alignment horizontal="left" vertical="center" wrapText="1"/>
    </xf>
    <xf numFmtId="0" fontId="15" fillId="2" borderId="10" xfId="3" applyFont="1" applyFill="1" applyBorder="1" applyAlignment="1">
      <alignment horizontal="center" vertical="center" wrapText="1"/>
    </xf>
    <xf numFmtId="0" fontId="13" fillId="2" borderId="4" xfId="3" applyFont="1" applyFill="1" applyBorder="1" applyAlignment="1">
      <alignment horizontal="left" vertical="center" wrapText="1"/>
    </xf>
    <xf numFmtId="0" fontId="39" fillId="2" borderId="0" xfId="3" applyFont="1" applyFill="1" applyAlignment="1">
      <alignment vertical="center" wrapText="1"/>
    </xf>
    <xf numFmtId="0" fontId="37" fillId="2" borderId="0" xfId="3" applyFont="1" applyFill="1" applyAlignment="1">
      <alignment vertical="top" wrapText="1"/>
    </xf>
    <xf numFmtId="0" fontId="13" fillId="2" borderId="0" xfId="3" applyFont="1" applyFill="1" applyAlignment="1">
      <alignment horizontal="right" vertical="top" wrapText="1"/>
    </xf>
    <xf numFmtId="0" fontId="13" fillId="2" borderId="7" xfId="3" applyFont="1" applyFill="1" applyBorder="1" applyAlignment="1">
      <alignment horizontal="right" vertical="top" wrapText="1"/>
    </xf>
    <xf numFmtId="0" fontId="13" fillId="2" borderId="4" xfId="3" applyFont="1" applyFill="1" applyBorder="1" applyAlignment="1">
      <alignment vertical="center" wrapText="1"/>
    </xf>
    <xf numFmtId="0" fontId="37" fillId="2" borderId="0" xfId="3" applyFont="1" applyFill="1" applyAlignment="1" applyProtection="1">
      <alignment horizontal="center" vertical="top" wrapText="1"/>
      <protection locked="0"/>
    </xf>
    <xf numFmtId="0" fontId="15" fillId="2" borderId="15" xfId="3" applyFont="1" applyFill="1" applyBorder="1" applyAlignment="1">
      <alignment horizontal="left"/>
    </xf>
    <xf numFmtId="0" fontId="15" fillId="2" borderId="16" xfId="3" applyFont="1" applyFill="1" applyBorder="1" applyAlignment="1">
      <alignment horizontal="left"/>
    </xf>
    <xf numFmtId="0" fontId="13" fillId="2" borderId="16" xfId="3" applyFont="1" applyFill="1" applyBorder="1" applyAlignment="1">
      <alignment horizontal="left" vertical="top" wrapText="1"/>
    </xf>
    <xf numFmtId="0" fontId="14" fillId="2" borderId="16" xfId="3" applyFont="1" applyFill="1" applyBorder="1"/>
    <xf numFmtId="0" fontId="14" fillId="2" borderId="17" xfId="3" applyFont="1" applyFill="1" applyBorder="1"/>
    <xf numFmtId="0" fontId="15" fillId="2" borderId="0" xfId="3" applyFont="1" applyFill="1" applyAlignment="1">
      <alignment horizontal="left" vertical="center" wrapText="1"/>
    </xf>
    <xf numFmtId="0" fontId="37" fillId="2" borderId="0" xfId="3" applyFont="1" applyFill="1" applyAlignment="1">
      <alignment horizontal="justify" vertical="top" wrapText="1"/>
    </xf>
    <xf numFmtId="0" fontId="37" fillId="2" borderId="0" xfId="3" applyFont="1" applyFill="1" applyAlignment="1">
      <alignment horizontal="left" vertical="top" wrapText="1"/>
    </xf>
    <xf numFmtId="0" fontId="37" fillId="2" borderId="0" xfId="3" applyFont="1" applyFill="1" applyAlignment="1">
      <alignment horizontal="center" vertical="top" wrapText="1"/>
    </xf>
    <xf numFmtId="0" fontId="37" fillId="2" borderId="7" xfId="3" applyFont="1" applyFill="1" applyBorder="1" applyAlignment="1">
      <alignment horizontal="center" vertical="top" wrapText="1"/>
    </xf>
    <xf numFmtId="0" fontId="15" fillId="2" borderId="0" xfId="3" applyFont="1" applyFill="1"/>
    <xf numFmtId="14" fontId="14" fillId="2" borderId="0" xfId="3" applyNumberFormat="1" applyFont="1" applyFill="1" applyAlignment="1">
      <alignment horizontal="left"/>
    </xf>
    <xf numFmtId="0" fontId="14" fillId="2" borderId="15" xfId="3" applyFont="1" applyFill="1" applyBorder="1"/>
    <xf numFmtId="0" fontId="14" fillId="2" borderId="1" xfId="3" applyFont="1" applyFill="1" applyBorder="1"/>
    <xf numFmtId="0" fontId="13" fillId="2" borderId="14" xfId="3" applyFont="1" applyFill="1" applyBorder="1" applyAlignment="1">
      <alignment vertical="center" wrapText="1"/>
    </xf>
    <xf numFmtId="0" fontId="15" fillId="2" borderId="14" xfId="3" applyFont="1" applyFill="1" applyBorder="1" applyAlignment="1">
      <alignment horizontal="center" vertical="center" wrapText="1"/>
    </xf>
    <xf numFmtId="0" fontId="14" fillId="2" borderId="14" xfId="3" applyFont="1" applyFill="1" applyBorder="1"/>
    <xf numFmtId="0" fontId="13" fillId="2" borderId="16" xfId="3" applyFont="1" applyFill="1" applyBorder="1" applyAlignment="1">
      <alignment horizontal="center" vertical="top" wrapText="1"/>
    </xf>
    <xf numFmtId="0" fontId="13" fillId="2" borderId="16" xfId="3" applyFont="1" applyFill="1" applyBorder="1" applyAlignment="1">
      <alignment horizontal="justify" vertical="top" wrapText="1"/>
    </xf>
    <xf numFmtId="0" fontId="0" fillId="0" borderId="28" xfId="0" applyBorder="1"/>
    <xf numFmtId="41" fontId="30" fillId="0" borderId="30" xfId="4" applyFont="1" applyFill="1" applyBorder="1"/>
    <xf numFmtId="0" fontId="0" fillId="0" borderId="30" xfId="0" applyBorder="1"/>
    <xf numFmtId="0" fontId="25" fillId="0" borderId="10" xfId="0" applyFont="1" applyBorder="1" applyAlignment="1">
      <alignment horizontal="justify" vertical="top" wrapText="1"/>
    </xf>
    <xf numFmtId="0" fontId="25" fillId="2" borderId="10" xfId="0" applyFont="1" applyFill="1" applyBorder="1" applyAlignment="1">
      <alignment horizontal="justify" vertical="top" wrapText="1"/>
    </xf>
    <xf numFmtId="0" fontId="7" fillId="2" borderId="10" xfId="0" applyFont="1" applyFill="1" applyBorder="1" applyAlignment="1">
      <alignment horizontal="justify" vertical="top" wrapText="1"/>
    </xf>
    <xf numFmtId="0" fontId="6" fillId="0" borderId="10" xfId="0" applyFont="1" applyBorder="1" applyAlignment="1">
      <alignment horizontal="center" vertical="center" wrapText="1"/>
    </xf>
    <xf numFmtId="0" fontId="8" fillId="0" borderId="10" xfId="0" applyFont="1" applyBorder="1" applyAlignment="1">
      <alignment horizontal="center" vertical="center"/>
    </xf>
    <xf numFmtId="9" fontId="8" fillId="4" borderId="10" xfId="0" applyNumberFormat="1" applyFont="1" applyFill="1" applyBorder="1" applyAlignment="1">
      <alignment horizontal="center" vertical="center"/>
    </xf>
    <xf numFmtId="0" fontId="6"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7" fillId="2" borderId="10" xfId="0" applyFont="1" applyFill="1" applyBorder="1" applyAlignment="1">
      <alignment horizontal="left" vertical="center" wrapText="1"/>
    </xf>
    <xf numFmtId="0" fontId="7" fillId="2" borderId="10" xfId="0" applyFont="1" applyFill="1" applyBorder="1" applyAlignment="1">
      <alignment horizontal="justify" vertical="center" wrapText="1"/>
    </xf>
    <xf numFmtId="0" fontId="16" fillId="2" borderId="0" xfId="0" applyFont="1" applyFill="1"/>
    <xf numFmtId="0" fontId="24" fillId="3" borderId="10"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8" fillId="3" borderId="10" xfId="0" applyFont="1" applyFill="1" applyBorder="1" applyAlignment="1">
      <alignment vertical="center" wrapText="1"/>
    </xf>
    <xf numFmtId="0" fontId="28" fillId="3" borderId="10" xfId="0" applyFont="1" applyFill="1" applyBorder="1" applyAlignment="1">
      <alignment horizontal="center" vertical="center" wrapText="1"/>
    </xf>
    <xf numFmtId="0" fontId="28" fillId="3" borderId="10" xfId="0" applyFont="1" applyFill="1" applyBorder="1" applyAlignment="1">
      <alignment horizontal="center" vertical="center"/>
    </xf>
    <xf numFmtId="9" fontId="0" fillId="2" borderId="10" xfId="1" applyFont="1" applyFill="1" applyBorder="1" applyAlignment="1">
      <alignment horizontal="center" vertical="center"/>
    </xf>
    <xf numFmtId="0" fontId="25" fillId="0" borderId="10" xfId="0" applyFont="1" applyBorder="1" applyAlignment="1">
      <alignment wrapText="1"/>
    </xf>
    <xf numFmtId="0" fontId="25" fillId="0" borderId="10" xfId="0" applyFont="1" applyBorder="1" applyAlignment="1">
      <alignment vertical="center"/>
    </xf>
    <xf numFmtId="0" fontId="16" fillId="4" borderId="10" xfId="0" applyFont="1" applyFill="1" applyBorder="1"/>
    <xf numFmtId="0" fontId="16" fillId="0" borderId="10" xfId="0" applyFont="1" applyBorder="1"/>
    <xf numFmtId="9" fontId="8" fillId="4" borderId="10" xfId="1" applyFont="1" applyFill="1" applyBorder="1" applyAlignment="1">
      <alignment horizontal="center" vertical="center"/>
    </xf>
    <xf numFmtId="9" fontId="8" fillId="2" borderId="10" xfId="1" applyFont="1" applyFill="1" applyBorder="1" applyAlignment="1">
      <alignment horizontal="center" vertical="center"/>
    </xf>
    <xf numFmtId="1" fontId="8" fillId="4" borderId="10" xfId="1" applyNumberFormat="1" applyFont="1" applyFill="1" applyBorder="1" applyAlignment="1">
      <alignment horizontal="center" vertical="center"/>
    </xf>
    <xf numFmtId="1" fontId="8" fillId="2" borderId="10" xfId="1" applyNumberFormat="1" applyFont="1" applyFill="1" applyBorder="1" applyAlignment="1">
      <alignment horizontal="center" vertical="center"/>
    </xf>
    <xf numFmtId="0" fontId="8" fillId="4" borderId="10" xfId="0" applyFont="1" applyFill="1" applyBorder="1" applyAlignment="1">
      <alignment horizontal="center" vertical="center"/>
    </xf>
    <xf numFmtId="0" fontId="24" fillId="0" borderId="10" xfId="0" applyFont="1" applyBorder="1" applyAlignment="1">
      <alignment horizontal="center" vertical="center" wrapText="1"/>
    </xf>
    <xf numFmtId="9" fontId="8" fillId="0" borderId="10" xfId="1" applyFont="1" applyFill="1" applyBorder="1" applyAlignment="1">
      <alignment horizontal="center" vertical="center"/>
    </xf>
    <xf numFmtId="0" fontId="0" fillId="0" borderId="0" xfId="0" applyAlignment="1">
      <alignment horizontal="center"/>
    </xf>
    <xf numFmtId="14" fontId="25" fillId="0" borderId="18" xfId="0" applyNumberFormat="1" applyFont="1" applyBorder="1" applyAlignment="1">
      <alignment horizontal="center" vertical="center"/>
    </xf>
    <xf numFmtId="9" fontId="8" fillId="2" borderId="23" xfId="1" applyFont="1" applyFill="1" applyBorder="1" applyAlignment="1">
      <alignment horizontal="center" vertical="center"/>
    </xf>
    <xf numFmtId="1" fontId="8" fillId="4" borderId="23" xfId="1" applyNumberFormat="1" applyFont="1" applyFill="1" applyBorder="1" applyAlignment="1">
      <alignment horizontal="center" vertical="center"/>
    </xf>
    <xf numFmtId="9" fontId="8" fillId="2" borderId="32" xfId="1" applyFont="1" applyFill="1" applyBorder="1" applyAlignment="1">
      <alignment horizontal="center" vertical="center"/>
    </xf>
    <xf numFmtId="14" fontId="25" fillId="2" borderId="18" xfId="0" applyNumberFormat="1" applyFont="1" applyFill="1" applyBorder="1" applyAlignment="1">
      <alignment horizontal="center" vertical="center" wrapText="1"/>
    </xf>
    <xf numFmtId="9" fontId="8" fillId="2" borderId="8" xfId="1" applyFont="1" applyFill="1" applyBorder="1" applyAlignment="1">
      <alignment horizontal="center" vertical="center"/>
    </xf>
    <xf numFmtId="14" fontId="25" fillId="0" borderId="18" xfId="0" applyNumberFormat="1" applyFont="1" applyBorder="1" applyAlignment="1">
      <alignment horizontal="center" vertical="center" wrapText="1"/>
    </xf>
    <xf numFmtId="1" fontId="8" fillId="2" borderId="8" xfId="1" applyNumberFormat="1" applyFont="1" applyFill="1" applyBorder="1" applyAlignment="1">
      <alignment horizontal="center" vertical="center"/>
    </xf>
    <xf numFmtId="0" fontId="0" fillId="0" borderId="8" xfId="0" applyBorder="1"/>
    <xf numFmtId="0" fontId="25" fillId="2" borderId="18" xfId="0" applyFont="1" applyFill="1" applyBorder="1" applyAlignment="1">
      <alignment horizontal="center" vertical="center" wrapText="1"/>
    </xf>
    <xf numFmtId="1" fontId="8" fillId="2" borderId="33" xfId="1" applyNumberFormat="1" applyFont="1" applyFill="1" applyBorder="1" applyAlignment="1">
      <alignment horizontal="center" vertical="center"/>
    </xf>
    <xf numFmtId="1" fontId="8" fillId="4" borderId="34" xfId="1" applyNumberFormat="1" applyFont="1" applyFill="1" applyBorder="1" applyAlignment="1">
      <alignment horizontal="center" vertical="center"/>
    </xf>
    <xf numFmtId="1" fontId="8" fillId="2" borderId="34" xfId="1" applyNumberFormat="1" applyFont="1" applyFill="1" applyBorder="1" applyAlignment="1">
      <alignment horizontal="center" vertical="center"/>
    </xf>
    <xf numFmtId="9" fontId="8" fillId="4" borderId="34" xfId="1" applyFont="1" applyFill="1" applyBorder="1" applyAlignment="1">
      <alignment horizontal="center" vertical="center"/>
    </xf>
    <xf numFmtId="0" fontId="38" fillId="2" borderId="0" xfId="3" applyFont="1" applyFill="1" applyAlignment="1">
      <alignment horizontal="center" vertical="center" wrapText="1"/>
    </xf>
    <xf numFmtId="0" fontId="13" fillId="2" borderId="0" xfId="3" applyFont="1" applyFill="1" applyAlignment="1">
      <alignment horizontal="right" vertical="center" wrapText="1"/>
    </xf>
    <xf numFmtId="0" fontId="13" fillId="2" borderId="0" xfId="3" applyFont="1" applyFill="1" applyAlignment="1">
      <alignment horizontal="left" vertical="top" wrapText="1"/>
    </xf>
    <xf numFmtId="0" fontId="13" fillId="2" borderId="0" xfId="3" applyFont="1" applyFill="1" applyAlignment="1">
      <alignment horizontal="center" vertical="center" wrapText="1"/>
    </xf>
    <xf numFmtId="0" fontId="0" fillId="2" borderId="8" xfId="0" applyFill="1" applyBorder="1" applyAlignment="1">
      <alignment horizontal="center" vertical="center"/>
    </xf>
    <xf numFmtId="1" fontId="0" fillId="2" borderId="8" xfId="0" applyNumberFormat="1" applyFill="1" applyBorder="1" applyAlignment="1">
      <alignment horizontal="center" vertical="center"/>
    </xf>
    <xf numFmtId="1" fontId="0" fillId="2" borderId="33" xfId="0" applyNumberFormat="1" applyFill="1" applyBorder="1" applyAlignment="1">
      <alignment horizontal="center" vertical="center"/>
    </xf>
    <xf numFmtId="1" fontId="0" fillId="2" borderId="34" xfId="0" applyNumberFormat="1" applyFill="1" applyBorder="1" applyAlignment="1">
      <alignment horizontal="center" vertical="center"/>
    </xf>
    <xf numFmtId="0" fontId="0" fillId="2" borderId="38" xfId="0" applyFill="1" applyBorder="1"/>
    <xf numFmtId="0" fontId="0" fillId="2" borderId="33" xfId="0" applyFill="1" applyBorder="1" applyAlignment="1">
      <alignment horizontal="center" vertical="center"/>
    </xf>
    <xf numFmtId="0" fontId="0" fillId="2" borderId="34" xfId="0" applyFill="1" applyBorder="1" applyAlignment="1">
      <alignment horizontal="center" vertical="center"/>
    </xf>
    <xf numFmtId="0" fontId="0" fillId="2" borderId="40" xfId="0" applyFill="1" applyBorder="1"/>
    <xf numFmtId="9" fontId="16" fillId="2" borderId="8" xfId="1" applyFont="1" applyFill="1" applyBorder="1" applyAlignment="1">
      <alignment horizontal="center" vertical="center"/>
    </xf>
    <xf numFmtId="1" fontId="16" fillId="2" borderId="8" xfId="1" applyNumberFormat="1" applyFont="1" applyFill="1" applyBorder="1" applyAlignment="1">
      <alignment horizontal="center" vertical="center"/>
    </xf>
    <xf numFmtId="0" fontId="16" fillId="0" borderId="8" xfId="0" applyFont="1" applyBorder="1"/>
    <xf numFmtId="0" fontId="16" fillId="2" borderId="8" xfId="0" applyFont="1" applyFill="1" applyBorder="1" applyAlignment="1">
      <alignment horizontal="center" vertical="center"/>
    </xf>
    <xf numFmtId="0" fontId="16" fillId="2" borderId="33" xfId="0" applyFont="1" applyFill="1" applyBorder="1" applyAlignment="1">
      <alignment horizontal="center" vertical="center"/>
    </xf>
    <xf numFmtId="0" fontId="16" fillId="4" borderId="34" xfId="0" applyFont="1" applyFill="1" applyBorder="1" applyAlignment="1">
      <alignment horizontal="center" vertical="center"/>
    </xf>
    <xf numFmtId="0" fontId="14" fillId="2" borderId="34" xfId="0" applyFont="1" applyFill="1" applyBorder="1" applyAlignment="1">
      <alignment horizontal="center" vertical="center"/>
    </xf>
    <xf numFmtId="0" fontId="14" fillId="4" borderId="34" xfId="0" applyFont="1" applyFill="1" applyBorder="1" applyAlignment="1">
      <alignment horizontal="center" vertical="center"/>
    </xf>
    <xf numFmtId="1" fontId="14" fillId="4" borderId="38" xfId="0" applyNumberFormat="1" applyFont="1" applyFill="1" applyBorder="1" applyAlignment="1">
      <alignment horizontal="center" vertical="center"/>
    </xf>
    <xf numFmtId="9" fontId="14" fillId="4" borderId="38" xfId="0" applyNumberFormat="1" applyFont="1" applyFill="1" applyBorder="1" applyAlignment="1">
      <alignment horizontal="center" vertical="center"/>
    </xf>
    <xf numFmtId="0" fontId="16" fillId="4" borderId="38" xfId="0" applyFont="1" applyFill="1" applyBorder="1" applyAlignment="1">
      <alignment horizontal="center" vertical="center"/>
    </xf>
    <xf numFmtId="0" fontId="16" fillId="4" borderId="40" xfId="0" applyFont="1" applyFill="1" applyBorder="1" applyAlignment="1">
      <alignment horizontal="center" vertical="center"/>
    </xf>
    <xf numFmtId="9" fontId="16" fillId="2" borderId="31" xfId="1" applyFont="1" applyFill="1" applyBorder="1" applyAlignment="1">
      <alignment horizontal="left" vertical="center" wrapText="1"/>
    </xf>
    <xf numFmtId="0" fontId="16" fillId="2" borderId="49" xfId="0" applyFont="1" applyFill="1" applyBorder="1" applyAlignment="1">
      <alignment horizontal="center" vertical="center"/>
    </xf>
    <xf numFmtId="9" fontId="16" fillId="2" borderId="38" xfId="1" applyFont="1" applyFill="1" applyBorder="1" applyAlignment="1">
      <alignment horizontal="left" vertical="center" wrapText="1"/>
    </xf>
    <xf numFmtId="9" fontId="16" fillId="2" borderId="38" xfId="1" applyFont="1" applyFill="1" applyBorder="1" applyAlignment="1">
      <alignment horizontal="center" vertical="center" wrapText="1"/>
    </xf>
    <xf numFmtId="0" fontId="16" fillId="0" borderId="49" xfId="0" applyFont="1" applyBorder="1" applyAlignment="1">
      <alignment horizontal="center" vertical="center"/>
    </xf>
    <xf numFmtId="0" fontId="16" fillId="2" borderId="50" xfId="0" applyFont="1" applyFill="1" applyBorder="1" applyAlignment="1">
      <alignment horizontal="center" vertical="center"/>
    </xf>
    <xf numFmtId="9" fontId="16" fillId="2" borderId="40" xfId="1" applyFont="1" applyFill="1" applyBorder="1" applyAlignment="1">
      <alignment horizontal="center" vertical="center" wrapText="1"/>
    </xf>
    <xf numFmtId="14" fontId="7" fillId="0" borderId="18" xfId="0" applyNumberFormat="1" applyFont="1" applyBorder="1" applyAlignment="1">
      <alignment horizontal="center" vertical="center" wrapText="1"/>
    </xf>
    <xf numFmtId="0" fontId="7" fillId="2" borderId="18" xfId="0" applyFont="1" applyFill="1" applyBorder="1" applyAlignment="1">
      <alignment horizontal="center" vertical="center" wrapText="1"/>
    </xf>
    <xf numFmtId="0" fontId="8" fillId="0" borderId="8" xfId="0" applyFont="1" applyBorder="1" applyAlignment="1">
      <alignment horizontal="center" vertical="center"/>
    </xf>
    <xf numFmtId="0" fontId="8" fillId="4" borderId="34" xfId="0" applyFont="1" applyFill="1" applyBorder="1" applyAlignment="1">
      <alignment horizontal="center" vertical="center"/>
    </xf>
    <xf numFmtId="0" fontId="8" fillId="0" borderId="34" xfId="0" applyFont="1" applyBorder="1" applyAlignment="1">
      <alignment horizontal="center" vertical="center"/>
    </xf>
    <xf numFmtId="9" fontId="8" fillId="0" borderId="8" xfId="1" applyFont="1" applyBorder="1" applyAlignment="1">
      <alignment horizontal="center" vertical="center"/>
    </xf>
    <xf numFmtId="0" fontId="2" fillId="0" borderId="38" xfId="0" applyFont="1" applyBorder="1"/>
    <xf numFmtId="0" fontId="2" fillId="0" borderId="40" xfId="0" applyFont="1" applyBorder="1"/>
    <xf numFmtId="0" fontId="2" fillId="0" borderId="31" xfId="0" applyFont="1" applyBorder="1"/>
    <xf numFmtId="9" fontId="8" fillId="4" borderId="31" xfId="1" applyFont="1" applyFill="1" applyBorder="1" applyAlignment="1">
      <alignment horizontal="center" vertical="center"/>
    </xf>
    <xf numFmtId="9" fontId="8" fillId="4" borderId="38" xfId="1" applyFont="1" applyFill="1" applyBorder="1" applyAlignment="1">
      <alignment horizontal="center" vertical="center"/>
    </xf>
    <xf numFmtId="1" fontId="8" fillId="4" borderId="38" xfId="1" applyNumberFormat="1" applyFont="1" applyFill="1" applyBorder="1" applyAlignment="1">
      <alignment horizontal="center" vertical="center"/>
    </xf>
    <xf numFmtId="9" fontId="8" fillId="4" borderId="40" xfId="1" applyFont="1" applyFill="1" applyBorder="1" applyAlignment="1">
      <alignment horizontal="center" vertical="center"/>
    </xf>
    <xf numFmtId="1" fontId="8" fillId="2" borderId="35" xfId="1" applyNumberFormat="1" applyFont="1" applyFill="1" applyBorder="1" applyAlignment="1">
      <alignment horizontal="center" vertical="center"/>
    </xf>
    <xf numFmtId="9" fontId="8" fillId="2" borderId="12" xfId="1" applyFont="1" applyFill="1" applyBorder="1" applyAlignment="1">
      <alignment horizontal="center" vertical="center"/>
    </xf>
    <xf numFmtId="0" fontId="52" fillId="0" borderId="37" xfId="0" applyFont="1" applyBorder="1" applyAlignment="1">
      <alignment horizontal="center" vertical="center" wrapText="1"/>
    </xf>
    <xf numFmtId="1" fontId="8" fillId="2" borderId="22" xfId="1" applyNumberFormat="1" applyFont="1" applyFill="1" applyBorder="1" applyAlignment="1">
      <alignment horizontal="center" vertical="center"/>
    </xf>
    <xf numFmtId="0" fontId="51" fillId="0" borderId="47" xfId="0" applyFont="1" applyBorder="1" applyAlignment="1">
      <alignment horizontal="center" vertical="center" wrapText="1"/>
    </xf>
    <xf numFmtId="9" fontId="8" fillId="2" borderId="54" xfId="1" applyFont="1" applyFill="1" applyBorder="1" applyAlignment="1">
      <alignment horizontal="center" vertical="center"/>
    </xf>
    <xf numFmtId="0" fontId="51" fillId="0" borderId="17" xfId="0" applyFont="1" applyBorder="1" applyAlignment="1">
      <alignment horizontal="center" vertical="center" wrapText="1"/>
    </xf>
    <xf numFmtId="0" fontId="16" fillId="4" borderId="36" xfId="0" applyFont="1" applyFill="1" applyBorder="1" applyAlignment="1">
      <alignment horizontal="center" vertical="center"/>
    </xf>
    <xf numFmtId="0" fontId="14" fillId="2" borderId="36" xfId="0" applyFont="1" applyFill="1" applyBorder="1" applyAlignment="1">
      <alignment horizontal="center" vertical="center"/>
    </xf>
    <xf numFmtId="0" fontId="16" fillId="2" borderId="35" xfId="0" applyFont="1" applyFill="1" applyBorder="1" applyAlignment="1">
      <alignment horizontal="center" vertical="center"/>
    </xf>
    <xf numFmtId="0" fontId="16" fillId="4" borderId="10" xfId="0" applyFont="1" applyFill="1" applyBorder="1" applyAlignment="1">
      <alignment horizontal="center" vertical="center"/>
    </xf>
    <xf numFmtId="0" fontId="14" fillId="2" borderId="10" xfId="0" applyFont="1" applyFill="1" applyBorder="1" applyAlignment="1">
      <alignment horizontal="center" vertical="center"/>
    </xf>
    <xf numFmtId="0" fontId="14" fillId="4" borderId="10" xfId="0" applyFont="1" applyFill="1" applyBorder="1" applyAlignment="1">
      <alignment horizontal="center" vertical="center"/>
    </xf>
    <xf numFmtId="1" fontId="16" fillId="4" borderId="10" xfId="1" applyNumberFormat="1" applyFont="1" applyFill="1" applyBorder="1" applyAlignment="1">
      <alignment horizontal="center" vertical="center"/>
    </xf>
    <xf numFmtId="9" fontId="14" fillId="2" borderId="10" xfId="1" applyFont="1" applyFill="1" applyBorder="1" applyAlignment="1">
      <alignment horizontal="center" vertical="center"/>
    </xf>
    <xf numFmtId="9" fontId="14" fillId="4" borderId="10" xfId="1" applyFont="1" applyFill="1" applyBorder="1" applyAlignment="1">
      <alignment horizontal="center" vertical="center"/>
    </xf>
    <xf numFmtId="9" fontId="16" fillId="4" borderId="10" xfId="1" applyFont="1" applyFill="1" applyBorder="1" applyAlignment="1">
      <alignment horizontal="center" vertical="center"/>
    </xf>
    <xf numFmtId="1" fontId="14" fillId="4" borderId="10" xfId="1" applyNumberFormat="1" applyFont="1" applyFill="1" applyBorder="1" applyAlignment="1">
      <alignment horizontal="center" vertical="center"/>
    </xf>
    <xf numFmtId="1" fontId="16" fillId="2" borderId="10" xfId="0" applyNumberFormat="1" applyFont="1" applyFill="1" applyBorder="1" applyAlignment="1">
      <alignment horizontal="center" vertical="center"/>
    </xf>
    <xf numFmtId="0" fontId="14" fillId="4" borderId="36" xfId="0" applyFont="1" applyFill="1" applyBorder="1" applyAlignment="1">
      <alignment horizontal="center" vertical="center"/>
    </xf>
    <xf numFmtId="0" fontId="16" fillId="4" borderId="37" xfId="0" applyFont="1" applyFill="1" applyBorder="1" applyAlignment="1">
      <alignment horizontal="center" vertical="center"/>
    </xf>
    <xf numFmtId="0" fontId="16" fillId="2" borderId="48" xfId="0" applyFont="1" applyFill="1" applyBorder="1" applyAlignment="1">
      <alignment horizontal="center" vertical="center"/>
    </xf>
    <xf numFmtId="9" fontId="16" fillId="2" borderId="0" xfId="1" applyFont="1" applyFill="1" applyBorder="1" applyAlignment="1">
      <alignment horizontal="center" vertical="center" wrapText="1"/>
    </xf>
    <xf numFmtId="9" fontId="16" fillId="2" borderId="0" xfId="0" applyNumberFormat="1" applyFont="1" applyFill="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xf>
    <xf numFmtId="0" fontId="16" fillId="2" borderId="55" xfId="0" applyFont="1" applyFill="1" applyBorder="1" applyAlignment="1">
      <alignment horizontal="left" vertical="center"/>
    </xf>
    <xf numFmtId="0" fontId="16" fillId="2" borderId="56" xfId="0" applyFont="1" applyFill="1" applyBorder="1" applyAlignment="1">
      <alignment horizontal="center" vertical="center"/>
    </xf>
    <xf numFmtId="0" fontId="16" fillId="2" borderId="56" xfId="0" applyFont="1" applyFill="1" applyBorder="1"/>
    <xf numFmtId="0" fontId="16" fillId="2" borderId="57" xfId="0" applyFont="1" applyFill="1" applyBorder="1"/>
    <xf numFmtId="0" fontId="36" fillId="6" borderId="62" xfId="0" applyFont="1" applyFill="1" applyBorder="1" applyAlignment="1">
      <alignment horizontal="center" vertical="center" textRotation="90" wrapText="1"/>
    </xf>
    <xf numFmtId="0" fontId="36" fillId="6" borderId="62" xfId="0" applyFont="1" applyFill="1" applyBorder="1" applyAlignment="1">
      <alignment horizontal="center" vertical="center" textRotation="90"/>
    </xf>
    <xf numFmtId="0" fontId="36" fillId="0" borderId="0" xfId="0" applyFont="1" applyAlignment="1">
      <alignment horizontal="center" vertical="center"/>
    </xf>
    <xf numFmtId="0" fontId="36" fillId="6" borderId="0" xfId="0" applyFont="1" applyFill="1" applyAlignment="1">
      <alignment horizontal="center" vertical="center"/>
    </xf>
    <xf numFmtId="0" fontId="16" fillId="0" borderId="61" xfId="0" applyFont="1" applyBorder="1" applyAlignment="1">
      <alignment horizontal="center" vertical="center"/>
    </xf>
    <xf numFmtId="0" fontId="8" fillId="0" borderId="61" xfId="0" applyFont="1" applyBorder="1" applyAlignment="1">
      <alignment horizontal="justify" vertical="center" wrapText="1"/>
    </xf>
    <xf numFmtId="0" fontId="8" fillId="0" borderId="61" xfId="0" applyFont="1" applyBorder="1" applyAlignment="1">
      <alignment horizontal="center" vertical="center" wrapText="1"/>
    </xf>
    <xf numFmtId="0" fontId="16" fillId="0" borderId="61" xfId="0" applyFont="1" applyBorder="1" applyAlignment="1">
      <alignment horizontal="center" vertical="center" wrapText="1"/>
    </xf>
    <xf numFmtId="0" fontId="43" fillId="2" borderId="67" xfId="0" applyFont="1" applyFill="1" applyBorder="1" applyAlignment="1">
      <alignment horizontal="center" vertical="center" wrapText="1" readingOrder="1"/>
    </xf>
    <xf numFmtId="9" fontId="16" fillId="2" borderId="62" xfId="1" applyFont="1" applyFill="1" applyBorder="1" applyAlignment="1">
      <alignment horizontal="center" vertical="center" wrapText="1"/>
    </xf>
    <xf numFmtId="0" fontId="21" fillId="2" borderId="68" xfId="0" applyFont="1" applyFill="1" applyBorder="1" applyAlignment="1">
      <alignment horizontal="center" vertical="center" wrapText="1" readingOrder="1"/>
    </xf>
    <xf numFmtId="0" fontId="14" fillId="2" borderId="61" xfId="0" applyFont="1" applyFill="1" applyBorder="1" applyAlignment="1">
      <alignment horizontal="center" vertical="center" wrapText="1"/>
    </xf>
    <xf numFmtId="0" fontId="16" fillId="0" borderId="62" xfId="0" applyFont="1" applyBorder="1" applyAlignment="1">
      <alignment horizontal="center" vertical="center"/>
    </xf>
    <xf numFmtId="0" fontId="8" fillId="0" borderId="62" xfId="0" applyFont="1" applyBorder="1" applyAlignment="1">
      <alignment horizontal="justify" vertical="center" wrapText="1"/>
    </xf>
    <xf numFmtId="9" fontId="16" fillId="0" borderId="62" xfId="1" applyFont="1" applyBorder="1" applyAlignment="1">
      <alignment horizontal="center" vertical="center"/>
    </xf>
    <xf numFmtId="0" fontId="16" fillId="0" borderId="62" xfId="0" applyFont="1" applyBorder="1" applyAlignment="1">
      <alignment horizontal="center" vertical="center" textRotation="90"/>
    </xf>
    <xf numFmtId="10" fontId="16" fillId="2" borderId="62" xfId="1" applyNumberFormat="1" applyFont="1" applyFill="1" applyBorder="1" applyAlignment="1">
      <alignment horizontal="center" vertical="center" wrapText="1"/>
    </xf>
    <xf numFmtId="9" fontId="16" fillId="2" borderId="62" xfId="1" applyFont="1" applyFill="1" applyBorder="1" applyAlignment="1">
      <alignment horizontal="center" vertical="center"/>
    </xf>
    <xf numFmtId="0" fontId="16" fillId="0" borderId="61" xfId="0" applyFont="1" applyBorder="1" applyAlignment="1">
      <alignment horizontal="center" vertical="center" textRotation="90"/>
    </xf>
    <xf numFmtId="0" fontId="34" fillId="0" borderId="62" xfId="0" applyFont="1" applyBorder="1" applyAlignment="1">
      <alignment horizontal="justify" vertical="center" wrapText="1"/>
    </xf>
    <xf numFmtId="0" fontId="8" fillId="0" borderId="62"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0" xfId="0" applyFont="1" applyAlignment="1">
      <alignment vertical="center"/>
    </xf>
    <xf numFmtId="9" fontId="16" fillId="2" borderId="62" xfId="0" applyNumberFormat="1" applyFont="1" applyFill="1" applyBorder="1" applyAlignment="1">
      <alignment horizontal="center" vertical="center"/>
    </xf>
    <xf numFmtId="0" fontId="8" fillId="0" borderId="61" xfId="0" applyFont="1" applyBorder="1" applyAlignment="1">
      <alignment horizontal="center" vertical="center" textRotation="90"/>
    </xf>
    <xf numFmtId="0" fontId="34" fillId="0" borderId="62" xfId="0" applyFont="1" applyBorder="1" applyAlignment="1">
      <alignment horizontal="center" vertical="center" wrapText="1"/>
    </xf>
    <xf numFmtId="0" fontId="16" fillId="2" borderId="62" xfId="0" applyFont="1" applyFill="1" applyBorder="1" applyAlignment="1">
      <alignment horizontal="center" vertical="center"/>
    </xf>
    <xf numFmtId="0" fontId="16" fillId="0" borderId="62" xfId="0" applyFont="1" applyBorder="1" applyAlignment="1" applyProtection="1">
      <alignment horizontal="justify" vertical="center" wrapText="1"/>
      <protection locked="0"/>
    </xf>
    <xf numFmtId="0" fontId="8" fillId="2" borderId="61" xfId="0" applyFont="1" applyFill="1" applyBorder="1" applyAlignment="1" applyProtection="1">
      <alignment horizontal="justify" vertical="center" wrapText="1"/>
      <protection locked="0"/>
    </xf>
    <xf numFmtId="0" fontId="16" fillId="0" borderId="62" xfId="0" applyFont="1" applyBorder="1" applyAlignment="1" applyProtection="1">
      <alignment horizontal="center" vertical="center" wrapText="1"/>
      <protection locked="0"/>
    </xf>
    <xf numFmtId="9" fontId="16" fillId="2" borderId="62" xfId="1" applyFont="1" applyFill="1" applyBorder="1" applyAlignment="1" applyProtection="1">
      <alignment horizontal="center" vertical="center" wrapText="1"/>
      <protection locked="0"/>
    </xf>
    <xf numFmtId="0" fontId="8" fillId="0" borderId="62" xfId="0" applyFont="1" applyBorder="1" applyAlignment="1" applyProtection="1">
      <alignment horizontal="justify" vertical="center" wrapText="1"/>
      <protection locked="0"/>
    </xf>
    <xf numFmtId="9" fontId="16" fillId="2" borderId="62" xfId="0" applyNumberFormat="1" applyFont="1" applyFill="1" applyBorder="1" applyAlignment="1">
      <alignment horizontal="center" vertical="center" wrapText="1"/>
    </xf>
    <xf numFmtId="14" fontId="16" fillId="0" borderId="62" xfId="0" applyNumberFormat="1" applyFont="1" applyBorder="1" applyAlignment="1">
      <alignment horizontal="left" vertical="center" wrapText="1"/>
    </xf>
    <xf numFmtId="0" fontId="34" fillId="0" borderId="62" xfId="0" applyFont="1" applyBorder="1" applyAlignment="1" applyProtection="1">
      <alignment horizontal="justify" vertical="center" wrapText="1"/>
      <protection locked="0"/>
    </xf>
    <xf numFmtId="0" fontId="16" fillId="0" borderId="62" xfId="0" applyFont="1" applyBorder="1" applyAlignment="1">
      <alignment horizontal="justify" vertical="center" wrapText="1"/>
    </xf>
    <xf numFmtId="0" fontId="16" fillId="2" borderId="62" xfId="0" applyFont="1" applyFill="1" applyBorder="1" applyAlignment="1" applyProtection="1">
      <alignment horizontal="center" vertical="center" wrapText="1"/>
      <protection locked="0"/>
    </xf>
    <xf numFmtId="0" fontId="14" fillId="0" borderId="62" xfId="0" applyFont="1" applyBorder="1" applyAlignment="1">
      <alignment horizontal="center" vertical="center" wrapText="1"/>
    </xf>
    <xf numFmtId="0" fontId="14" fillId="0" borderId="62" xfId="0" applyFont="1" applyBorder="1" applyAlignment="1">
      <alignment horizontal="justify" vertical="center" wrapText="1"/>
    </xf>
    <xf numFmtId="0" fontId="8" fillId="2" borderId="62" xfId="0" applyFont="1" applyFill="1" applyBorder="1" applyAlignment="1">
      <alignment horizontal="justify" vertical="center" wrapText="1"/>
    </xf>
    <xf numFmtId="0" fontId="42" fillId="2" borderId="62" xfId="0" applyFont="1" applyFill="1" applyBorder="1" applyAlignment="1">
      <alignment horizontal="justify" vertical="center" wrapText="1"/>
    </xf>
    <xf numFmtId="9" fontId="16" fillId="0" borderId="62" xfId="0" applyNumberFormat="1" applyFont="1" applyBorder="1" applyAlignment="1">
      <alignment horizontal="center" vertical="center" wrapText="1"/>
    </xf>
    <xf numFmtId="9" fontId="14" fillId="2" borderId="68" xfId="1" applyFont="1" applyFill="1" applyBorder="1" applyAlignment="1">
      <alignment horizontal="center" vertical="center" wrapText="1" readingOrder="1"/>
    </xf>
    <xf numFmtId="0" fontId="16" fillId="0" borderId="0" xfId="0" applyFont="1" applyAlignment="1">
      <alignment horizontal="justify" vertical="center" wrapText="1"/>
    </xf>
    <xf numFmtId="14" fontId="16" fillId="0" borderId="62" xfId="0" applyNumberFormat="1" applyFont="1" applyBorder="1" applyAlignment="1">
      <alignment horizontal="center" vertical="center" wrapText="1"/>
    </xf>
    <xf numFmtId="0" fontId="43" fillId="2" borderId="64" xfId="0" applyFont="1" applyFill="1" applyBorder="1" applyAlignment="1">
      <alignment horizontal="center" vertical="center" wrapText="1" readingOrder="1"/>
    </xf>
    <xf numFmtId="0" fontId="42" fillId="0" borderId="62" xfId="0" applyFont="1" applyBorder="1" applyAlignment="1">
      <alignment horizontal="justify" vertical="center" wrapText="1"/>
    </xf>
    <xf numFmtId="0" fontId="8" fillId="0" borderId="62" xfId="0" applyFont="1" applyBorder="1" applyAlignment="1">
      <alignment horizontal="justify" vertical="top" wrapText="1"/>
    </xf>
    <xf numFmtId="9" fontId="16" fillId="0" borderId="62" xfId="1" applyFont="1" applyBorder="1" applyAlignment="1">
      <alignment horizontal="center" vertical="center" wrapText="1"/>
    </xf>
    <xf numFmtId="10" fontId="8" fillId="2" borderId="62" xfId="1" applyNumberFormat="1" applyFont="1" applyFill="1" applyBorder="1" applyAlignment="1">
      <alignment horizontal="center" vertical="center" wrapText="1"/>
    </xf>
    <xf numFmtId="9" fontId="8" fillId="2" borderId="62" xfId="1" applyFont="1" applyFill="1" applyBorder="1" applyAlignment="1">
      <alignment horizontal="center" vertical="center" wrapText="1"/>
    </xf>
    <xf numFmtId="0" fontId="16" fillId="2" borderId="62" xfId="0" applyFont="1" applyFill="1" applyBorder="1" applyAlignment="1">
      <alignment horizontal="center" vertical="center" wrapText="1"/>
    </xf>
    <xf numFmtId="0" fontId="16" fillId="0" borderId="63" xfId="0" applyFont="1" applyBorder="1" applyAlignment="1">
      <alignment horizontal="center" vertical="center"/>
    </xf>
    <xf numFmtId="0" fontId="42" fillId="0" borderId="62" xfId="0" applyFont="1" applyBorder="1" applyAlignment="1">
      <alignment horizontal="justify" vertical="top" wrapText="1"/>
    </xf>
    <xf numFmtId="0" fontId="16" fillId="0" borderId="61" xfId="0" applyFont="1" applyBorder="1" applyAlignment="1">
      <alignment horizontal="justify" vertical="center" wrapText="1"/>
    </xf>
    <xf numFmtId="0" fontId="8" fillId="2" borderId="61" xfId="0" applyFont="1" applyFill="1" applyBorder="1" applyAlignment="1">
      <alignment horizontal="justify" vertical="center" wrapText="1"/>
    </xf>
    <xf numFmtId="0" fontId="42" fillId="2" borderId="61" xfId="0" applyFont="1" applyFill="1" applyBorder="1" applyAlignment="1">
      <alignment horizontal="justify" vertical="center" wrapText="1"/>
    </xf>
    <xf numFmtId="9" fontId="16" fillId="2" borderId="61" xfId="1" applyFont="1" applyFill="1" applyBorder="1" applyAlignment="1">
      <alignment horizontal="center" vertical="center" wrapText="1"/>
    </xf>
    <xf numFmtId="9" fontId="16" fillId="0" borderId="62" xfId="1" applyFont="1" applyBorder="1" applyAlignment="1">
      <alignment horizontal="center" vertical="center" textRotation="90"/>
    </xf>
    <xf numFmtId="0" fontId="53" fillId="0" borderId="62" xfId="2" quotePrefix="1" applyFont="1" applyBorder="1" applyAlignment="1">
      <alignment horizontal="justify" vertical="center" wrapText="1"/>
    </xf>
    <xf numFmtId="0" fontId="16" fillId="0" borderId="0" xfId="0" applyFont="1" applyAlignment="1">
      <alignment wrapText="1"/>
    </xf>
    <xf numFmtId="0" fontId="14" fillId="0" borderId="61" xfId="0" applyFont="1" applyBorder="1" applyAlignment="1">
      <alignment horizontal="justify" vertical="center" wrapText="1"/>
    </xf>
    <xf numFmtId="0" fontId="16" fillId="0" borderId="62" xfId="0" applyFont="1" applyBorder="1" applyAlignment="1">
      <alignment horizontal="justify" vertical="top" wrapText="1"/>
    </xf>
    <xf numFmtId="0" fontId="14" fillId="0" borderId="61" xfId="0" applyFont="1" applyBorder="1" applyAlignment="1">
      <alignment horizontal="center" vertical="center" wrapText="1"/>
    </xf>
    <xf numFmtId="10" fontId="14" fillId="2" borderId="58" xfId="1" applyNumberFormat="1" applyFont="1" applyFill="1" applyBorder="1" applyAlignment="1">
      <alignment horizontal="center" vertical="center" wrapText="1" readingOrder="1"/>
    </xf>
    <xf numFmtId="9" fontId="8" fillId="2" borderId="62" xfId="1" applyFont="1" applyFill="1" applyBorder="1" applyAlignment="1">
      <alignment horizontal="center" vertical="center"/>
    </xf>
    <xf numFmtId="9" fontId="8" fillId="2" borderId="62" xfId="0" applyNumberFormat="1" applyFont="1" applyFill="1" applyBorder="1" applyAlignment="1">
      <alignment horizontal="center" vertical="center"/>
    </xf>
    <xf numFmtId="9" fontId="34" fillId="2" borderId="68" xfId="1" applyFont="1" applyFill="1" applyBorder="1" applyAlignment="1">
      <alignment horizontal="center" vertical="center" wrapText="1" readingOrder="1"/>
    </xf>
    <xf numFmtId="0" fontId="9" fillId="0" borderId="0" xfId="2" applyBorder="1" applyAlignment="1">
      <alignment vertical="center"/>
    </xf>
    <xf numFmtId="0" fontId="9" fillId="0" borderId="73" xfId="2" applyBorder="1" applyAlignment="1">
      <alignment vertical="center"/>
    </xf>
    <xf numFmtId="0" fontId="16" fillId="8" borderId="62" xfId="0" applyFont="1" applyFill="1" applyBorder="1" applyAlignment="1">
      <alignment horizontal="center" vertical="center"/>
    </xf>
    <xf numFmtId="0" fontId="16" fillId="8" borderId="0" xfId="0" applyFont="1" applyFill="1" applyAlignment="1">
      <alignment horizontal="center" vertical="center"/>
    </xf>
    <xf numFmtId="0" fontId="36" fillId="0" borderId="10" xfId="0" applyFont="1" applyBorder="1" applyAlignment="1">
      <alignment horizontal="center" vertical="center" wrapText="1"/>
    </xf>
    <xf numFmtId="0" fontId="36" fillId="0" borderId="10" xfId="0" applyFont="1" applyBorder="1"/>
    <xf numFmtId="0" fontId="43" fillId="9" borderId="10" xfId="0" applyFont="1" applyFill="1" applyBorder="1" applyAlignment="1">
      <alignment horizontal="center" vertical="center" wrapText="1" readingOrder="1"/>
    </xf>
    <xf numFmtId="9" fontId="16" fillId="0" borderId="10" xfId="1" applyFont="1" applyBorder="1"/>
    <xf numFmtId="0" fontId="43" fillId="9" borderId="67" xfId="0" applyFont="1" applyFill="1" applyBorder="1" applyAlignment="1">
      <alignment horizontal="center" vertical="center" wrapText="1" readingOrder="1"/>
    </xf>
    <xf numFmtId="0" fontId="16" fillId="9" borderId="10" xfId="0" applyFont="1" applyFill="1" applyBorder="1"/>
    <xf numFmtId="0" fontId="43" fillId="10" borderId="10" xfId="0" applyFont="1" applyFill="1" applyBorder="1" applyAlignment="1">
      <alignment horizontal="center" vertical="center" wrapText="1" readingOrder="1"/>
    </xf>
    <xf numFmtId="0" fontId="43" fillId="11" borderId="68" xfId="0" applyFont="1" applyFill="1" applyBorder="1" applyAlignment="1">
      <alignment horizontal="center" vertical="center" wrapText="1" readingOrder="1"/>
    </xf>
    <xf numFmtId="0" fontId="16" fillId="8" borderId="10" xfId="0" applyFont="1" applyFill="1" applyBorder="1"/>
    <xf numFmtId="0" fontId="16" fillId="0" borderId="10" xfId="0" applyFont="1" applyBorder="1" applyAlignment="1">
      <alignment vertical="center"/>
    </xf>
    <xf numFmtId="0" fontId="43" fillId="8" borderId="10" xfId="0" applyFont="1" applyFill="1" applyBorder="1" applyAlignment="1">
      <alignment horizontal="center" vertical="center" wrapText="1" readingOrder="1"/>
    </xf>
    <xf numFmtId="0" fontId="43" fillId="8" borderId="68" xfId="0" applyFont="1" applyFill="1" applyBorder="1" applyAlignment="1">
      <alignment horizontal="center" vertical="center" wrapText="1" readingOrder="1"/>
    </xf>
    <xf numFmtId="0" fontId="16" fillId="12" borderId="10" xfId="0" applyFont="1" applyFill="1" applyBorder="1"/>
    <xf numFmtId="0" fontId="43" fillId="12" borderId="10" xfId="0" applyFont="1" applyFill="1" applyBorder="1" applyAlignment="1">
      <alignment horizontal="center" vertical="center" wrapText="1" readingOrder="1"/>
    </xf>
    <xf numFmtId="0" fontId="43" fillId="12" borderId="68" xfId="0" applyFont="1" applyFill="1" applyBorder="1" applyAlignment="1">
      <alignment horizontal="center" vertical="center" wrapText="1" readingOrder="1"/>
    </xf>
    <xf numFmtId="0" fontId="16" fillId="7" borderId="10" xfId="0" applyFont="1" applyFill="1" applyBorder="1"/>
    <xf numFmtId="0" fontId="47" fillId="7" borderId="10" xfId="0" applyFont="1" applyFill="1" applyBorder="1" applyAlignment="1">
      <alignment horizontal="center" vertical="center" wrapText="1" readingOrder="1"/>
    </xf>
    <xf numFmtId="0" fontId="47" fillId="7" borderId="68" xfId="0" applyFont="1" applyFill="1" applyBorder="1" applyAlignment="1">
      <alignment horizontal="center" vertical="center" wrapText="1" readingOrder="1"/>
    </xf>
    <xf numFmtId="15" fontId="8" fillId="0" borderId="62" xfId="0" applyNumberFormat="1" applyFont="1" applyBorder="1" applyAlignment="1">
      <alignment horizontal="center" vertical="center" wrapText="1"/>
    </xf>
    <xf numFmtId="14" fontId="8" fillId="0" borderId="62" xfId="0" applyNumberFormat="1" applyFont="1" applyBorder="1" applyAlignment="1">
      <alignment horizontal="center" vertical="center" wrapText="1"/>
    </xf>
    <xf numFmtId="0" fontId="8" fillId="2" borderId="62" xfId="0" applyFont="1" applyFill="1" applyBorder="1" applyAlignment="1">
      <alignment horizontal="center" vertical="center" wrapText="1"/>
    </xf>
    <xf numFmtId="0" fontId="16" fillId="0" borderId="62" xfId="0" applyFont="1" applyBorder="1" applyAlignment="1">
      <alignment horizontal="center" wrapText="1"/>
    </xf>
    <xf numFmtId="166" fontId="16" fillId="0" borderId="62" xfId="1" applyNumberFormat="1" applyFont="1" applyBorder="1" applyAlignment="1">
      <alignment horizontal="center" vertical="center" wrapText="1"/>
    </xf>
    <xf numFmtId="167" fontId="16" fillId="0" borderId="62" xfId="1" applyNumberFormat="1" applyFont="1" applyBorder="1" applyAlignment="1">
      <alignment horizontal="center" vertical="center" wrapText="1"/>
    </xf>
    <xf numFmtId="0" fontId="46" fillId="2" borderId="68" xfId="0" applyFont="1" applyFill="1" applyBorder="1" applyAlignment="1">
      <alignment horizontal="center" vertical="center" wrapText="1" readingOrder="1"/>
    </xf>
    <xf numFmtId="9" fontId="16" fillId="0" borderId="0" xfId="1" applyFont="1"/>
    <xf numFmtId="0" fontId="36" fillId="0" borderId="10" xfId="0" applyFont="1" applyBorder="1" applyAlignment="1">
      <alignment horizontal="center" vertical="center"/>
    </xf>
    <xf numFmtId="0" fontId="16" fillId="0" borderId="0" xfId="0" applyFont="1" applyAlignment="1">
      <alignment horizontal="left" vertical="center"/>
    </xf>
    <xf numFmtId="0" fontId="41" fillId="0" borderId="0" xfId="0" applyFont="1" applyAlignment="1">
      <alignment horizontal="left" vertical="center"/>
    </xf>
    <xf numFmtId="0" fontId="8" fillId="0" borderId="61" xfId="0" applyFont="1" applyBorder="1" applyAlignment="1">
      <alignment horizontal="justify" vertical="top" wrapText="1"/>
    </xf>
    <xf numFmtId="0" fontId="28" fillId="2" borderId="10" xfId="0" applyFont="1" applyFill="1" applyBorder="1" applyAlignment="1">
      <alignment horizontal="justify" vertical="center" wrapText="1"/>
    </xf>
    <xf numFmtId="0" fontId="45" fillId="2" borderId="10" xfId="0" applyFont="1" applyFill="1" applyBorder="1" applyAlignment="1">
      <alignment horizontal="justify" vertical="center" wrapText="1"/>
    </xf>
    <xf numFmtId="14" fontId="28" fillId="2" borderId="18" xfId="0" applyNumberFormat="1" applyFont="1" applyFill="1" applyBorder="1" applyAlignment="1">
      <alignment horizontal="center" vertical="center"/>
    </xf>
    <xf numFmtId="0" fontId="28" fillId="2" borderId="18" xfId="0" applyFont="1" applyFill="1" applyBorder="1" applyAlignment="1">
      <alignment horizontal="center" vertical="center" wrapText="1"/>
    </xf>
    <xf numFmtId="0" fontId="28" fillId="2" borderId="18" xfId="0" applyFont="1" applyFill="1" applyBorder="1" applyAlignment="1">
      <alignment horizontal="center" vertical="center"/>
    </xf>
    <xf numFmtId="14" fontId="28" fillId="2" borderId="18" xfId="0" applyNumberFormat="1" applyFont="1" applyFill="1" applyBorder="1" applyAlignment="1">
      <alignment horizontal="center" vertical="center" wrapText="1"/>
    </xf>
    <xf numFmtId="0" fontId="8" fillId="2" borderId="8" xfId="0" applyFont="1" applyFill="1" applyBorder="1" applyAlignment="1">
      <alignment horizontal="center" vertical="center"/>
    </xf>
    <xf numFmtId="0" fontId="7" fillId="15" borderId="10" xfId="0" applyFont="1" applyFill="1" applyBorder="1" applyAlignment="1">
      <alignment horizontal="justify" vertical="center" wrapText="1"/>
    </xf>
    <xf numFmtId="0" fontId="7" fillId="15" borderId="10" xfId="0" applyFont="1" applyFill="1" applyBorder="1" applyAlignment="1">
      <alignment horizontal="center" vertical="center" wrapText="1"/>
    </xf>
    <xf numFmtId="14" fontId="7" fillId="15" borderId="18" xfId="0" applyNumberFormat="1" applyFont="1" applyFill="1" applyBorder="1" applyAlignment="1">
      <alignment horizontal="center" vertical="center" wrapText="1"/>
    </xf>
    <xf numFmtId="0" fontId="34" fillId="0" borderId="8" xfId="0" applyFont="1" applyBorder="1" applyAlignment="1">
      <alignment horizontal="center" vertical="center"/>
    </xf>
    <xf numFmtId="0" fontId="34" fillId="0" borderId="10" xfId="0" applyFont="1" applyBorder="1" applyAlignment="1">
      <alignment horizontal="center" vertical="center"/>
    </xf>
    <xf numFmtId="0" fontId="34" fillId="0" borderId="33" xfId="0" applyFont="1" applyBorder="1" applyAlignment="1">
      <alignment horizontal="center" vertical="center"/>
    </xf>
    <xf numFmtId="9" fontId="16" fillId="0" borderId="61" xfId="0" applyNumberFormat="1" applyFont="1" applyBorder="1" applyAlignment="1">
      <alignment horizontal="center" vertical="center" wrapText="1"/>
    </xf>
    <xf numFmtId="0" fontId="43" fillId="2" borderId="63" xfId="0" applyFont="1" applyFill="1" applyBorder="1" applyAlignment="1">
      <alignment horizontal="center" vertical="center" wrapText="1" readingOrder="1"/>
    </xf>
    <xf numFmtId="0" fontId="21" fillId="2" borderId="71" xfId="0" applyFont="1" applyFill="1" applyBorder="1" applyAlignment="1">
      <alignment horizontal="center" vertical="center" wrapText="1" readingOrder="1"/>
    </xf>
    <xf numFmtId="14" fontId="16" fillId="0" borderId="61" xfId="0" applyNumberFormat="1" applyFont="1" applyBorder="1" applyAlignment="1">
      <alignment horizontal="center" vertical="center" wrapText="1"/>
    </xf>
    <xf numFmtId="0" fontId="0" fillId="8" borderId="0" xfId="0" applyFill="1"/>
    <xf numFmtId="1" fontId="8" fillId="0" borderId="8" xfId="1" applyNumberFormat="1" applyFont="1" applyFill="1" applyBorder="1" applyAlignment="1">
      <alignment horizontal="center" vertical="center"/>
    </xf>
    <xf numFmtId="1" fontId="8" fillId="0" borderId="10" xfId="1" applyNumberFormat="1" applyFont="1" applyFill="1" applyBorder="1" applyAlignment="1">
      <alignment horizontal="center" vertical="center"/>
    </xf>
    <xf numFmtId="1" fontId="8" fillId="0" borderId="22" xfId="1" applyNumberFormat="1" applyFont="1" applyFill="1" applyBorder="1" applyAlignment="1">
      <alignment horizontal="center" vertical="center"/>
    </xf>
    <xf numFmtId="9" fontId="8" fillId="0" borderId="32" xfId="1" applyFont="1" applyFill="1" applyBorder="1" applyAlignment="1">
      <alignment horizontal="center" vertical="center"/>
    </xf>
    <xf numFmtId="0" fontId="7" fillId="0" borderId="10" xfId="0" applyFont="1" applyBorder="1" applyAlignment="1">
      <alignment horizontal="justify" vertical="top" wrapText="1"/>
    </xf>
    <xf numFmtId="9" fontId="25" fillId="0" borderId="10" xfId="0" applyNumberFormat="1" applyFont="1" applyBorder="1" applyAlignment="1">
      <alignment horizontal="center" vertical="center" wrapText="1"/>
    </xf>
    <xf numFmtId="0" fontId="25" fillId="0" borderId="18" xfId="0" applyFont="1" applyBorder="1" applyAlignment="1">
      <alignment horizontal="center" vertical="center" wrapText="1"/>
    </xf>
    <xf numFmtId="0" fontId="8" fillId="0" borderId="0" xfId="0" applyFont="1" applyAlignment="1">
      <alignment horizontal="center" vertical="center"/>
    </xf>
    <xf numFmtId="0" fontId="8" fillId="0" borderId="0" xfId="0" applyFont="1"/>
    <xf numFmtId="0" fontId="34" fillId="2" borderId="61" xfId="0" applyFont="1" applyFill="1" applyBorder="1" applyAlignment="1" applyProtection="1">
      <alignment horizontal="justify" vertical="center" wrapText="1"/>
      <protection locked="0"/>
    </xf>
    <xf numFmtId="0" fontId="14" fillId="2" borderId="61" xfId="0" applyFont="1" applyFill="1" applyBorder="1" applyAlignment="1" applyProtection="1">
      <alignment horizontal="justify" vertical="center" wrapText="1"/>
      <protection locked="0"/>
    </xf>
    <xf numFmtId="0" fontId="16" fillId="2" borderId="61" xfId="0" applyFont="1" applyFill="1" applyBorder="1" applyAlignment="1" applyProtection="1">
      <alignment horizontal="justify" vertical="center" wrapText="1"/>
      <protection locked="0"/>
    </xf>
    <xf numFmtId="0" fontId="43" fillId="2" borderId="76" xfId="0" applyFont="1" applyFill="1" applyBorder="1" applyAlignment="1">
      <alignment horizontal="center" vertical="center" wrapText="1" readingOrder="1"/>
    </xf>
    <xf numFmtId="0" fontId="43" fillId="2" borderId="77" xfId="0" applyFont="1" applyFill="1" applyBorder="1" applyAlignment="1">
      <alignment horizontal="center" vertical="center" wrapText="1" readingOrder="1"/>
    </xf>
    <xf numFmtId="0" fontId="43" fillId="2" borderId="0" xfId="0" applyFont="1" applyFill="1" applyAlignment="1">
      <alignment horizontal="center" vertical="center" wrapText="1" readingOrder="1"/>
    </xf>
    <xf numFmtId="0" fontId="43" fillId="2" borderId="62" xfId="0" applyFont="1" applyFill="1" applyBorder="1" applyAlignment="1">
      <alignment horizontal="center" vertical="center" wrapText="1" readingOrder="1"/>
    </xf>
    <xf numFmtId="0" fontId="16" fillId="0" borderId="78" xfId="0" applyFont="1" applyBorder="1" applyAlignment="1">
      <alignment horizontal="center" vertical="center" wrapText="1"/>
    </xf>
    <xf numFmtId="0" fontId="14" fillId="2" borderId="78" xfId="0" applyFont="1" applyFill="1" applyBorder="1" applyAlignment="1">
      <alignment horizontal="center" vertical="center" wrapText="1"/>
    </xf>
    <xf numFmtId="0" fontId="56" fillId="0" borderId="0" xfId="2" applyFont="1" applyBorder="1" applyAlignment="1">
      <alignment vertical="center"/>
    </xf>
    <xf numFmtId="0" fontId="56" fillId="0" borderId="65" xfId="2" applyFont="1" applyBorder="1" applyAlignment="1">
      <alignment vertical="center"/>
    </xf>
    <xf numFmtId="0" fontId="8" fillId="8" borderId="0" xfId="0" applyFont="1" applyFill="1" applyAlignment="1">
      <alignment horizontal="center" vertical="center"/>
    </xf>
    <xf numFmtId="0" fontId="36" fillId="0" borderId="10" xfId="0" applyFont="1" applyBorder="1" applyAlignment="1">
      <alignment vertical="center"/>
    </xf>
    <xf numFmtId="0" fontId="16" fillId="2" borderId="62" xfId="0" applyFont="1" applyFill="1" applyBorder="1"/>
    <xf numFmtId="0" fontId="16" fillId="2" borderId="62" xfId="0" applyFont="1" applyFill="1" applyBorder="1" applyAlignment="1">
      <alignment horizontal="center"/>
    </xf>
    <xf numFmtId="9" fontId="16" fillId="0" borderId="61" xfId="1" applyFont="1" applyBorder="1" applyAlignment="1">
      <alignment horizontal="center" vertical="center" wrapText="1"/>
    </xf>
    <xf numFmtId="9" fontId="16" fillId="2" borderId="49" xfId="1" applyFont="1" applyFill="1" applyBorder="1" applyAlignment="1">
      <alignment horizontal="center" vertical="center"/>
    </xf>
    <xf numFmtId="0" fontId="58" fillId="2" borderId="0" xfId="11" applyFill="1"/>
    <xf numFmtId="168" fontId="34" fillId="2" borderId="10" xfId="10" applyNumberFormat="1" applyFont="1" applyFill="1" applyBorder="1" applyAlignment="1">
      <alignment horizontal="center" vertical="center" wrapText="1"/>
    </xf>
    <xf numFmtId="168" fontId="8" fillId="0" borderId="10" xfId="10" applyNumberFormat="1" applyFont="1" applyBorder="1" applyAlignment="1">
      <alignment horizontal="left" vertical="center" wrapText="1"/>
    </xf>
    <xf numFmtId="168" fontId="34" fillId="0" borderId="10" xfId="10" applyNumberFormat="1" applyFont="1" applyBorder="1" applyAlignment="1">
      <alignment horizontal="center" vertical="center" wrapText="1"/>
    </xf>
    <xf numFmtId="168" fontId="34" fillId="0" borderId="10" xfId="10" applyNumberFormat="1" applyFont="1" applyBorder="1" applyAlignment="1">
      <alignment horizontal="left" vertical="center" wrapText="1"/>
    </xf>
    <xf numFmtId="0" fontId="5" fillId="16" borderId="10" xfId="0" applyFont="1" applyFill="1" applyBorder="1" applyAlignment="1">
      <alignment horizontal="center" vertical="center"/>
    </xf>
    <xf numFmtId="0" fontId="5" fillId="16" borderId="10"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7" borderId="10" xfId="0" applyFont="1" applyFill="1" applyBorder="1" applyAlignment="1">
      <alignment horizontal="center" vertical="center" wrapText="1"/>
    </xf>
    <xf numFmtId="0" fontId="5" fillId="17" borderId="10" xfId="0" applyFont="1" applyFill="1" applyBorder="1" applyAlignment="1">
      <alignment vertical="center" wrapText="1"/>
    </xf>
    <xf numFmtId="0" fontId="23" fillId="16" borderId="8" xfId="0" applyFont="1" applyFill="1" applyBorder="1" applyAlignment="1">
      <alignment horizontal="center" vertical="center"/>
    </xf>
    <xf numFmtId="0" fontId="23" fillId="16" borderId="10" xfId="0" applyFont="1" applyFill="1" applyBorder="1" applyAlignment="1">
      <alignment horizontal="center" vertical="center"/>
    </xf>
    <xf numFmtId="0" fontId="23" fillId="17" borderId="10" xfId="0" applyFont="1" applyFill="1" applyBorder="1" applyAlignment="1">
      <alignment horizontal="center" vertical="center"/>
    </xf>
    <xf numFmtId="0" fontId="0" fillId="17" borderId="10" xfId="0" applyFill="1" applyBorder="1" applyAlignment="1">
      <alignment horizontal="center" vertical="center"/>
    </xf>
    <xf numFmtId="1" fontId="0" fillId="17" borderId="10" xfId="1" applyNumberFormat="1" applyFont="1" applyFill="1" applyBorder="1" applyAlignment="1">
      <alignment horizontal="center" vertical="center"/>
    </xf>
    <xf numFmtId="1" fontId="0" fillId="17" borderId="34" xfId="1" applyNumberFormat="1" applyFont="1" applyFill="1" applyBorder="1" applyAlignment="1">
      <alignment horizontal="center" vertical="center"/>
    </xf>
    <xf numFmtId="9" fontId="0" fillId="17" borderId="10" xfId="0" applyNumberFormat="1" applyFill="1" applyBorder="1" applyAlignment="1">
      <alignment horizontal="center" vertical="center"/>
    </xf>
    <xf numFmtId="9" fontId="0" fillId="17" borderId="10" xfId="1" applyFont="1" applyFill="1" applyBorder="1" applyAlignment="1">
      <alignment horizontal="center" vertical="center"/>
    </xf>
    <xf numFmtId="0" fontId="23" fillId="17" borderId="38" xfId="0" applyFont="1" applyFill="1" applyBorder="1" applyAlignment="1">
      <alignment horizontal="center" vertical="center"/>
    </xf>
    <xf numFmtId="0" fontId="0" fillId="17" borderId="38" xfId="0" applyFill="1" applyBorder="1" applyAlignment="1">
      <alignment horizontal="center" vertical="center"/>
    </xf>
    <xf numFmtId="9" fontId="0" fillId="17" borderId="38" xfId="0" applyNumberFormat="1" applyFill="1" applyBorder="1" applyAlignment="1">
      <alignment horizontal="center" vertical="center"/>
    </xf>
    <xf numFmtId="1" fontId="0" fillId="17" borderId="38" xfId="1" applyNumberFormat="1" applyFont="1" applyFill="1" applyBorder="1" applyAlignment="1">
      <alignment horizontal="center" vertical="center"/>
    </xf>
    <xf numFmtId="9" fontId="0" fillId="17" borderId="38" xfId="1" applyFont="1" applyFill="1" applyBorder="1" applyAlignment="1">
      <alignment horizontal="center" vertical="center"/>
    </xf>
    <xf numFmtId="1" fontId="0" fillId="17" borderId="40" xfId="1" applyNumberFormat="1" applyFont="1" applyFill="1" applyBorder="1" applyAlignment="1">
      <alignment horizontal="center" vertical="center"/>
    </xf>
    <xf numFmtId="0" fontId="15" fillId="17" borderId="11" xfId="3" applyFont="1" applyFill="1" applyBorder="1" applyAlignment="1">
      <alignment horizontal="center" vertical="center" wrapText="1"/>
    </xf>
    <xf numFmtId="0" fontId="15" fillId="17" borderId="21" xfId="3" applyFont="1" applyFill="1" applyBorder="1" applyAlignment="1">
      <alignment horizontal="center" vertical="center" wrapText="1"/>
    </xf>
    <xf numFmtId="0" fontId="36" fillId="17" borderId="34" xfId="0" applyFont="1" applyFill="1" applyBorder="1" applyAlignment="1">
      <alignment horizontal="center"/>
    </xf>
    <xf numFmtId="0" fontId="16" fillId="17" borderId="2" xfId="0" applyFont="1" applyFill="1" applyBorder="1"/>
    <xf numFmtId="0" fontId="16" fillId="19" borderId="2" xfId="0" applyFont="1" applyFill="1" applyBorder="1" applyAlignment="1">
      <alignment horizontal="center"/>
    </xf>
    <xf numFmtId="0" fontId="16" fillId="19" borderId="2" xfId="0" applyFont="1" applyFill="1" applyBorder="1" applyAlignment="1">
      <alignment horizontal="center" wrapText="1"/>
    </xf>
    <xf numFmtId="0" fontId="16" fillId="19" borderId="2" xfId="0" applyFont="1" applyFill="1" applyBorder="1" applyAlignment="1">
      <alignment horizontal="center" vertical="center" wrapText="1"/>
    </xf>
    <xf numFmtId="0" fontId="16" fillId="19" borderId="3" xfId="0" applyFont="1" applyFill="1" applyBorder="1" applyAlignment="1">
      <alignment horizontal="center" vertical="center" wrapText="1"/>
    </xf>
    <xf numFmtId="0" fontId="36" fillId="19" borderId="33" xfId="0" applyFont="1" applyFill="1" applyBorder="1" applyAlignment="1">
      <alignment horizontal="center"/>
    </xf>
    <xf numFmtId="0" fontId="16" fillId="19" borderId="2" xfId="0" applyFont="1" applyFill="1" applyBorder="1"/>
    <xf numFmtId="0" fontId="36" fillId="19" borderId="34" xfId="0" applyFont="1" applyFill="1" applyBorder="1" applyAlignment="1">
      <alignment horizontal="center"/>
    </xf>
    <xf numFmtId="0" fontId="23" fillId="19" borderId="11" xfId="0" applyFont="1" applyFill="1" applyBorder="1" applyAlignment="1">
      <alignment horizontal="center" vertical="center"/>
    </xf>
    <xf numFmtId="0" fontId="23" fillId="19" borderId="10" xfId="0" applyFont="1" applyFill="1" applyBorder="1" applyAlignment="1">
      <alignment horizontal="center" vertical="center" wrapText="1"/>
    </xf>
    <xf numFmtId="0" fontId="23" fillId="17" borderId="11" xfId="0" applyFont="1" applyFill="1" applyBorder="1" applyAlignment="1">
      <alignment horizontal="center" vertical="center"/>
    </xf>
    <xf numFmtId="0" fontId="23" fillId="17" borderId="11" xfId="0" applyFont="1" applyFill="1" applyBorder="1" applyAlignment="1">
      <alignment horizontal="center" vertical="center" wrapText="1"/>
    </xf>
    <xf numFmtId="0" fontId="23" fillId="17" borderId="21" xfId="0" applyFont="1" applyFill="1" applyBorder="1" applyAlignment="1">
      <alignment horizontal="center" vertical="center" wrapText="1"/>
    </xf>
    <xf numFmtId="0" fontId="50" fillId="17" borderId="33" xfId="0" applyFont="1" applyFill="1" applyBorder="1" applyAlignment="1">
      <alignment horizontal="center" vertical="center"/>
    </xf>
    <xf numFmtId="0" fontId="50" fillId="17" borderId="34" xfId="0" applyFont="1" applyFill="1" applyBorder="1" applyAlignment="1">
      <alignment horizontal="center" vertical="center"/>
    </xf>
    <xf numFmtId="0" fontId="24" fillId="17" borderId="40" xfId="0" applyFont="1" applyFill="1" applyBorder="1" applyAlignment="1">
      <alignment horizontal="center" vertical="center"/>
    </xf>
    <xf numFmtId="0" fontId="3" fillId="19" borderId="11" xfId="0" applyFont="1" applyFill="1" applyBorder="1" applyAlignment="1">
      <alignment horizontal="center" vertical="center"/>
    </xf>
    <xf numFmtId="0" fontId="4" fillId="19" borderId="11" xfId="0" applyFont="1" applyFill="1" applyBorder="1" applyAlignment="1">
      <alignment horizontal="left" vertical="center" indent="1"/>
    </xf>
    <xf numFmtId="0" fontId="4" fillId="19" borderId="11" xfId="0" applyFont="1" applyFill="1" applyBorder="1" applyAlignment="1">
      <alignment horizontal="center" vertical="center"/>
    </xf>
    <xf numFmtId="0" fontId="4" fillId="19" borderId="11" xfId="0" applyFont="1" applyFill="1" applyBorder="1" applyAlignment="1">
      <alignment horizontal="center" vertical="center" wrapText="1"/>
    </xf>
    <xf numFmtId="0" fontId="4" fillId="19" borderId="21" xfId="0" applyFont="1" applyFill="1" applyBorder="1" applyAlignment="1">
      <alignment horizontal="center" vertical="center" wrapText="1"/>
    </xf>
    <xf numFmtId="0" fontId="6" fillId="19" borderId="10" xfId="0" applyFont="1" applyFill="1" applyBorder="1" applyAlignment="1">
      <alignment vertical="center" wrapText="1"/>
    </xf>
    <xf numFmtId="0" fontId="24" fillId="19" borderId="51" xfId="0" applyFont="1" applyFill="1" applyBorder="1" applyAlignment="1">
      <alignment vertical="center"/>
    </xf>
    <xf numFmtId="0" fontId="24" fillId="19" borderId="33" xfId="0" applyFont="1" applyFill="1" applyBorder="1" applyAlignment="1">
      <alignment vertical="center"/>
    </xf>
    <xf numFmtId="0" fontId="24" fillId="19" borderId="34" xfId="0" applyFont="1" applyFill="1" applyBorder="1" applyAlignment="1">
      <alignment vertical="center"/>
    </xf>
    <xf numFmtId="0" fontId="23" fillId="19" borderId="10" xfId="0" applyFont="1" applyFill="1" applyBorder="1" applyAlignment="1">
      <alignment horizontal="center" vertical="center"/>
    </xf>
    <xf numFmtId="0" fontId="23" fillId="19" borderId="10" xfId="0" applyFont="1" applyFill="1" applyBorder="1" applyAlignment="1">
      <alignment horizontal="left" vertical="center" wrapText="1"/>
    </xf>
    <xf numFmtId="0" fontId="23" fillId="17" borderId="10" xfId="0" applyFont="1" applyFill="1" applyBorder="1" applyAlignment="1">
      <alignment horizontal="center" vertical="center" wrapText="1"/>
    </xf>
    <xf numFmtId="0" fontId="23" fillId="17" borderId="18" xfId="0" applyFont="1" applyFill="1" applyBorder="1" applyAlignment="1">
      <alignment horizontal="center" vertical="center" wrapText="1"/>
    </xf>
    <xf numFmtId="0" fontId="24" fillId="19" borderId="33" xfId="0" applyFont="1" applyFill="1" applyBorder="1"/>
    <xf numFmtId="0" fontId="24" fillId="19" borderId="34" xfId="0" applyFont="1" applyFill="1" applyBorder="1"/>
    <xf numFmtId="0" fontId="24" fillId="19" borderId="40" xfId="0" applyFont="1" applyFill="1" applyBorder="1"/>
    <xf numFmtId="0" fontId="15" fillId="19" borderId="10" xfId="10" applyFont="1" applyFill="1" applyBorder="1" applyAlignment="1">
      <alignment horizontal="center" vertical="center" wrapText="1"/>
    </xf>
    <xf numFmtId="0" fontId="15" fillId="19" borderId="10" xfId="10" applyFont="1" applyFill="1" applyBorder="1" applyAlignment="1">
      <alignment horizontal="center" vertical="center"/>
    </xf>
    <xf numFmtId="0" fontId="62" fillId="0" borderId="0" xfId="0" applyFont="1"/>
    <xf numFmtId="0" fontId="51" fillId="2" borderId="10"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64" fillId="0" borderId="10" xfId="0" applyFont="1" applyBorder="1" applyAlignment="1">
      <alignment horizontal="justify" vertical="center" wrapText="1"/>
    </xf>
    <xf numFmtId="9" fontId="51" fillId="0" borderId="10" xfId="0" applyNumberFormat="1" applyFont="1" applyBorder="1" applyAlignment="1">
      <alignment horizontal="center" vertical="center"/>
    </xf>
    <xf numFmtId="0" fontId="51" fillId="0" borderId="10" xfId="0" applyFont="1" applyBorder="1" applyAlignment="1">
      <alignment horizontal="center" vertical="center" wrapText="1"/>
    </xf>
    <xf numFmtId="14" fontId="51" fillId="0" borderId="10" xfId="0" applyNumberFormat="1" applyFont="1" applyBorder="1" applyAlignment="1">
      <alignment horizontal="center" vertical="center" wrapText="1"/>
    </xf>
    <xf numFmtId="165" fontId="25" fillId="4" borderId="23" xfId="5" applyNumberFormat="1" applyFont="1" applyFill="1" applyBorder="1" applyAlignment="1">
      <alignment horizontal="center" vertical="center"/>
    </xf>
    <xf numFmtId="165" fontId="25" fillId="2" borderId="23" xfId="5" applyNumberFormat="1" applyFont="1" applyFill="1" applyBorder="1" applyAlignment="1">
      <alignment horizontal="center" vertical="center"/>
    </xf>
    <xf numFmtId="9" fontId="25" fillId="4" borderId="23" xfId="1" applyFont="1" applyFill="1" applyBorder="1" applyAlignment="1">
      <alignment horizontal="center" vertical="center"/>
    </xf>
    <xf numFmtId="165" fontId="25" fillId="4" borderId="26" xfId="5" applyNumberFormat="1" applyFont="1" applyFill="1" applyBorder="1" applyAlignment="1">
      <alignment horizontal="center" vertical="center"/>
    </xf>
    <xf numFmtId="9" fontId="25" fillId="2" borderId="22" xfId="1" applyFont="1" applyFill="1" applyBorder="1" applyAlignment="1">
      <alignment horizontal="center" vertical="center"/>
    </xf>
    <xf numFmtId="0" fontId="66" fillId="0" borderId="0" xfId="0" applyFont="1"/>
    <xf numFmtId="0" fontId="23" fillId="0" borderId="10" xfId="0" applyFont="1" applyBorder="1" applyAlignment="1">
      <alignment horizontal="center" vertical="center" wrapText="1"/>
    </xf>
    <xf numFmtId="0" fontId="64" fillId="0" borderId="10" xfId="0" applyFont="1" applyBorder="1" applyAlignment="1">
      <alignment vertical="center" wrapText="1"/>
    </xf>
    <xf numFmtId="9" fontId="51" fillId="0" borderId="10" xfId="0" applyNumberFormat="1" applyFont="1" applyBorder="1" applyAlignment="1">
      <alignment horizontal="center" vertical="center" wrapText="1"/>
    </xf>
    <xf numFmtId="1" fontId="25" fillId="4" borderId="10" xfId="1" applyNumberFormat="1" applyFont="1" applyFill="1" applyBorder="1" applyAlignment="1">
      <alignment horizontal="center" vertical="center"/>
    </xf>
    <xf numFmtId="9" fontId="25" fillId="2" borderId="10" xfId="1" applyFont="1" applyFill="1" applyBorder="1" applyAlignment="1">
      <alignment horizontal="center" vertical="center"/>
    </xf>
    <xf numFmtId="1" fontId="25" fillId="4" borderId="18" xfId="1" applyNumberFormat="1" applyFont="1" applyFill="1" applyBorder="1" applyAlignment="1">
      <alignment horizontal="center" vertical="center"/>
    </xf>
    <xf numFmtId="1" fontId="25" fillId="2" borderId="8" xfId="5" applyNumberFormat="1" applyFont="1" applyFill="1" applyBorder="1" applyAlignment="1">
      <alignment horizontal="center" vertical="center"/>
    </xf>
    <xf numFmtId="0" fontId="51" fillId="0" borderId="10" xfId="0" applyFont="1" applyBorder="1" applyAlignment="1">
      <alignment horizontal="justify" vertical="center" wrapText="1"/>
    </xf>
    <xf numFmtId="9" fontId="25" fillId="4" borderId="10" xfId="1" applyFont="1" applyFill="1" applyBorder="1" applyAlignment="1">
      <alignment horizontal="center" vertical="center"/>
    </xf>
    <xf numFmtId="9" fontId="25" fillId="4" borderId="18" xfId="1" applyFont="1" applyFill="1" applyBorder="1" applyAlignment="1">
      <alignment horizontal="center" vertical="center"/>
    </xf>
    <xf numFmtId="9" fontId="25" fillId="2" borderId="8" xfId="1" applyFont="1" applyFill="1" applyBorder="1" applyAlignment="1">
      <alignment horizontal="center" vertical="center"/>
    </xf>
    <xf numFmtId="165" fontId="25" fillId="4" borderId="10" xfId="5" applyNumberFormat="1" applyFont="1" applyFill="1" applyBorder="1" applyAlignment="1">
      <alignment horizontal="center" vertical="center"/>
    </xf>
    <xf numFmtId="1" fontId="64" fillId="0" borderId="10" xfId="0" applyNumberFormat="1" applyFont="1" applyBorder="1" applyAlignment="1">
      <alignment horizontal="center" vertical="center" wrapText="1"/>
    </xf>
    <xf numFmtId="0" fontId="64" fillId="0" borderId="10" xfId="0" applyFont="1" applyBorder="1" applyAlignment="1">
      <alignment horizontal="center" vertical="center" wrapText="1"/>
    </xf>
    <xf numFmtId="14" fontId="64" fillId="0" borderId="10" xfId="0" applyNumberFormat="1" applyFont="1" applyBorder="1" applyAlignment="1">
      <alignment horizontal="center" vertical="center" wrapText="1"/>
    </xf>
    <xf numFmtId="0" fontId="64" fillId="0" borderId="10" xfId="0" applyFont="1" applyBorder="1" applyAlignment="1">
      <alignment horizontal="left" vertical="center" wrapText="1"/>
    </xf>
    <xf numFmtId="9" fontId="25" fillId="2" borderId="9" xfId="1" applyFont="1" applyFill="1" applyBorder="1" applyAlignment="1">
      <alignment horizontal="center" vertical="center"/>
    </xf>
    <xf numFmtId="0" fontId="51" fillId="0" borderId="10" xfId="0" applyFont="1" applyBorder="1" applyAlignment="1">
      <alignment vertical="center" wrapText="1"/>
    </xf>
    <xf numFmtId="0" fontId="23" fillId="2" borderId="10" xfId="0" applyFont="1" applyFill="1" applyBorder="1" applyAlignment="1">
      <alignment horizontal="center" vertical="center" wrapText="1"/>
    </xf>
    <xf numFmtId="0" fontId="25" fillId="4" borderId="10" xfId="0" applyFont="1" applyFill="1" applyBorder="1" applyAlignment="1">
      <alignment horizontal="center" vertical="center"/>
    </xf>
    <xf numFmtId="0" fontId="25" fillId="2" borderId="10" xfId="0" applyFont="1" applyFill="1" applyBorder="1" applyAlignment="1">
      <alignment horizontal="center" vertical="center"/>
    </xf>
    <xf numFmtId="0" fontId="25" fillId="4" borderId="18" xfId="0" applyFont="1" applyFill="1" applyBorder="1" applyAlignment="1">
      <alignment horizontal="center" vertical="center"/>
    </xf>
    <xf numFmtId="1" fontId="25" fillId="2" borderId="10" xfId="1" applyNumberFormat="1" applyFont="1" applyFill="1" applyBorder="1" applyAlignment="1">
      <alignment horizontal="center" vertical="center"/>
    </xf>
    <xf numFmtId="9" fontId="25" fillId="2" borderId="8" xfId="5" applyNumberFormat="1" applyFont="1" applyFill="1" applyBorder="1" applyAlignment="1">
      <alignment horizontal="center" vertical="center"/>
    </xf>
    <xf numFmtId="9" fontId="51" fillId="2" borderId="10" xfId="0" applyNumberFormat="1" applyFont="1" applyFill="1" applyBorder="1" applyAlignment="1">
      <alignment horizontal="center" vertical="center" wrapText="1"/>
    </xf>
    <xf numFmtId="0" fontId="68" fillId="0" borderId="10" xfId="0" applyFont="1" applyBorder="1" applyAlignment="1">
      <alignment horizontal="center" vertical="center"/>
    </xf>
    <xf numFmtId="1" fontId="25" fillId="2" borderId="33" xfId="5" applyNumberFormat="1" applyFont="1" applyFill="1" applyBorder="1" applyAlignment="1">
      <alignment horizontal="center" vertical="center"/>
    </xf>
    <xf numFmtId="0" fontId="0" fillId="0" borderId="80" xfId="0" applyBorder="1"/>
    <xf numFmtId="0" fontId="0" fillId="0" borderId="81" xfId="0" applyBorder="1"/>
    <xf numFmtId="0" fontId="30" fillId="0" borderId="81" xfId="0" applyFont="1" applyBorder="1"/>
    <xf numFmtId="41" fontId="30" fillId="0" borderId="81" xfId="4" applyFont="1" applyFill="1" applyBorder="1"/>
    <xf numFmtId="41" fontId="30" fillId="0" borderId="82" xfId="4" applyFont="1" applyFill="1" applyBorder="1"/>
    <xf numFmtId="0" fontId="0" fillId="0" borderId="83" xfId="0" applyBorder="1"/>
    <xf numFmtId="41" fontId="30" fillId="0" borderId="84" xfId="4" applyFont="1" applyFill="1" applyBorder="1"/>
    <xf numFmtId="41" fontId="0" fillId="0" borderId="84" xfId="4" applyFont="1" applyFill="1" applyBorder="1" applyProtection="1">
      <protection hidden="1"/>
    </xf>
    <xf numFmtId="0" fontId="30" fillId="0" borderId="0" xfId="0" applyFont="1"/>
    <xf numFmtId="0" fontId="0" fillId="0" borderId="84" xfId="0" applyBorder="1"/>
    <xf numFmtId="0" fontId="0" fillId="0" borderId="85" xfId="0" applyBorder="1"/>
    <xf numFmtId="0" fontId="0" fillId="0" borderId="86" xfId="0" applyBorder="1"/>
    <xf numFmtId="0" fontId="0" fillId="0" borderId="87" xfId="0" applyBorder="1"/>
    <xf numFmtId="0" fontId="16" fillId="0" borderId="64" xfId="0" applyFont="1" applyBorder="1" applyAlignment="1">
      <alignment horizontal="center" vertical="center"/>
    </xf>
    <xf numFmtId="0" fontId="16" fillId="0" borderId="1" xfId="0" applyFont="1" applyBorder="1" applyAlignment="1">
      <alignment horizontal="center" vertical="center"/>
    </xf>
    <xf numFmtId="0" fontId="16" fillId="0" borderId="14" xfId="0" applyFont="1" applyBorder="1" applyAlignment="1">
      <alignment horizontal="center" vertical="center"/>
    </xf>
    <xf numFmtId="0" fontId="16" fillId="0" borderId="14" xfId="0" applyFont="1" applyBorder="1"/>
    <xf numFmtId="0" fontId="16" fillId="0" borderId="14" xfId="0" applyFont="1" applyBorder="1" applyAlignment="1">
      <alignment horizontal="center"/>
    </xf>
    <xf numFmtId="0" fontId="16" fillId="0" borderId="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6" xfId="0" applyFont="1" applyBorder="1"/>
    <xf numFmtId="0" fontId="16" fillId="0" borderId="16" xfId="0" applyFont="1" applyBorder="1" applyAlignment="1">
      <alignment horizontal="center"/>
    </xf>
    <xf numFmtId="10" fontId="36" fillId="0" borderId="0" xfId="1" applyNumberFormat="1" applyFont="1" applyAlignment="1">
      <alignment horizontal="center" vertical="center"/>
    </xf>
    <xf numFmtId="0" fontId="24" fillId="8" borderId="0" xfId="0" applyFont="1" applyFill="1" applyAlignment="1">
      <alignment horizontal="center" vertical="center"/>
    </xf>
    <xf numFmtId="0" fontId="9" fillId="0" borderId="0" xfId="2"/>
    <xf numFmtId="0" fontId="72" fillId="2" borderId="10" xfId="0" applyFont="1" applyFill="1" applyBorder="1" applyAlignment="1">
      <alignment horizontal="justify" vertical="center"/>
    </xf>
    <xf numFmtId="0" fontId="72" fillId="2" borderId="34" xfId="0" applyFont="1" applyFill="1" applyBorder="1" applyAlignment="1">
      <alignment horizontal="justify" vertical="center"/>
    </xf>
    <xf numFmtId="9" fontId="0" fillId="2" borderId="8" xfId="1" applyFont="1" applyFill="1" applyBorder="1" applyAlignment="1">
      <alignment horizontal="center" vertical="center"/>
    </xf>
    <xf numFmtId="9" fontId="0" fillId="2" borderId="10" xfId="0" applyNumberFormat="1" applyFill="1" applyBorder="1" applyAlignment="1">
      <alignment horizontal="center" vertical="center"/>
    </xf>
    <xf numFmtId="9" fontId="0" fillId="2" borderId="34" xfId="1" applyFont="1" applyFill="1" applyBorder="1" applyAlignment="1">
      <alignment horizontal="center" vertical="center"/>
    </xf>
    <xf numFmtId="9" fontId="0" fillId="2" borderId="0" xfId="0" applyNumberFormat="1" applyFill="1"/>
    <xf numFmtId="0" fontId="45" fillId="5" borderId="32" xfId="0" applyFont="1" applyFill="1" applyBorder="1" applyAlignment="1">
      <alignment vertical="center" wrapText="1"/>
    </xf>
    <xf numFmtId="0" fontId="45" fillId="15" borderId="9" xfId="0" applyFont="1" applyFill="1" applyBorder="1" applyAlignment="1">
      <alignment vertical="center" wrapText="1"/>
    </xf>
    <xf numFmtId="0" fontId="45" fillId="2" borderId="9" xfId="0" applyFont="1" applyFill="1" applyBorder="1" applyAlignment="1">
      <alignment vertical="center" wrapText="1"/>
    </xf>
    <xf numFmtId="0" fontId="45" fillId="15" borderId="79" xfId="0" applyFont="1" applyFill="1" applyBorder="1" applyAlignment="1">
      <alignment vertical="center" wrapText="1"/>
    </xf>
    <xf numFmtId="0" fontId="45" fillId="5" borderId="9" xfId="0" applyFont="1" applyFill="1" applyBorder="1" applyAlignment="1">
      <alignment vertical="center" wrapText="1"/>
    </xf>
    <xf numFmtId="0" fontId="45" fillId="2" borderId="79" xfId="0" applyFont="1" applyFill="1" applyBorder="1" applyAlignment="1">
      <alignment vertical="center" wrapText="1"/>
    </xf>
    <xf numFmtId="9" fontId="8" fillId="2" borderId="46" xfId="1" applyFont="1" applyFill="1" applyBorder="1" applyAlignment="1">
      <alignment horizontal="left" vertical="center" wrapText="1"/>
    </xf>
    <xf numFmtId="0" fontId="8" fillId="0" borderId="23" xfId="0" applyFont="1" applyBorder="1" applyAlignment="1">
      <alignment horizontal="left" vertical="center" wrapText="1"/>
    </xf>
    <xf numFmtId="0" fontId="45" fillId="0" borderId="10" xfId="0" applyFont="1" applyBorder="1" applyAlignment="1">
      <alignment vertical="center" wrapText="1"/>
    </xf>
    <xf numFmtId="0" fontId="45" fillId="0" borderId="11" xfId="0" applyFont="1" applyBorder="1" applyAlignment="1">
      <alignment vertical="center" wrapText="1"/>
    </xf>
    <xf numFmtId="0" fontId="45" fillId="5" borderId="10" xfId="0" applyFont="1" applyFill="1" applyBorder="1" applyAlignment="1">
      <alignment vertical="center" wrapText="1"/>
    </xf>
    <xf numFmtId="0" fontId="45" fillId="2" borderId="11" xfId="0" applyFont="1" applyFill="1" applyBorder="1" applyAlignment="1">
      <alignment vertical="center" wrapText="1"/>
    </xf>
    <xf numFmtId="1" fontId="0" fillId="2" borderId="10" xfId="1" applyNumberFormat="1" applyFont="1" applyFill="1" applyBorder="1" applyAlignment="1">
      <alignment horizontal="center" vertical="center"/>
    </xf>
    <xf numFmtId="1" fontId="0" fillId="2" borderId="10" xfId="5" applyNumberFormat="1" applyFont="1" applyFill="1" applyBorder="1" applyAlignment="1">
      <alignment horizontal="center" vertical="center"/>
    </xf>
    <xf numFmtId="0" fontId="8" fillId="0" borderId="32" xfId="0" applyFont="1" applyBorder="1" applyAlignment="1">
      <alignment vertical="top" wrapText="1"/>
    </xf>
    <xf numFmtId="0" fontId="8" fillId="0" borderId="9" xfId="0" applyFont="1" applyBorder="1" applyAlignment="1">
      <alignment vertical="top" wrapText="1"/>
    </xf>
    <xf numFmtId="0" fontId="8" fillId="0" borderId="46" xfId="0" applyFont="1" applyBorder="1" applyAlignment="1">
      <alignment vertical="top" wrapText="1"/>
    </xf>
    <xf numFmtId="1" fontId="0" fillId="2" borderId="9" xfId="1" applyNumberFormat="1" applyFont="1" applyFill="1" applyBorder="1" applyAlignment="1">
      <alignment horizontal="center" vertical="center"/>
    </xf>
    <xf numFmtId="1" fontId="16" fillId="2" borderId="9" xfId="1" applyNumberFormat="1" applyFont="1" applyFill="1" applyBorder="1" applyAlignment="1">
      <alignment horizontal="center" vertical="center"/>
    </xf>
    <xf numFmtId="0" fontId="50" fillId="19" borderId="10" xfId="0" applyFont="1" applyFill="1" applyBorder="1" applyAlignment="1">
      <alignment vertical="center"/>
    </xf>
    <xf numFmtId="0" fontId="24" fillId="19" borderId="10" xfId="0" applyFont="1" applyFill="1" applyBorder="1" applyAlignment="1">
      <alignment vertical="center"/>
    </xf>
    <xf numFmtId="0" fontId="50" fillId="19" borderId="8" xfId="0" applyFont="1" applyFill="1" applyBorder="1" applyAlignment="1">
      <alignment vertical="center"/>
    </xf>
    <xf numFmtId="0" fontId="8" fillId="0" borderId="38" xfId="0" applyFont="1" applyBorder="1" applyAlignment="1">
      <alignment horizontal="center" vertical="center"/>
    </xf>
    <xf numFmtId="9" fontId="8" fillId="0" borderId="38" xfId="1" applyFont="1" applyBorder="1" applyAlignment="1">
      <alignment horizontal="center" vertical="center"/>
    </xf>
    <xf numFmtId="0" fontId="8" fillId="0" borderId="40" xfId="0" applyFont="1" applyBorder="1" applyAlignment="1">
      <alignment horizontal="center" vertical="center"/>
    </xf>
    <xf numFmtId="0" fontId="34" fillId="2" borderId="10" xfId="0" applyFont="1" applyFill="1" applyBorder="1" applyAlignment="1">
      <alignment horizontal="justify" vertical="center" wrapText="1"/>
    </xf>
    <xf numFmtId="0" fontId="25" fillId="2" borderId="32" xfId="5" applyNumberFormat="1" applyFont="1" applyFill="1" applyBorder="1" applyAlignment="1">
      <alignment horizontal="center" vertical="center"/>
    </xf>
    <xf numFmtId="0" fontId="25" fillId="2" borderId="9" xfId="5" applyNumberFormat="1" applyFont="1" applyFill="1" applyBorder="1" applyAlignment="1">
      <alignment horizontal="center" vertical="center"/>
    </xf>
    <xf numFmtId="0" fontId="25" fillId="2" borderId="9" xfId="1" applyNumberFormat="1" applyFont="1" applyFill="1" applyBorder="1" applyAlignment="1">
      <alignment horizontal="center" vertical="center"/>
    </xf>
    <xf numFmtId="0" fontId="25" fillId="2" borderId="9" xfId="0" applyFont="1" applyFill="1" applyBorder="1" applyAlignment="1">
      <alignment horizontal="center" vertical="center"/>
    </xf>
    <xf numFmtId="0" fontId="25" fillId="0" borderId="9" xfId="0" applyFont="1" applyBorder="1" applyAlignment="1">
      <alignment horizontal="center" vertical="center"/>
    </xf>
    <xf numFmtId="0" fontId="66" fillId="0" borderId="9" xfId="0" applyFont="1" applyBorder="1" applyAlignment="1">
      <alignment horizontal="center" vertical="center"/>
    </xf>
    <xf numFmtId="9" fontId="25" fillId="2" borderId="32" xfId="1" applyFont="1" applyFill="1" applyBorder="1" applyAlignment="1">
      <alignment horizontal="center" vertical="center"/>
    </xf>
    <xf numFmtId="1" fontId="25" fillId="2" borderId="9" xfId="5" applyNumberFormat="1" applyFont="1" applyFill="1" applyBorder="1" applyAlignment="1">
      <alignment horizontal="center" vertical="center"/>
    </xf>
    <xf numFmtId="9" fontId="25" fillId="2" borderId="9" xfId="5" applyNumberFormat="1" applyFont="1" applyFill="1" applyBorder="1" applyAlignment="1">
      <alignment horizontal="center" vertical="center"/>
    </xf>
    <xf numFmtId="1" fontId="25" fillId="2" borderId="46" xfId="5" applyNumberFormat="1" applyFont="1" applyFill="1" applyBorder="1" applyAlignment="1">
      <alignment horizontal="center" vertical="center"/>
    </xf>
    <xf numFmtId="165" fontId="25" fillId="2" borderId="32" xfId="1" applyNumberFormat="1" applyFont="1" applyFill="1" applyBorder="1" applyAlignment="1">
      <alignment horizontal="center" vertical="center"/>
    </xf>
    <xf numFmtId="9" fontId="8" fillId="2" borderId="12" xfId="1" applyFont="1" applyFill="1" applyBorder="1" applyAlignment="1">
      <alignment horizontal="justify" vertical="top" wrapText="1"/>
    </xf>
    <xf numFmtId="9" fontId="8" fillId="2" borderId="32" xfId="1" applyFont="1" applyFill="1" applyBorder="1" applyAlignment="1">
      <alignment horizontal="justify" vertical="top" wrapText="1"/>
    </xf>
    <xf numFmtId="9" fontId="8" fillId="0" borderId="32" xfId="1" applyFont="1" applyFill="1" applyBorder="1" applyAlignment="1">
      <alignment horizontal="justify" vertical="top" wrapText="1"/>
    </xf>
    <xf numFmtId="9" fontId="8" fillId="2" borderId="54" xfId="1" applyFont="1" applyFill="1" applyBorder="1" applyAlignment="1">
      <alignment horizontal="justify" vertical="top" wrapText="1"/>
    </xf>
    <xf numFmtId="9" fontId="8" fillId="0" borderId="12" xfId="1" applyFont="1" applyFill="1" applyBorder="1" applyAlignment="1">
      <alignment horizontal="justify" vertical="top" wrapText="1"/>
    </xf>
    <xf numFmtId="0" fontId="8" fillId="0" borderId="32" xfId="1" applyNumberFormat="1" applyFont="1" applyFill="1" applyBorder="1" applyAlignment="1">
      <alignment horizontal="center" vertical="center"/>
    </xf>
    <xf numFmtId="9" fontId="8" fillId="2" borderId="22" xfId="1" applyFont="1" applyFill="1" applyBorder="1" applyAlignment="1">
      <alignment horizontal="center" vertical="center"/>
    </xf>
    <xf numFmtId="9" fontId="8" fillId="0" borderId="22" xfId="1" applyFont="1" applyFill="1" applyBorder="1" applyAlignment="1">
      <alignment horizontal="center" vertical="center"/>
    </xf>
    <xf numFmtId="9" fontId="8" fillId="2" borderId="52" xfId="1" applyFont="1" applyFill="1" applyBorder="1" applyAlignment="1">
      <alignment horizontal="center" vertical="center"/>
    </xf>
    <xf numFmtId="9" fontId="8" fillId="2" borderId="34" xfId="1" applyFont="1" applyFill="1" applyBorder="1" applyAlignment="1">
      <alignment horizontal="center" vertical="center"/>
    </xf>
    <xf numFmtId="9" fontId="8" fillId="2" borderId="34" xfId="1" applyFont="1" applyFill="1" applyBorder="1" applyAlignment="1">
      <alignment horizontal="justify" vertical="top" wrapText="1"/>
    </xf>
    <xf numFmtId="1" fontId="14" fillId="0" borderId="10" xfId="1" applyNumberFormat="1" applyFont="1" applyFill="1" applyBorder="1" applyAlignment="1">
      <alignment horizontal="center" vertical="center"/>
    </xf>
    <xf numFmtId="0" fontId="8" fillId="0" borderId="23" xfId="0" applyFont="1" applyBorder="1" applyAlignment="1">
      <alignment vertical="top" wrapText="1"/>
    </xf>
    <xf numFmtId="0" fontId="8" fillId="0" borderId="10" xfId="0" applyFont="1" applyBorder="1" applyAlignment="1">
      <alignment vertical="top" wrapText="1"/>
    </xf>
    <xf numFmtId="9" fontId="8" fillId="0" borderId="10" xfId="0" applyNumberFormat="1" applyFont="1" applyBorder="1" applyAlignment="1">
      <alignment horizontal="center" vertical="center"/>
    </xf>
    <xf numFmtId="9" fontId="25" fillId="2" borderId="23" xfId="1" applyFont="1" applyFill="1" applyBorder="1" applyAlignment="1">
      <alignment horizontal="center" vertical="center"/>
    </xf>
    <xf numFmtId="0" fontId="77" fillId="2" borderId="22" xfId="3" applyFont="1" applyFill="1" applyBorder="1" applyAlignment="1" applyProtection="1">
      <alignment horizontal="center" vertical="center" wrapText="1"/>
      <protection locked="0"/>
    </xf>
    <xf numFmtId="0" fontId="46" fillId="5" borderId="10" xfId="0" applyFont="1" applyFill="1" applyBorder="1" applyAlignment="1">
      <alignment vertical="center" wrapText="1"/>
    </xf>
    <xf numFmtId="0" fontId="46" fillId="5" borderId="23" xfId="0" applyFont="1" applyFill="1" applyBorder="1" applyAlignment="1">
      <alignment vertical="center" wrapText="1"/>
    </xf>
    <xf numFmtId="0" fontId="21" fillId="15" borderId="23" xfId="0" applyFont="1" applyFill="1" applyBorder="1" applyAlignment="1">
      <alignment vertical="center" wrapText="1"/>
    </xf>
    <xf numFmtId="0" fontId="21" fillId="5" borderId="23" xfId="0" applyFont="1" applyFill="1" applyBorder="1" applyAlignment="1">
      <alignment horizontal="justify" vertical="center" wrapText="1"/>
    </xf>
    <xf numFmtId="0" fontId="46" fillId="5" borderId="23" xfId="0" applyFont="1" applyFill="1" applyBorder="1" applyAlignment="1">
      <alignment horizontal="justify" vertical="center" wrapText="1"/>
    </xf>
    <xf numFmtId="14" fontId="46" fillId="5" borderId="23" xfId="0" applyNumberFormat="1" applyFont="1" applyFill="1" applyBorder="1" applyAlignment="1">
      <alignment vertical="center" wrapText="1"/>
    </xf>
    <xf numFmtId="14" fontId="46" fillId="5" borderId="31" xfId="0" applyNumberFormat="1" applyFont="1" applyFill="1" applyBorder="1" applyAlignment="1">
      <alignment vertical="center" wrapText="1"/>
    </xf>
    <xf numFmtId="0" fontId="43" fillId="5" borderId="8" xfId="0" applyFont="1" applyFill="1" applyBorder="1" applyAlignment="1">
      <alignment vertical="center"/>
    </xf>
    <xf numFmtId="9" fontId="43" fillId="18" borderId="10" xfId="0" applyNumberFormat="1" applyFont="1" applyFill="1" applyBorder="1" applyAlignment="1">
      <alignment horizontal="center" vertical="center"/>
    </xf>
    <xf numFmtId="0" fontId="43" fillId="5" borderId="10" xfId="0" applyFont="1" applyFill="1" applyBorder="1" applyAlignment="1">
      <alignment horizontal="center" vertical="center"/>
    </xf>
    <xf numFmtId="9" fontId="43" fillId="20" borderId="10" xfId="0" applyNumberFormat="1" applyFont="1" applyFill="1" applyBorder="1" applyAlignment="1">
      <alignment horizontal="center" vertical="center"/>
    </xf>
    <xf numFmtId="0" fontId="43" fillId="5" borderId="10" xfId="0" applyFont="1" applyFill="1" applyBorder="1" applyAlignment="1">
      <alignment vertical="center" wrapText="1"/>
    </xf>
    <xf numFmtId="0" fontId="16" fillId="2"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45" fillId="5" borderId="34" xfId="0" applyFont="1" applyFill="1" applyBorder="1" applyAlignment="1">
      <alignment vertical="center" wrapText="1"/>
    </xf>
    <xf numFmtId="0" fontId="8" fillId="0" borderId="34" xfId="0" applyFont="1" applyBorder="1" applyAlignment="1">
      <alignment vertical="top" wrapText="1"/>
    </xf>
    <xf numFmtId="0" fontId="34" fillId="0" borderId="34" xfId="0" applyFont="1" applyBorder="1" applyAlignment="1">
      <alignment horizontal="center" vertical="center"/>
    </xf>
    <xf numFmtId="9" fontId="25" fillId="2" borderId="95" xfId="1" applyFont="1" applyFill="1" applyBorder="1" applyAlignment="1">
      <alignment horizontal="center" vertical="center"/>
    </xf>
    <xf numFmtId="1" fontId="25" fillId="2" borderId="19" xfId="5" applyNumberFormat="1" applyFont="1" applyFill="1" applyBorder="1" applyAlignment="1">
      <alignment horizontal="center" vertical="center"/>
    </xf>
    <xf numFmtId="9" fontId="25" fillId="2" borderId="19" xfId="1" applyFont="1" applyFill="1" applyBorder="1" applyAlignment="1">
      <alignment horizontal="center" vertical="center"/>
    </xf>
    <xf numFmtId="9" fontId="25" fillId="2" borderId="19" xfId="5" applyNumberFormat="1" applyFont="1" applyFill="1" applyBorder="1" applyAlignment="1">
      <alignment horizontal="center" vertical="center"/>
    </xf>
    <xf numFmtId="1" fontId="25" fillId="2" borderId="96" xfId="5" applyNumberFormat="1" applyFont="1" applyFill="1" applyBorder="1" applyAlignment="1">
      <alignment horizontal="center" vertical="center"/>
    </xf>
    <xf numFmtId="0" fontId="16" fillId="0" borderId="97" xfId="0" applyFont="1" applyBorder="1" applyAlignment="1">
      <alignment horizontal="justify" vertical="center" wrapText="1"/>
    </xf>
    <xf numFmtId="0" fontId="16" fillId="0" borderId="49" xfId="0" applyFont="1" applyBorder="1" applyAlignment="1">
      <alignment horizontal="justify" vertical="center" wrapText="1"/>
    </xf>
    <xf numFmtId="0" fontId="14" fillId="2" borderId="49" xfId="0" applyFont="1" applyFill="1" applyBorder="1" applyAlignment="1">
      <alignment horizontal="justify" vertical="center" wrapText="1"/>
    </xf>
    <xf numFmtId="0" fontId="14" fillId="0" borderId="49" xfId="0" applyFont="1" applyBorder="1" applyAlignment="1">
      <alignment horizontal="justify" vertical="center" wrapText="1"/>
    </xf>
    <xf numFmtId="0" fontId="16" fillId="0" borderId="50" xfId="0" applyFont="1" applyBorder="1" applyAlignment="1">
      <alignment horizontal="justify" vertical="center" wrapText="1"/>
    </xf>
    <xf numFmtId="0" fontId="65" fillId="0" borderId="47" xfId="0" applyFont="1" applyBorder="1"/>
    <xf numFmtId="0" fontId="65" fillId="0" borderId="25" xfId="0" applyFont="1" applyBorder="1"/>
    <xf numFmtId="0" fontId="66" fillId="0" borderId="25" xfId="0" applyFont="1" applyBorder="1"/>
    <xf numFmtId="0" fontId="66" fillId="0" borderId="42" xfId="0" applyFont="1" applyBorder="1"/>
    <xf numFmtId="0" fontId="16" fillId="0" borderId="49" xfId="0" applyFont="1" applyBorder="1" applyAlignment="1">
      <alignment vertical="center" wrapText="1"/>
    </xf>
    <xf numFmtId="0" fontId="43" fillId="0" borderId="49" xfId="0" applyFont="1" applyBorder="1" applyAlignment="1">
      <alignment vertical="center" wrapText="1"/>
    </xf>
    <xf numFmtId="0" fontId="16" fillId="0" borderId="49" xfId="0" applyFont="1" applyBorder="1" applyAlignment="1">
      <alignment wrapText="1"/>
    </xf>
    <xf numFmtId="0" fontId="62" fillId="0" borderId="49" xfId="0" applyFont="1" applyBorder="1" applyAlignment="1">
      <alignment vertical="center" wrapText="1"/>
    </xf>
    <xf numFmtId="0" fontId="43" fillId="0" borderId="49" xfId="0" applyFont="1" applyBorder="1" applyAlignment="1">
      <alignment horizontal="justify" vertical="center" wrapText="1"/>
    </xf>
    <xf numFmtId="167" fontId="0" fillId="2" borderId="0" xfId="0" applyNumberFormat="1" applyFill="1"/>
    <xf numFmtId="9" fontId="0" fillId="0" borderId="0" xfId="0" applyNumberFormat="1"/>
    <xf numFmtId="0" fontId="0" fillId="0" borderId="10" xfId="0" applyBorder="1"/>
    <xf numFmtId="9" fontId="0" fillId="0" borderId="10" xfId="0" applyNumberFormat="1" applyBorder="1"/>
    <xf numFmtId="0" fontId="0" fillId="22" borderId="10" xfId="0" applyFill="1" applyBorder="1"/>
    <xf numFmtId="9" fontId="0" fillId="22" borderId="10" xfId="0" applyNumberFormat="1" applyFill="1" applyBorder="1"/>
    <xf numFmtId="0" fontId="76" fillId="23" borderId="10" xfId="0" applyFont="1" applyFill="1" applyBorder="1" applyAlignment="1">
      <alignment horizontal="center"/>
    </xf>
    <xf numFmtId="0" fontId="76" fillId="23" borderId="10" xfId="0" applyFont="1" applyFill="1" applyBorder="1"/>
    <xf numFmtId="9" fontId="76" fillId="23" borderId="10" xfId="0" applyNumberFormat="1" applyFont="1" applyFill="1" applyBorder="1"/>
    <xf numFmtId="0" fontId="16" fillId="2" borderId="49" xfId="0" applyFont="1" applyFill="1" applyBorder="1" applyAlignment="1">
      <alignment vertical="center" wrapText="1"/>
    </xf>
    <xf numFmtId="0" fontId="16" fillId="2" borderId="50" xfId="0" applyFont="1" applyFill="1" applyBorder="1" applyAlignment="1">
      <alignment vertical="center" wrapText="1"/>
    </xf>
    <xf numFmtId="0" fontId="33" fillId="2" borderId="0" xfId="0" applyFont="1" applyFill="1"/>
    <xf numFmtId="0" fontId="8" fillId="2" borderId="10" xfId="0" applyFont="1" applyFill="1" applyBorder="1" applyAlignment="1">
      <alignment horizontal="center" vertical="center"/>
    </xf>
    <xf numFmtId="0" fontId="34" fillId="2" borderId="10" xfId="0" applyFont="1" applyFill="1" applyBorder="1" applyAlignment="1">
      <alignment horizontal="center" vertical="center"/>
    </xf>
    <xf numFmtId="169" fontId="25" fillId="2" borderId="10" xfId="1" applyNumberFormat="1" applyFont="1" applyFill="1" applyBorder="1" applyAlignment="1">
      <alignment horizontal="center" vertical="center"/>
    </xf>
    <xf numFmtId="41" fontId="69" fillId="0" borderId="27" xfId="4" applyFont="1" applyFill="1" applyBorder="1" applyAlignment="1">
      <alignment horizontal="center" vertical="center" wrapText="1"/>
    </xf>
    <xf numFmtId="41" fontId="70" fillId="0" borderId="27" xfId="4" applyFont="1" applyFill="1" applyBorder="1" applyAlignment="1">
      <alignment horizontal="center" vertical="center" wrapText="1"/>
    </xf>
    <xf numFmtId="41" fontId="70" fillId="0" borderId="84" xfId="4" applyFont="1" applyFill="1" applyBorder="1" applyAlignment="1">
      <alignment horizontal="center" vertical="center" wrapText="1"/>
    </xf>
    <xf numFmtId="41" fontId="71" fillId="0" borderId="27" xfId="4" applyFont="1" applyFill="1" applyBorder="1" applyAlignment="1">
      <alignment horizontal="center" vertical="center"/>
    </xf>
    <xf numFmtId="0" fontId="32" fillId="0" borderId="27" xfId="0" applyFont="1" applyBorder="1" applyAlignment="1" applyProtection="1">
      <alignment horizontal="left" vertical="center"/>
      <protection hidden="1"/>
    </xf>
    <xf numFmtId="0" fontId="32" fillId="0" borderId="84" xfId="0" applyFont="1" applyBorder="1" applyAlignment="1" applyProtection="1">
      <alignment horizontal="left" vertical="center"/>
      <protection hidden="1"/>
    </xf>
    <xf numFmtId="0" fontId="40" fillId="0" borderId="28" xfId="0" applyFont="1" applyBorder="1" applyAlignment="1">
      <alignment horizontal="center"/>
    </xf>
    <xf numFmtId="0" fontId="0" fillId="0" borderId="0" xfId="0" applyAlignment="1">
      <alignment horizontal="center"/>
    </xf>
    <xf numFmtId="0" fontId="0" fillId="0" borderId="30" xfId="0" applyBorder="1" applyAlignment="1">
      <alignment horizontal="center"/>
    </xf>
    <xf numFmtId="0" fontId="0" fillId="0" borderId="28" xfId="0" applyBorder="1" applyAlignment="1">
      <alignment horizontal="center"/>
    </xf>
    <xf numFmtId="0" fontId="5" fillId="17" borderId="11" xfId="0" applyFont="1" applyFill="1" applyBorder="1" applyAlignment="1">
      <alignment horizontal="center" vertical="center" wrapText="1"/>
    </xf>
    <xf numFmtId="0" fontId="5" fillId="17" borderId="23" xfId="0" applyFont="1" applyFill="1" applyBorder="1" applyAlignment="1">
      <alignment horizontal="center" vertical="center" wrapText="1"/>
    </xf>
    <xf numFmtId="0" fontId="23" fillId="17" borderId="3" xfId="0" applyFont="1" applyFill="1" applyBorder="1" applyAlignment="1">
      <alignment horizontal="center" vertical="center" wrapText="1"/>
    </xf>
    <xf numFmtId="0" fontId="23" fillId="17" borderId="45" xfId="0" applyFont="1" applyFill="1" applyBorder="1" applyAlignment="1">
      <alignment horizontal="center" vertical="center" wrapText="1"/>
    </xf>
    <xf numFmtId="0" fontId="23" fillId="17" borderId="31" xfId="0" applyFont="1" applyFill="1" applyBorder="1" applyAlignment="1">
      <alignment horizontal="center" vertical="center" wrapText="1"/>
    </xf>
    <xf numFmtId="0" fontId="26" fillId="16" borderId="10" xfId="0" applyFont="1" applyFill="1" applyBorder="1" applyAlignment="1">
      <alignment horizontal="center" vertical="center"/>
    </xf>
    <xf numFmtId="0" fontId="26" fillId="16" borderId="18" xfId="0" applyFont="1" applyFill="1" applyBorder="1" applyAlignment="1">
      <alignment horizontal="center" vertical="center"/>
    </xf>
    <xf numFmtId="0" fontId="5" fillId="16" borderId="10" xfId="0" applyFont="1" applyFill="1" applyBorder="1" applyAlignment="1">
      <alignment horizontal="center" vertical="center"/>
    </xf>
    <xf numFmtId="0" fontId="26" fillId="16" borderId="10" xfId="0" applyFont="1" applyFill="1" applyBorder="1" applyAlignment="1">
      <alignment horizontal="center" vertical="center" wrapText="1"/>
    </xf>
    <xf numFmtId="0" fontId="26" fillId="16" borderId="18" xfId="0" applyFont="1" applyFill="1" applyBorder="1" applyAlignment="1">
      <alignment horizontal="center" vertical="center" wrapText="1"/>
    </xf>
    <xf numFmtId="0" fontId="23" fillId="16" borderId="35" xfId="0" applyFont="1" applyFill="1" applyBorder="1" applyAlignment="1">
      <alignment horizontal="center" vertical="center"/>
    </xf>
    <xf numFmtId="0" fontId="23" fillId="16" borderId="36" xfId="0" applyFont="1" applyFill="1" applyBorder="1" applyAlignment="1">
      <alignment horizontal="center" vertical="center"/>
    </xf>
    <xf numFmtId="0" fontId="23" fillId="16" borderId="8" xfId="0" applyFont="1" applyFill="1" applyBorder="1" applyAlignment="1">
      <alignment horizontal="center" vertical="center"/>
    </xf>
    <xf numFmtId="0" fontId="23" fillId="16" borderId="10" xfId="0" applyFont="1" applyFill="1" applyBorder="1" applyAlignment="1">
      <alignment horizontal="center" vertical="center"/>
    </xf>
    <xf numFmtId="0" fontId="23" fillId="16" borderId="37" xfId="0" applyFont="1" applyFill="1" applyBorder="1" applyAlignment="1">
      <alignment horizontal="center" vertical="center"/>
    </xf>
    <xf numFmtId="0" fontId="23" fillId="16" borderId="38" xfId="0" applyFont="1" applyFill="1" applyBorder="1" applyAlignment="1">
      <alignment horizontal="center" vertical="center"/>
    </xf>
    <xf numFmtId="0" fontId="23" fillId="17" borderId="2" xfId="0" applyFont="1" applyFill="1" applyBorder="1" applyAlignment="1">
      <alignment horizontal="center" vertical="center" wrapText="1"/>
    </xf>
    <xf numFmtId="0" fontId="23" fillId="17" borderId="5" xfId="0" applyFont="1" applyFill="1" applyBorder="1" applyAlignment="1">
      <alignment horizontal="center" vertical="center" wrapText="1"/>
    </xf>
    <xf numFmtId="0" fontId="23" fillId="17" borderId="23" xfId="0" applyFont="1" applyFill="1" applyBorder="1" applyAlignment="1">
      <alignment horizontal="center" vertical="center" wrapText="1"/>
    </xf>
    <xf numFmtId="0" fontId="23" fillId="17" borderId="43" xfId="0" applyFont="1" applyFill="1" applyBorder="1" applyAlignment="1">
      <alignment horizontal="center" vertical="center"/>
    </xf>
    <xf numFmtId="0" fontId="23" fillId="17" borderId="44" xfId="0" applyFont="1" applyFill="1" applyBorder="1" applyAlignment="1">
      <alignment horizontal="center" vertical="center"/>
    </xf>
    <xf numFmtId="0" fontId="23" fillId="17" borderId="22" xfId="0" applyFont="1" applyFill="1" applyBorder="1" applyAlignment="1">
      <alignment horizontal="center" vertical="center"/>
    </xf>
    <xf numFmtId="0" fontId="16" fillId="2" borderId="0" xfId="0" applyFont="1" applyFill="1" applyAlignment="1">
      <alignment horizontal="center"/>
    </xf>
    <xf numFmtId="0" fontId="35" fillId="2" borderId="0" xfId="0" applyFont="1" applyFill="1" applyAlignment="1">
      <alignment horizontal="center" vertical="center" wrapText="1"/>
    </xf>
    <xf numFmtId="0" fontId="15" fillId="17" borderId="4" xfId="3" applyFont="1" applyFill="1" applyBorder="1" applyAlignment="1">
      <alignment horizontal="center" vertical="center" wrapText="1"/>
    </xf>
    <xf numFmtId="0" fontId="15" fillId="17" borderId="0" xfId="3" applyFont="1" applyFill="1" applyAlignment="1">
      <alignment horizontal="center" vertical="center" wrapText="1"/>
    </xf>
    <xf numFmtId="0" fontId="13" fillId="2" borderId="20" xfId="3" applyFont="1" applyFill="1" applyBorder="1" applyAlignment="1">
      <alignment horizontal="center" vertical="center" wrapText="1"/>
    </xf>
    <xf numFmtId="0" fontId="13" fillId="2" borderId="29" xfId="3" applyFont="1" applyFill="1" applyBorder="1" applyAlignment="1">
      <alignment horizontal="center" vertical="center" wrapText="1"/>
    </xf>
    <xf numFmtId="0" fontId="13" fillId="2" borderId="12" xfId="3" applyFont="1" applyFill="1" applyBorder="1" applyAlignment="1">
      <alignment horizontal="center" vertical="center" wrapText="1"/>
    </xf>
    <xf numFmtId="0" fontId="14" fillId="2" borderId="14" xfId="3" applyFont="1" applyFill="1" applyBorder="1" applyAlignment="1">
      <alignment horizontal="center"/>
    </xf>
    <xf numFmtId="0" fontId="14" fillId="2" borderId="6" xfId="3" applyFont="1" applyFill="1" applyBorder="1" applyAlignment="1">
      <alignment horizontal="center"/>
    </xf>
    <xf numFmtId="0" fontId="14" fillId="2" borderId="0" xfId="3" applyFont="1" applyFill="1" applyAlignment="1">
      <alignment horizontal="center"/>
    </xf>
    <xf numFmtId="0" fontId="14" fillId="2" borderId="7" xfId="3" applyFont="1" applyFill="1" applyBorder="1" applyAlignment="1">
      <alignment horizontal="center"/>
    </xf>
    <xf numFmtId="0" fontId="14" fillId="2" borderId="16" xfId="3" applyFont="1" applyFill="1" applyBorder="1" applyAlignment="1">
      <alignment horizontal="center"/>
    </xf>
    <xf numFmtId="0" fontId="14" fillId="2" borderId="17" xfId="3" applyFont="1" applyFill="1" applyBorder="1" applyAlignment="1">
      <alignment horizontal="center"/>
    </xf>
    <xf numFmtId="0" fontId="13" fillId="2" borderId="18" xfId="3" applyFont="1" applyFill="1" applyBorder="1" applyAlignment="1">
      <alignment horizontal="center" vertical="center" wrapText="1"/>
    </xf>
    <xf numFmtId="0" fontId="13" fillId="2" borderId="19" xfId="3" applyFont="1" applyFill="1" applyBorder="1" applyAlignment="1">
      <alignment horizontal="center" vertical="center" wrapText="1"/>
    </xf>
    <xf numFmtId="0" fontId="13" fillId="2" borderId="9" xfId="3" applyFont="1" applyFill="1" applyBorder="1" applyAlignment="1">
      <alignment horizontal="center" vertical="center" wrapText="1"/>
    </xf>
    <xf numFmtId="0" fontId="12" fillId="19" borderId="4" xfId="3" applyFont="1" applyFill="1" applyBorder="1" applyAlignment="1">
      <alignment horizontal="center" vertical="center" wrapText="1"/>
    </xf>
    <xf numFmtId="0" fontId="12" fillId="19" borderId="0" xfId="3" applyFont="1" applyFill="1" applyAlignment="1">
      <alignment horizontal="center" vertical="center" wrapText="1"/>
    </xf>
    <xf numFmtId="0" fontId="15" fillId="17" borderId="5" xfId="3" applyFont="1" applyFill="1" applyBorder="1" applyAlignment="1">
      <alignment horizontal="center" vertical="center" wrapText="1"/>
    </xf>
    <xf numFmtId="0" fontId="15" fillId="17" borderId="23" xfId="3" applyFont="1" applyFill="1" applyBorder="1" applyAlignment="1">
      <alignment horizontal="center" vertical="center" wrapText="1"/>
    </xf>
    <xf numFmtId="0" fontId="15" fillId="17" borderId="11" xfId="3" applyFont="1" applyFill="1" applyBorder="1" applyAlignment="1">
      <alignment horizontal="center" vertical="center" wrapText="1"/>
    </xf>
    <xf numFmtId="0" fontId="15" fillId="17" borderId="26" xfId="3" applyFont="1" applyFill="1" applyBorder="1" applyAlignment="1">
      <alignment horizontal="center" vertical="center" wrapText="1"/>
    </xf>
    <xf numFmtId="0" fontId="36" fillId="19" borderId="37" xfId="0" applyFont="1" applyFill="1" applyBorder="1" applyAlignment="1">
      <alignment horizontal="center" vertical="center" wrapText="1"/>
    </xf>
    <xf numFmtId="0" fontId="36" fillId="19" borderId="40" xfId="0" applyFont="1" applyFill="1" applyBorder="1" applyAlignment="1">
      <alignment horizontal="center" vertical="center" wrapText="1"/>
    </xf>
    <xf numFmtId="0" fontId="36" fillId="19" borderId="36" xfId="0" applyFont="1" applyFill="1" applyBorder="1" applyAlignment="1">
      <alignment horizontal="center"/>
    </xf>
    <xf numFmtId="0" fontId="36" fillId="19" borderId="36" xfId="0" applyFont="1" applyFill="1" applyBorder="1" applyAlignment="1">
      <alignment horizontal="center" vertical="center"/>
    </xf>
    <xf numFmtId="0" fontId="36" fillId="19" borderId="34" xfId="0" applyFont="1" applyFill="1" applyBorder="1" applyAlignment="1">
      <alignment horizontal="center" vertical="center"/>
    </xf>
    <xf numFmtId="0" fontId="36" fillId="19" borderId="36" xfId="0" applyFont="1" applyFill="1" applyBorder="1" applyAlignment="1">
      <alignment horizontal="center" vertical="center" wrapText="1"/>
    </xf>
    <xf numFmtId="0" fontId="36" fillId="19" borderId="34" xfId="0" applyFont="1" applyFill="1" applyBorder="1" applyAlignment="1">
      <alignment horizontal="center" vertical="center" wrapText="1"/>
    </xf>
    <xf numFmtId="0" fontId="15" fillId="2" borderId="4" xfId="3" applyFont="1" applyFill="1" applyBorder="1" applyAlignment="1">
      <alignment horizontal="left" vertical="center" wrapText="1"/>
    </xf>
    <xf numFmtId="0" fontId="15" fillId="2" borderId="0" xfId="3" applyFont="1" applyFill="1" applyAlignment="1">
      <alignment horizontal="left" vertical="center" wrapText="1"/>
    </xf>
    <xf numFmtId="0" fontId="14" fillId="2" borderId="0" xfId="3" applyFont="1" applyFill="1" applyAlignment="1">
      <alignment horizontal="left" wrapText="1"/>
    </xf>
    <xf numFmtId="0" fontId="13" fillId="19" borderId="13" xfId="3" applyFont="1" applyFill="1" applyBorder="1" applyAlignment="1">
      <alignment horizontal="center" vertical="center" wrapText="1"/>
    </xf>
    <xf numFmtId="0" fontId="13" fillId="19" borderId="2" xfId="3" applyFont="1" applyFill="1" applyBorder="1" applyAlignment="1">
      <alignment horizontal="center" vertical="center" wrapText="1"/>
    </xf>
    <xf numFmtId="0" fontId="9" fillId="2" borderId="10" xfId="2" applyFill="1" applyBorder="1" applyAlignment="1"/>
    <xf numFmtId="0" fontId="14" fillId="2" borderId="10" xfId="0" applyFont="1" applyFill="1" applyBorder="1"/>
    <xf numFmtId="0" fontId="13" fillId="2" borderId="0" xfId="3" applyFont="1" applyFill="1" applyAlignment="1">
      <alignment horizontal="right" vertical="center" wrapText="1"/>
    </xf>
    <xf numFmtId="0" fontId="13" fillId="2" borderId="24" xfId="3" applyFont="1" applyFill="1" applyBorder="1" applyAlignment="1">
      <alignment horizontal="right" vertical="center" wrapText="1"/>
    </xf>
    <xf numFmtId="164" fontId="37" fillId="2" borderId="18" xfId="3" applyNumberFormat="1" applyFont="1" applyFill="1" applyBorder="1" applyAlignment="1" applyProtection="1">
      <alignment horizontal="center" vertical="center" wrapText="1"/>
      <protection locked="0"/>
    </xf>
    <xf numFmtId="164" fontId="37" fillId="2" borderId="25" xfId="3" applyNumberFormat="1" applyFont="1" applyFill="1" applyBorder="1" applyAlignment="1" applyProtection="1">
      <alignment horizontal="center" vertical="center" wrapText="1"/>
      <protection locked="0"/>
    </xf>
    <xf numFmtId="0" fontId="36" fillId="19" borderId="35" xfId="0" applyFont="1" applyFill="1" applyBorder="1" applyAlignment="1">
      <alignment horizontal="center"/>
    </xf>
    <xf numFmtId="0" fontId="24" fillId="19" borderId="36"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4" fillId="19" borderId="34" xfId="0" applyFont="1" applyFill="1" applyBorder="1" applyAlignment="1">
      <alignment horizontal="center" vertical="center" wrapText="1"/>
    </xf>
    <xf numFmtId="0" fontId="24" fillId="19" borderId="37" xfId="0" applyFont="1" applyFill="1" applyBorder="1" applyAlignment="1">
      <alignment horizontal="center" vertical="center" wrapText="1"/>
    </xf>
    <xf numFmtId="0" fontId="24" fillId="19" borderId="38" xfId="0" applyFont="1" applyFill="1" applyBorder="1" applyAlignment="1">
      <alignment horizontal="center" vertical="center" wrapText="1"/>
    </xf>
    <xf numFmtId="0" fontId="24" fillId="19" borderId="40" xfId="0" applyFont="1" applyFill="1" applyBorder="1" applyAlignment="1">
      <alignment horizontal="center" vertical="center" wrapText="1"/>
    </xf>
    <xf numFmtId="0" fontId="24" fillId="19" borderId="41" xfId="0" applyFont="1" applyFill="1" applyBorder="1" applyAlignment="1">
      <alignment horizontal="center" vertical="center" wrapText="1"/>
    </xf>
    <xf numFmtId="0" fontId="24" fillId="19" borderId="25" xfId="0" applyFont="1" applyFill="1" applyBorder="1" applyAlignment="1">
      <alignment horizontal="center" vertical="center" wrapText="1"/>
    </xf>
    <xf numFmtId="0" fontId="24" fillId="19" borderId="42" xfId="0" applyFont="1" applyFill="1" applyBorder="1" applyAlignment="1">
      <alignment horizontal="center" vertical="center" wrapText="1"/>
    </xf>
    <xf numFmtId="0" fontId="23" fillId="21" borderId="43" xfId="0" applyFont="1" applyFill="1" applyBorder="1" applyAlignment="1">
      <alignment horizontal="center" vertical="center"/>
    </xf>
    <xf numFmtId="0" fontId="23" fillId="21" borderId="44" xfId="0" applyFont="1" applyFill="1" applyBorder="1" applyAlignment="1">
      <alignment horizontal="center" vertical="center"/>
    </xf>
    <xf numFmtId="0" fontId="23" fillId="21" borderId="22" xfId="0" applyFont="1" applyFill="1" applyBorder="1" applyAlignment="1">
      <alignment horizontal="center" vertical="center"/>
    </xf>
    <xf numFmtId="0" fontId="14" fillId="0" borderId="0" xfId="0" applyFont="1" applyAlignment="1">
      <alignment horizontal="center" vertical="center"/>
    </xf>
    <xf numFmtId="16" fontId="14" fillId="0" borderId="0" xfId="0" applyNumberFormat="1" applyFont="1" applyAlignment="1">
      <alignment horizontal="center" vertical="center" wrapText="1"/>
    </xf>
    <xf numFmtId="0" fontId="24" fillId="3" borderId="10"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50" fillId="17" borderId="35" xfId="0" applyFont="1" applyFill="1" applyBorder="1" applyAlignment="1">
      <alignment horizontal="center" vertical="center"/>
    </xf>
    <xf numFmtId="0" fontId="50" fillId="17" borderId="36" xfId="0" applyFont="1" applyFill="1" applyBorder="1" applyAlignment="1">
      <alignment horizontal="center" vertical="center"/>
    </xf>
    <xf numFmtId="0" fontId="50" fillId="17" borderId="8" xfId="0" applyFont="1" applyFill="1" applyBorder="1" applyAlignment="1">
      <alignment horizontal="center" vertical="center"/>
    </xf>
    <xf numFmtId="0" fontId="50" fillId="17" borderId="10" xfId="0" applyFont="1" applyFill="1" applyBorder="1" applyAlignment="1">
      <alignment horizontal="center" vertical="center"/>
    </xf>
    <xf numFmtId="0" fontId="24" fillId="17" borderId="36" xfId="0" applyFont="1" applyFill="1" applyBorder="1" applyAlignment="1">
      <alignment horizontal="center" vertical="center"/>
    </xf>
    <xf numFmtId="0" fontId="24" fillId="17" borderId="37" xfId="0" applyFont="1" applyFill="1" applyBorder="1" applyAlignment="1">
      <alignment horizontal="center" vertical="center"/>
    </xf>
    <xf numFmtId="0" fontId="24" fillId="17" borderId="10" xfId="0" applyFont="1" applyFill="1" applyBorder="1" applyAlignment="1">
      <alignment horizontal="center" vertical="center"/>
    </xf>
    <xf numFmtId="0" fontId="24" fillId="17" borderId="38" xfId="0" applyFont="1" applyFill="1" applyBorder="1" applyAlignment="1">
      <alignment horizontal="center" vertical="center"/>
    </xf>
    <xf numFmtId="0" fontId="61" fillId="2" borderId="14" xfId="3" applyFont="1" applyFill="1" applyBorder="1" applyAlignment="1">
      <alignment horizontal="left"/>
    </xf>
    <xf numFmtId="0" fontId="23" fillId="19" borderId="10" xfId="0" applyFont="1" applyFill="1" applyBorder="1" applyAlignment="1">
      <alignment horizontal="center" vertical="center" wrapText="1"/>
    </xf>
    <xf numFmtId="0" fontId="24" fillId="19" borderId="10" xfId="0" applyFont="1" applyFill="1" applyBorder="1" applyAlignment="1">
      <alignment horizontal="center" vertical="center"/>
    </xf>
    <xf numFmtId="0" fontId="24" fillId="19" borderId="18" xfId="0" applyFont="1" applyFill="1" applyBorder="1" applyAlignment="1">
      <alignment horizontal="center" vertical="center"/>
    </xf>
    <xf numFmtId="0" fontId="23" fillId="17" borderId="11" xfId="0" applyFont="1" applyFill="1" applyBorder="1" applyAlignment="1">
      <alignment horizontal="center" vertical="center"/>
    </xf>
    <xf numFmtId="0" fontId="6" fillId="19" borderId="10" xfId="0" applyFont="1" applyFill="1" applyBorder="1" applyAlignment="1">
      <alignment vertical="center" wrapText="1"/>
    </xf>
    <xf numFmtId="0" fontId="49" fillId="19" borderId="11" xfId="0" applyFont="1" applyFill="1" applyBorder="1" applyAlignment="1">
      <alignment horizontal="center" vertical="center" wrapText="1"/>
    </xf>
    <xf numFmtId="0" fontId="49" fillId="19" borderId="23" xfId="0" applyFont="1" applyFill="1" applyBorder="1" applyAlignment="1">
      <alignment horizontal="center" vertical="center" wrapText="1"/>
    </xf>
    <xf numFmtId="0" fontId="6" fillId="19" borderId="79" xfId="0" applyFont="1" applyFill="1" applyBorder="1" applyAlignment="1">
      <alignment horizontal="left" vertical="center" wrapText="1"/>
    </xf>
    <xf numFmtId="0" fontId="6" fillId="19" borderId="32" xfId="0" applyFont="1" applyFill="1" applyBorder="1" applyAlignment="1">
      <alignment horizontal="left" vertical="center" wrapText="1"/>
    </xf>
    <xf numFmtId="0" fontId="59" fillId="17" borderId="10" xfId="0" applyFont="1" applyFill="1" applyBorder="1" applyAlignment="1">
      <alignment horizontal="center" vertical="center"/>
    </xf>
    <xf numFmtId="0" fontId="59" fillId="17" borderId="18" xfId="0" applyFont="1" applyFill="1" applyBorder="1" applyAlignment="1">
      <alignment horizontal="center" vertical="center"/>
    </xf>
    <xf numFmtId="0" fontId="5" fillId="19" borderId="10" xfId="0" applyFont="1" applyFill="1" applyBorder="1" applyAlignment="1">
      <alignment vertical="center" wrapText="1"/>
    </xf>
    <xf numFmtId="0" fontId="48" fillId="0" borderId="10" xfId="0" applyFont="1" applyBorder="1" applyAlignment="1">
      <alignment horizontal="center" vertical="center"/>
    </xf>
    <xf numFmtId="0" fontId="48" fillId="0" borderId="18" xfId="0" applyFont="1" applyBorder="1" applyAlignment="1">
      <alignment horizontal="center" vertical="center"/>
    </xf>
    <xf numFmtId="0" fontId="50" fillId="19" borderId="35" xfId="0" applyFont="1" applyFill="1" applyBorder="1" applyAlignment="1">
      <alignment horizontal="center" vertical="center"/>
    </xf>
    <xf numFmtId="0" fontId="50" fillId="19" borderId="36" xfId="0" applyFont="1" applyFill="1" applyBorder="1" applyAlignment="1">
      <alignment horizontal="center" vertical="center"/>
    </xf>
    <xf numFmtId="0" fontId="50" fillId="19" borderId="8" xfId="0" applyFont="1" applyFill="1" applyBorder="1" applyAlignment="1">
      <alignment horizontal="center" vertical="center"/>
    </xf>
    <xf numFmtId="0" fontId="50" fillId="19" borderId="10" xfId="0" applyFont="1" applyFill="1" applyBorder="1" applyAlignment="1">
      <alignment horizontal="center" vertical="center"/>
    </xf>
    <xf numFmtId="0" fontId="24" fillId="19" borderId="36" xfId="0" applyFont="1" applyFill="1" applyBorder="1" applyAlignment="1">
      <alignment horizontal="center" vertical="center"/>
    </xf>
    <xf numFmtId="0" fontId="24" fillId="19" borderId="37" xfId="0" applyFont="1" applyFill="1" applyBorder="1" applyAlignment="1">
      <alignment horizontal="center" vertical="center"/>
    </xf>
    <xf numFmtId="0" fontId="24" fillId="19" borderId="38" xfId="0" applyFont="1" applyFill="1" applyBorder="1" applyAlignment="1">
      <alignment horizontal="center" vertical="center"/>
    </xf>
    <xf numFmtId="0" fontId="23" fillId="17" borderId="92"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23" fillId="17" borderId="32" xfId="0" applyFont="1" applyFill="1" applyBorder="1" applyAlignment="1">
      <alignment horizontal="center" vertical="center" wrapText="1"/>
    </xf>
    <xf numFmtId="0" fontId="24" fillId="19" borderId="48" xfId="0" applyFont="1" applyFill="1" applyBorder="1" applyAlignment="1">
      <alignment horizontal="center" vertical="center" wrapText="1"/>
    </xf>
    <xf numFmtId="0" fontId="24" fillId="19" borderId="49" xfId="0" applyFont="1" applyFill="1" applyBorder="1" applyAlignment="1">
      <alignment horizontal="center" vertical="center" wrapText="1"/>
    </xf>
    <xf numFmtId="0" fontId="24" fillId="19" borderId="50" xfId="0" applyFont="1" applyFill="1" applyBorder="1" applyAlignment="1">
      <alignment horizontal="center" vertical="center" wrapText="1"/>
    </xf>
    <xf numFmtId="0" fontId="22" fillId="19" borderId="10" xfId="0" applyFont="1" applyFill="1" applyBorder="1" applyAlignment="1">
      <alignment horizontal="center" vertical="center"/>
    </xf>
    <xf numFmtId="0" fontId="22" fillId="19" borderId="18" xfId="0" applyFont="1" applyFill="1" applyBorder="1" applyAlignment="1">
      <alignment horizontal="center" vertical="center"/>
    </xf>
    <xf numFmtId="0" fontId="22" fillId="0" borderId="10" xfId="0" applyFont="1" applyBorder="1" applyAlignment="1">
      <alignment horizontal="center" vertical="center"/>
    </xf>
    <xf numFmtId="0" fontId="22" fillId="0" borderId="18" xfId="0" applyFont="1" applyBorder="1" applyAlignment="1">
      <alignment horizontal="center" vertical="center"/>
    </xf>
    <xf numFmtId="0" fontId="24" fillId="19" borderId="35" xfId="0" applyFont="1" applyFill="1" applyBorder="1" applyAlignment="1">
      <alignment horizontal="center" vertical="center"/>
    </xf>
    <xf numFmtId="0" fontId="24" fillId="19" borderId="8" xfId="0" applyFont="1" applyFill="1" applyBorder="1" applyAlignment="1">
      <alignment horizontal="center" vertical="center"/>
    </xf>
    <xf numFmtId="0" fontId="24" fillId="19" borderId="20" xfId="0" applyFont="1" applyFill="1" applyBorder="1" applyAlignment="1">
      <alignment horizontal="center" vertical="center"/>
    </xf>
    <xf numFmtId="0" fontId="24" fillId="19" borderId="33" xfId="0" applyFont="1" applyFill="1" applyBorder="1" applyAlignment="1">
      <alignment horizontal="center" vertical="center"/>
    </xf>
    <xf numFmtId="0" fontId="23" fillId="17" borderId="93" xfId="0" applyFont="1" applyFill="1" applyBorder="1" applyAlignment="1">
      <alignment horizontal="center" vertical="center" wrapText="1"/>
    </xf>
    <xf numFmtId="0" fontId="23" fillId="17" borderId="94" xfId="0" applyFont="1" applyFill="1" applyBorder="1" applyAlignment="1">
      <alignment horizontal="center" vertical="center" wrapText="1"/>
    </xf>
    <xf numFmtId="0" fontId="23" fillId="17" borderId="26" xfId="0" applyFont="1" applyFill="1" applyBorder="1" applyAlignment="1">
      <alignment horizontal="center" vertical="center" wrapText="1"/>
    </xf>
    <xf numFmtId="0" fontId="24" fillId="19" borderId="35" xfId="0" applyFont="1" applyFill="1" applyBorder="1" applyAlignment="1">
      <alignment horizontal="center"/>
    </xf>
    <xf numFmtId="0" fontId="24" fillId="19" borderId="36" xfId="0" applyFont="1" applyFill="1" applyBorder="1" applyAlignment="1">
      <alignment horizontal="center"/>
    </xf>
    <xf numFmtId="0" fontId="24" fillId="19" borderId="37" xfId="0" applyFont="1" applyFill="1" applyBorder="1" applyAlignment="1">
      <alignment horizontal="center"/>
    </xf>
    <xf numFmtId="0" fontId="24" fillId="19" borderId="43" xfId="0" applyFont="1" applyFill="1" applyBorder="1" applyAlignment="1">
      <alignment horizontal="center" vertical="center"/>
    </xf>
    <xf numFmtId="0" fontId="24" fillId="19" borderId="52" xfId="0" applyFont="1" applyFill="1" applyBorder="1" applyAlignment="1">
      <alignment horizontal="center" vertical="center"/>
    </xf>
    <xf numFmtId="0" fontId="11" fillId="19" borderId="2" xfId="0" applyFont="1" applyFill="1" applyBorder="1" applyAlignment="1">
      <alignment horizontal="center" vertical="center" wrapText="1"/>
    </xf>
    <xf numFmtId="0" fontId="11" fillId="19" borderId="39" xfId="0" applyFont="1" applyFill="1" applyBorder="1" applyAlignment="1">
      <alignment horizontal="center" vertical="center" wrapText="1"/>
    </xf>
    <xf numFmtId="0" fontId="11" fillId="19" borderId="3" xfId="0" applyFont="1" applyFill="1" applyBorder="1" applyAlignment="1">
      <alignment horizontal="center" vertical="center" wrapText="1"/>
    </xf>
    <xf numFmtId="0" fontId="11" fillId="19" borderId="53" xfId="0" applyFont="1" applyFill="1" applyBorder="1" applyAlignment="1">
      <alignment horizontal="center" vertical="center" wrapText="1"/>
    </xf>
    <xf numFmtId="0" fontId="23" fillId="17" borderId="10" xfId="0" applyFont="1" applyFill="1" applyBorder="1" applyAlignment="1">
      <alignment horizontal="center" vertical="center"/>
    </xf>
    <xf numFmtId="0" fontId="24" fillId="4" borderId="2" xfId="0" applyFont="1" applyFill="1" applyBorder="1" applyAlignment="1">
      <alignment horizontal="center" vertical="center" wrapText="1"/>
    </xf>
    <xf numFmtId="0" fontId="24" fillId="4" borderId="39" xfId="0" applyFont="1" applyFill="1" applyBorder="1" applyAlignment="1">
      <alignment horizontal="center" vertical="center" wrapText="1"/>
    </xf>
    <xf numFmtId="0" fontId="23" fillId="19" borderId="10" xfId="0" applyFont="1" applyFill="1" applyBorder="1" applyAlignment="1">
      <alignment horizontal="left" vertical="center" wrapText="1"/>
    </xf>
    <xf numFmtId="9" fontId="0" fillId="22" borderId="10" xfId="0" applyNumberFormat="1" applyFill="1" applyBorder="1" applyAlignment="1">
      <alignment horizontal="center"/>
    </xf>
    <xf numFmtId="0" fontId="0" fillId="22" borderId="10" xfId="0" applyFill="1" applyBorder="1" applyAlignment="1">
      <alignment horizontal="center"/>
    </xf>
    <xf numFmtId="0" fontId="0" fillId="24" borderId="18" xfId="0" applyFill="1" applyBorder="1" applyAlignment="1">
      <alignment horizontal="center"/>
    </xf>
    <xf numFmtId="0" fontId="0" fillId="24" borderId="9" xfId="0" applyFill="1" applyBorder="1" applyAlignment="1">
      <alignment horizontal="center"/>
    </xf>
    <xf numFmtId="0" fontId="76" fillId="23" borderId="18" xfId="0" applyFont="1" applyFill="1" applyBorder="1" applyAlignment="1">
      <alignment horizontal="center"/>
    </xf>
    <xf numFmtId="0" fontId="76" fillId="23" borderId="9" xfId="0" applyFont="1" applyFill="1" applyBorder="1" applyAlignment="1">
      <alignment horizontal="center"/>
    </xf>
    <xf numFmtId="0" fontId="78" fillId="2" borderId="0" xfId="0" applyFont="1" applyFill="1" applyAlignment="1">
      <alignment horizontal="center" vertical="center"/>
    </xf>
    <xf numFmtId="9" fontId="0" fillId="24" borderId="10" xfId="0" applyNumberFormat="1" applyFill="1" applyBorder="1" applyAlignment="1">
      <alignment horizontal="center"/>
    </xf>
    <xf numFmtId="0" fontId="0" fillId="24" borderId="10" xfId="0" applyFill="1" applyBorder="1" applyAlignment="1">
      <alignment horizontal="center"/>
    </xf>
    <xf numFmtId="0" fontId="76" fillId="23" borderId="10" xfId="0" applyFont="1" applyFill="1" applyBorder="1" applyAlignment="1">
      <alignment horizontal="center" vertical="center"/>
    </xf>
    <xf numFmtId="0" fontId="76" fillId="23" borderId="10" xfId="0" applyFont="1" applyFill="1" applyBorder="1" applyAlignment="1">
      <alignment horizontal="center"/>
    </xf>
    <xf numFmtId="0" fontId="75" fillId="23" borderId="10" xfId="0" applyFont="1" applyFill="1" applyBorder="1" applyAlignment="1">
      <alignment horizontal="center" vertical="center"/>
    </xf>
    <xf numFmtId="9" fontId="76" fillId="23" borderId="10" xfId="0" applyNumberFormat="1" applyFont="1" applyFill="1" applyBorder="1" applyAlignment="1">
      <alignment horizontal="center"/>
    </xf>
    <xf numFmtId="0" fontId="15" fillId="19" borderId="10" xfId="10" applyFont="1" applyFill="1" applyBorder="1" applyAlignment="1">
      <alignment horizontal="center" vertical="center" wrapText="1"/>
    </xf>
    <xf numFmtId="0" fontId="36" fillId="0" borderId="10" xfId="0" applyFont="1" applyBorder="1" applyAlignment="1">
      <alignment horizontal="center" vertical="top" wrapText="1"/>
    </xf>
    <xf numFmtId="0" fontId="36" fillId="0" borderId="10" xfId="0" applyFont="1" applyBorder="1" applyAlignment="1">
      <alignment horizontal="center" vertical="center"/>
    </xf>
    <xf numFmtId="0" fontId="16" fillId="0" borderId="61" xfId="0" applyFont="1" applyBorder="1" applyAlignment="1">
      <alignment horizontal="center" vertical="center" wrapText="1"/>
    </xf>
    <xf numFmtId="0" fontId="16" fillId="0" borderId="63" xfId="0" applyFont="1" applyBorder="1" applyAlignment="1">
      <alignment horizontal="center" vertical="center" wrapText="1"/>
    </xf>
    <xf numFmtId="0" fontId="43" fillId="2" borderId="69" xfId="0" applyFont="1" applyFill="1" applyBorder="1" applyAlignment="1">
      <alignment horizontal="center" vertical="center" wrapText="1" readingOrder="1"/>
    </xf>
    <xf numFmtId="0" fontId="43" fillId="2" borderId="70" xfId="0" applyFont="1" applyFill="1" applyBorder="1" applyAlignment="1">
      <alignment horizontal="center" vertical="center" wrapText="1" readingOrder="1"/>
    </xf>
    <xf numFmtId="9" fontId="16" fillId="2" borderId="61" xfId="1" applyFont="1" applyFill="1" applyBorder="1" applyAlignment="1">
      <alignment horizontal="center" vertical="center" wrapText="1"/>
    </xf>
    <xf numFmtId="9" fontId="16" fillId="2" borderId="63" xfId="1" applyFont="1" applyFill="1" applyBorder="1" applyAlignment="1">
      <alignment horizontal="center" vertical="center" wrapText="1"/>
    </xf>
    <xf numFmtId="0" fontId="21" fillId="2" borderId="69" xfId="0" applyFont="1" applyFill="1" applyBorder="1" applyAlignment="1">
      <alignment horizontal="center" vertical="center" wrapText="1" readingOrder="1"/>
    </xf>
    <xf numFmtId="0" fontId="21" fillId="2" borderId="63" xfId="0" applyFont="1" applyFill="1" applyBorder="1" applyAlignment="1">
      <alignment horizontal="center" vertical="center" wrapText="1" readingOrder="1"/>
    </xf>
    <xf numFmtId="9" fontId="16" fillId="0" borderId="61" xfId="0" applyNumberFormat="1" applyFont="1" applyBorder="1" applyAlignment="1">
      <alignment horizontal="center" vertical="center" wrapText="1"/>
    </xf>
    <xf numFmtId="9" fontId="16" fillId="0" borderId="63" xfId="0" applyNumberFormat="1" applyFont="1" applyBorder="1" applyAlignment="1">
      <alignment horizontal="center" vertical="center" wrapText="1"/>
    </xf>
    <xf numFmtId="0" fontId="14" fillId="2" borderId="61" xfId="0" applyFont="1" applyFill="1" applyBorder="1" applyAlignment="1">
      <alignment horizontal="center" vertical="center" wrapText="1"/>
    </xf>
    <xf numFmtId="0" fontId="14" fillId="2" borderId="63" xfId="0" applyFont="1" applyFill="1" applyBorder="1" applyAlignment="1">
      <alignment horizontal="center" vertical="center" wrapText="1"/>
    </xf>
    <xf numFmtId="0" fontId="8" fillId="0" borderId="61" xfId="0" applyFont="1" applyBorder="1" applyAlignment="1">
      <alignment horizontal="center" vertical="center" textRotation="90"/>
    </xf>
    <xf numFmtId="0" fontId="8" fillId="0" borderId="63" xfId="0" applyFont="1" applyBorder="1" applyAlignment="1">
      <alignment horizontal="center" vertical="center" textRotation="90"/>
    </xf>
    <xf numFmtId="0" fontId="21" fillId="2" borderId="71" xfId="0" applyFont="1" applyFill="1" applyBorder="1" applyAlignment="1">
      <alignment horizontal="center" vertical="center" wrapText="1" readingOrder="1"/>
    </xf>
    <xf numFmtId="0" fontId="21" fillId="2" borderId="59" xfId="0" applyFont="1" applyFill="1" applyBorder="1" applyAlignment="1">
      <alignment horizontal="center" vertical="center" wrapText="1" readingOrder="1"/>
    </xf>
    <xf numFmtId="0" fontId="43" fillId="2" borderId="63" xfId="0" applyFont="1" applyFill="1" applyBorder="1" applyAlignment="1">
      <alignment horizontal="center" vertical="center" wrapText="1" readingOrder="1"/>
    </xf>
    <xf numFmtId="0" fontId="21" fillId="2" borderId="70" xfId="0" applyFont="1" applyFill="1" applyBorder="1" applyAlignment="1">
      <alignment horizontal="center" vertical="center" wrapText="1" readingOrder="1"/>
    </xf>
    <xf numFmtId="0" fontId="16" fillId="0" borderId="64" xfId="0" applyFont="1" applyBorder="1" applyAlignment="1">
      <alignment horizontal="center" vertical="center"/>
    </xf>
    <xf numFmtId="0" fontId="16" fillId="0" borderId="63" xfId="0" applyFont="1" applyBorder="1" applyAlignment="1">
      <alignment horizontal="center" vertical="center"/>
    </xf>
    <xf numFmtId="0" fontId="16" fillId="0" borderId="61" xfId="0" applyFont="1" applyBorder="1" applyAlignment="1">
      <alignment horizontal="center" vertical="center"/>
    </xf>
    <xf numFmtId="0" fontId="8" fillId="0" borderId="61" xfId="0" applyFont="1" applyBorder="1" applyAlignment="1">
      <alignment horizontal="justify" vertical="center" wrapText="1"/>
    </xf>
    <xf numFmtId="0" fontId="8" fillId="0" borderId="63" xfId="0" applyFont="1" applyBorder="1" applyAlignment="1">
      <alignment horizontal="justify" vertical="center" wrapText="1"/>
    </xf>
    <xf numFmtId="0" fontId="8" fillId="0" borderId="61" xfId="0" applyFont="1" applyBorder="1" applyAlignment="1">
      <alignment horizontal="center" vertical="center" wrapText="1"/>
    </xf>
    <xf numFmtId="0" fontId="8" fillId="0" borderId="63" xfId="0" applyFont="1" applyBorder="1" applyAlignment="1">
      <alignment horizontal="center" vertical="center" wrapText="1"/>
    </xf>
    <xf numFmtId="0" fontId="34" fillId="0" borderId="61" xfId="0" applyFont="1" applyBorder="1" applyAlignment="1">
      <alignment horizontal="justify" vertical="center" wrapText="1"/>
    </xf>
    <xf numFmtId="9" fontId="16" fillId="2" borderId="72" xfId="1" applyFont="1" applyFill="1" applyBorder="1" applyAlignment="1">
      <alignment horizontal="center" vertical="center" wrapText="1"/>
    </xf>
    <xf numFmtId="9" fontId="16" fillId="2" borderId="60" xfId="1" applyFont="1" applyFill="1" applyBorder="1" applyAlignment="1">
      <alignment horizontal="center" vertical="center" wrapText="1"/>
    </xf>
    <xf numFmtId="0" fontId="16" fillId="0" borderId="61" xfId="0" applyFont="1" applyBorder="1" applyAlignment="1">
      <alignment horizontal="justify" vertical="center" wrapText="1"/>
    </xf>
    <xf numFmtId="0" fontId="16" fillId="0" borderId="63" xfId="0" applyFont="1" applyBorder="1" applyAlignment="1">
      <alignment horizontal="justify" vertical="center" wrapText="1"/>
    </xf>
    <xf numFmtId="9" fontId="16" fillId="0" borderId="64" xfId="0" applyNumberFormat="1" applyFont="1" applyBorder="1" applyAlignment="1">
      <alignment horizontal="center" vertical="center" wrapText="1"/>
    </xf>
    <xf numFmtId="0" fontId="8" fillId="0" borderId="64" xfId="0" applyFont="1" applyBorder="1" applyAlignment="1">
      <alignment horizontal="justify" vertical="center" wrapText="1"/>
    </xf>
    <xf numFmtId="0" fontId="8" fillId="2" borderId="61" xfId="0" applyFont="1" applyFill="1" applyBorder="1" applyAlignment="1">
      <alignment horizontal="justify" vertical="center" wrapText="1"/>
    </xf>
    <xf numFmtId="0" fontId="8" fillId="2" borderId="64" xfId="0" applyFont="1" applyFill="1" applyBorder="1" applyAlignment="1">
      <alignment horizontal="justify" vertical="center" wrapText="1"/>
    </xf>
    <xf numFmtId="0" fontId="16" fillId="0" borderId="64" xfId="0" applyFont="1" applyBorder="1" applyAlignment="1">
      <alignment horizontal="center" vertical="center" wrapText="1"/>
    </xf>
    <xf numFmtId="0" fontId="43" fillId="2" borderId="64" xfId="0" applyFont="1" applyFill="1" applyBorder="1" applyAlignment="1">
      <alignment horizontal="center" vertical="center" wrapText="1" readingOrder="1"/>
    </xf>
    <xf numFmtId="0" fontId="8" fillId="2" borderId="63" xfId="0" applyFont="1" applyFill="1" applyBorder="1" applyAlignment="1">
      <alignment horizontal="justify" vertical="center" wrapText="1"/>
    </xf>
    <xf numFmtId="0" fontId="36" fillId="6" borderId="66" xfId="0" applyFont="1" applyFill="1" applyBorder="1" applyAlignment="1">
      <alignment horizontal="center" vertical="center" textRotation="90" wrapText="1"/>
    </xf>
    <xf numFmtId="0" fontId="36" fillId="6" borderId="58" xfId="0" applyFont="1" applyFill="1" applyBorder="1" applyAlignment="1">
      <alignment horizontal="center" vertical="center" textRotation="90" wrapText="1"/>
    </xf>
    <xf numFmtId="0" fontId="16" fillId="6" borderId="66" xfId="0" applyFont="1" applyFill="1" applyBorder="1" applyAlignment="1">
      <alignment horizontal="center" vertical="center" textRotation="90" wrapText="1"/>
    </xf>
    <xf numFmtId="0" fontId="16" fillId="6" borderId="58" xfId="0" applyFont="1" applyFill="1" applyBorder="1" applyAlignment="1">
      <alignment horizontal="center" vertical="center" textRotation="90" wrapText="1"/>
    </xf>
    <xf numFmtId="0" fontId="36" fillId="6" borderId="65" xfId="0" applyFont="1" applyFill="1" applyBorder="1" applyAlignment="1">
      <alignment horizontal="center" vertical="center"/>
    </xf>
    <xf numFmtId="0" fontId="36" fillId="6" borderId="58" xfId="0" applyFont="1" applyFill="1" applyBorder="1" applyAlignment="1">
      <alignment horizontal="center" vertical="center"/>
    </xf>
    <xf numFmtId="0" fontId="36" fillId="6" borderId="63" xfId="0" applyFont="1" applyFill="1" applyBorder="1" applyAlignment="1">
      <alignment horizontal="center" vertical="center" wrapText="1"/>
    </xf>
    <xf numFmtId="0" fontId="36" fillId="6" borderId="62" xfId="0" applyFont="1" applyFill="1" applyBorder="1" applyAlignment="1">
      <alignment horizontal="center" vertical="center" wrapText="1"/>
    </xf>
    <xf numFmtId="0" fontId="36" fillId="6" borderId="61" xfId="0" applyFont="1" applyFill="1" applyBorder="1" applyAlignment="1">
      <alignment horizontal="center" vertical="center" textRotation="90" wrapText="1"/>
    </xf>
    <xf numFmtId="0" fontId="36" fillId="6" borderId="63" xfId="0" applyFont="1" applyFill="1" applyBorder="1" applyAlignment="1">
      <alignment horizontal="center" vertical="center" textRotation="90" wrapText="1"/>
    </xf>
    <xf numFmtId="0" fontId="36" fillId="6" borderId="55" xfId="0" applyFont="1" applyFill="1" applyBorder="1" applyAlignment="1">
      <alignment horizontal="center" vertical="center" wrapText="1"/>
    </xf>
    <xf numFmtId="0" fontId="36" fillId="6" borderId="56" xfId="0" applyFont="1" applyFill="1" applyBorder="1" applyAlignment="1">
      <alignment horizontal="center" vertical="center" wrapText="1"/>
    </xf>
    <xf numFmtId="0" fontId="36" fillId="6" borderId="57" xfId="0" applyFont="1" applyFill="1" applyBorder="1" applyAlignment="1">
      <alignment horizontal="center" vertical="center" wrapText="1"/>
    </xf>
    <xf numFmtId="0" fontId="24" fillId="6" borderId="63" xfId="0" applyFont="1" applyFill="1" applyBorder="1" applyAlignment="1">
      <alignment horizontal="center" vertical="center"/>
    </xf>
    <xf numFmtId="0" fontId="24" fillId="6" borderId="62" xfId="0" applyFont="1" applyFill="1" applyBorder="1" applyAlignment="1">
      <alignment horizontal="center" vertical="center"/>
    </xf>
    <xf numFmtId="0" fontId="36" fillId="6" borderId="61" xfId="0" applyFont="1" applyFill="1" applyBorder="1" applyAlignment="1">
      <alignment horizontal="center" vertical="center" wrapText="1"/>
    </xf>
    <xf numFmtId="0" fontId="43" fillId="2" borderId="61" xfId="0" applyFont="1" applyFill="1" applyBorder="1" applyAlignment="1">
      <alignment horizontal="center" vertical="center" wrapText="1" readingOrder="1"/>
    </xf>
    <xf numFmtId="0" fontId="36" fillId="6" borderId="64" xfId="0" applyFont="1" applyFill="1" applyBorder="1" applyAlignment="1">
      <alignment horizontal="center" vertical="center" wrapText="1"/>
    </xf>
    <xf numFmtId="0" fontId="36" fillId="6" borderId="65" xfId="0" applyFont="1" applyFill="1" applyBorder="1" applyAlignment="1">
      <alignment horizontal="center" vertical="center" wrapText="1"/>
    </xf>
    <xf numFmtId="0" fontId="36" fillId="6" borderId="55" xfId="0" applyFont="1" applyFill="1" applyBorder="1" applyAlignment="1">
      <alignment horizontal="center" vertical="center"/>
    </xf>
    <xf numFmtId="0" fontId="36" fillId="6" borderId="56" xfId="0" applyFont="1" applyFill="1" applyBorder="1" applyAlignment="1">
      <alignment horizontal="center" vertical="center"/>
    </xf>
    <xf numFmtId="0" fontId="36" fillId="6" borderId="59" xfId="0" applyFont="1" applyFill="1" applyBorder="1" applyAlignment="1">
      <alignment horizontal="center" vertical="center"/>
    </xf>
    <xf numFmtId="0" fontId="36" fillId="6" borderId="60" xfId="0" applyFont="1" applyFill="1" applyBorder="1" applyAlignment="1">
      <alignment horizontal="center" vertical="center"/>
    </xf>
    <xf numFmtId="0" fontId="36" fillId="6" borderId="61" xfId="0" applyFont="1" applyFill="1" applyBorder="1" applyAlignment="1">
      <alignment horizontal="center" vertical="center" textRotation="90"/>
    </xf>
    <xf numFmtId="0" fontId="36" fillId="6" borderId="63" xfId="0" applyFont="1" applyFill="1" applyBorder="1" applyAlignment="1">
      <alignment horizontal="center" vertical="center" textRotation="90"/>
    </xf>
    <xf numFmtId="0" fontId="24" fillId="6" borderId="63" xfId="0" applyFont="1" applyFill="1" applyBorder="1" applyAlignment="1">
      <alignment horizontal="center" vertical="center" wrapText="1"/>
    </xf>
    <xf numFmtId="0" fontId="24" fillId="6" borderId="62" xfId="0" applyFont="1" applyFill="1" applyBorder="1" applyAlignment="1">
      <alignment horizontal="center" vertical="center" wrapText="1"/>
    </xf>
    <xf numFmtId="0" fontId="36" fillId="6" borderId="62" xfId="0" applyFont="1" applyFill="1" applyBorder="1" applyAlignment="1">
      <alignment horizontal="center" vertical="center" textRotation="90" wrapText="1"/>
    </xf>
    <xf numFmtId="0" fontId="62" fillId="0" borderId="24" xfId="0" applyFont="1" applyBorder="1" applyAlignment="1">
      <alignment horizontal="center"/>
    </xf>
    <xf numFmtId="0" fontId="62" fillId="0" borderId="5" xfId="0" applyFont="1" applyBorder="1" applyAlignment="1">
      <alignment horizontal="center"/>
    </xf>
    <xf numFmtId="0" fontId="36" fillId="6" borderId="55" xfId="0" applyFont="1" applyFill="1" applyBorder="1" applyAlignment="1">
      <alignment horizontal="left" vertical="center"/>
    </xf>
    <xf numFmtId="0" fontId="36" fillId="6" borderId="56" xfId="0" applyFont="1" applyFill="1" applyBorder="1" applyAlignment="1">
      <alignment horizontal="left" vertical="center"/>
    </xf>
    <xf numFmtId="0" fontId="36" fillId="6" borderId="57" xfId="0" applyFont="1" applyFill="1" applyBorder="1" applyAlignment="1">
      <alignment horizontal="left" vertical="center"/>
    </xf>
    <xf numFmtId="0" fontId="16" fillId="2" borderId="55" xfId="0" applyFont="1" applyFill="1" applyBorder="1" applyAlignment="1">
      <alignment horizontal="left" vertical="center" wrapText="1"/>
    </xf>
    <xf numFmtId="0" fontId="16" fillId="2" borderId="56" xfId="0" applyFont="1" applyFill="1" applyBorder="1" applyAlignment="1">
      <alignment horizontal="left" vertical="center" wrapText="1"/>
    </xf>
    <xf numFmtId="0" fontId="16" fillId="2" borderId="57" xfId="0" applyFont="1" applyFill="1" applyBorder="1" applyAlignment="1">
      <alignment horizontal="left" vertical="center" wrapText="1"/>
    </xf>
    <xf numFmtId="0" fontId="16" fillId="0" borderId="14" xfId="0" applyFont="1" applyBorder="1" applyAlignment="1">
      <alignment horizontal="center" vertical="center"/>
    </xf>
    <xf numFmtId="0" fontId="16" fillId="0" borderId="0" xfId="0" applyFont="1" applyAlignment="1">
      <alignment horizontal="center" vertical="center"/>
    </xf>
    <xf numFmtId="0" fontId="16" fillId="0" borderId="14" xfId="0" applyFont="1" applyBorder="1" applyAlignment="1">
      <alignment horizontal="center"/>
    </xf>
    <xf numFmtId="0" fontId="16" fillId="0" borderId="0" xfId="0" applyFont="1" applyAlignment="1">
      <alignment horizontal="center"/>
    </xf>
    <xf numFmtId="0" fontId="16" fillId="0" borderId="16" xfId="0" applyFont="1" applyBorder="1" applyAlignment="1">
      <alignment horizontal="center"/>
    </xf>
    <xf numFmtId="0" fontId="41" fillId="0" borderId="16" xfId="0" applyFont="1" applyBorder="1" applyAlignment="1">
      <alignment horizontal="center" vertical="center"/>
    </xf>
    <xf numFmtId="0" fontId="62" fillId="2" borderId="88" xfId="0" applyFont="1" applyFill="1" applyBorder="1" applyAlignment="1">
      <alignment horizontal="center" vertical="center"/>
    </xf>
    <xf numFmtId="0" fontId="62" fillId="2" borderId="89" xfId="0" applyFont="1" applyFill="1" applyBorder="1" applyAlignment="1">
      <alignment horizontal="center" vertical="center"/>
    </xf>
    <xf numFmtId="0" fontId="62" fillId="0" borderId="90" xfId="0" applyFont="1" applyBorder="1" applyAlignment="1">
      <alignment horizontal="center" vertical="center"/>
    </xf>
    <xf numFmtId="0" fontId="62" fillId="0" borderId="91" xfId="0" applyFont="1" applyBorder="1" applyAlignment="1">
      <alignment horizontal="center" vertical="center"/>
    </xf>
    <xf numFmtId="0" fontId="62" fillId="0" borderId="88" xfId="0" applyFont="1" applyBorder="1" applyAlignment="1">
      <alignment horizontal="center" vertical="center"/>
    </xf>
    <xf numFmtId="0" fontId="16" fillId="2" borderId="61" xfId="0" applyFont="1" applyFill="1" applyBorder="1" applyAlignment="1">
      <alignment horizontal="center" vertical="center" wrapText="1"/>
    </xf>
    <xf numFmtId="0" fontId="16" fillId="2" borderId="64" xfId="0" applyFont="1" applyFill="1" applyBorder="1" applyAlignment="1">
      <alignment horizontal="center" vertical="center" wrapText="1"/>
    </xf>
    <xf numFmtId="9" fontId="16" fillId="2" borderId="64" xfId="1" applyFont="1" applyFill="1" applyBorder="1" applyAlignment="1">
      <alignment horizontal="center" vertical="center" wrapText="1"/>
    </xf>
    <xf numFmtId="0" fontId="46" fillId="14" borderId="69" xfId="0" applyFont="1" applyFill="1" applyBorder="1" applyAlignment="1">
      <alignment horizontal="center" vertical="center" wrapText="1" readingOrder="1"/>
    </xf>
    <xf numFmtId="0" fontId="46" fillId="14" borderId="64" xfId="0" applyFont="1" applyFill="1" applyBorder="1" applyAlignment="1">
      <alignment horizontal="center" vertical="center" wrapText="1" readingOrder="1"/>
    </xf>
    <xf numFmtId="0" fontId="16" fillId="8" borderId="61" xfId="0" applyFont="1" applyFill="1" applyBorder="1" applyAlignment="1">
      <alignment horizontal="center" vertical="center" wrapText="1"/>
    </xf>
    <xf numFmtId="0" fontId="16" fillId="8" borderId="64" xfId="0" applyFont="1" applyFill="1" applyBorder="1" applyAlignment="1">
      <alignment horizontal="center" vertical="center" wrapText="1"/>
    </xf>
    <xf numFmtId="0" fontId="46" fillId="2" borderId="69" xfId="0" applyFont="1" applyFill="1" applyBorder="1" applyAlignment="1">
      <alignment horizontal="center" vertical="center" wrapText="1" readingOrder="1"/>
    </xf>
    <xf numFmtId="0" fontId="46" fillId="2" borderId="64" xfId="0" applyFont="1" applyFill="1" applyBorder="1" applyAlignment="1">
      <alignment horizontal="center" vertical="center" wrapText="1" readingOrder="1"/>
    </xf>
    <xf numFmtId="0" fontId="8" fillId="0" borderId="64" xfId="0" applyFont="1" applyBorder="1" applyAlignment="1">
      <alignment horizontal="center" vertical="center" wrapText="1"/>
    </xf>
    <xf numFmtId="0" fontId="46" fillId="2" borderId="70" xfId="0" applyFont="1" applyFill="1" applyBorder="1" applyAlignment="1">
      <alignment horizontal="center" vertical="center" wrapText="1" readingOrder="1"/>
    </xf>
    <xf numFmtId="0" fontId="16" fillId="2" borderId="63" xfId="0" applyFont="1" applyFill="1" applyBorder="1" applyAlignment="1">
      <alignment horizontal="center" vertical="center" wrapText="1"/>
    </xf>
    <xf numFmtId="0" fontId="16" fillId="8" borderId="63" xfId="0" applyFont="1" applyFill="1" applyBorder="1" applyAlignment="1">
      <alignment horizontal="center" vertical="center" wrapText="1"/>
    </xf>
    <xf numFmtId="0" fontId="46" fillId="8" borderId="69" xfId="0" applyFont="1" applyFill="1" applyBorder="1" applyAlignment="1">
      <alignment horizontal="center" vertical="center" wrapText="1" readingOrder="1"/>
    </xf>
    <xf numFmtId="0" fontId="46" fillId="8" borderId="64" xfId="0" applyFont="1" applyFill="1" applyBorder="1" applyAlignment="1">
      <alignment horizontal="center" vertical="center" wrapText="1" readingOrder="1"/>
    </xf>
    <xf numFmtId="0" fontId="46" fillId="8" borderId="70" xfId="0" applyFont="1" applyFill="1" applyBorder="1" applyAlignment="1">
      <alignment horizontal="center" vertical="center" wrapText="1" readingOrder="1"/>
    </xf>
    <xf numFmtId="0" fontId="16" fillId="13" borderId="61" xfId="0" applyFont="1" applyFill="1" applyBorder="1" applyAlignment="1">
      <alignment horizontal="center" vertical="center" wrapText="1"/>
    </xf>
    <xf numFmtId="0" fontId="16" fillId="13" borderId="64" xfId="0" applyFont="1" applyFill="1" applyBorder="1" applyAlignment="1">
      <alignment horizontal="center" vertical="center" wrapText="1"/>
    </xf>
    <xf numFmtId="0" fontId="16" fillId="13" borderId="63" xfId="0" applyFont="1" applyFill="1" applyBorder="1" applyAlignment="1">
      <alignment horizontal="center" vertical="center" wrapText="1"/>
    </xf>
    <xf numFmtId="0" fontId="46" fillId="2" borderId="66" xfId="0" applyFont="1" applyFill="1" applyBorder="1" applyAlignment="1">
      <alignment horizontal="center" vertical="center" wrapText="1" readingOrder="1"/>
    </xf>
    <xf numFmtId="0" fontId="46" fillId="2" borderId="65" xfId="0" applyFont="1" applyFill="1" applyBorder="1" applyAlignment="1">
      <alignment horizontal="center" vertical="center" wrapText="1" readingOrder="1"/>
    </xf>
    <xf numFmtId="0" fontId="46" fillId="2" borderId="74" xfId="0" applyFont="1" applyFill="1" applyBorder="1" applyAlignment="1">
      <alignment horizontal="center" vertical="center" wrapText="1" readingOrder="1"/>
    </xf>
    <xf numFmtId="0" fontId="46" fillId="2" borderId="72" xfId="0" applyFont="1" applyFill="1" applyBorder="1" applyAlignment="1">
      <alignment horizontal="center" vertical="center" wrapText="1" readingOrder="1"/>
    </xf>
    <xf numFmtId="0" fontId="46" fillId="2" borderId="73" xfId="0" applyFont="1" applyFill="1" applyBorder="1" applyAlignment="1">
      <alignment horizontal="center" vertical="center" wrapText="1" readingOrder="1"/>
    </xf>
    <xf numFmtId="0" fontId="46" fillId="2" borderId="75" xfId="0" applyFont="1" applyFill="1" applyBorder="1" applyAlignment="1">
      <alignment horizontal="center" vertical="center" wrapText="1" readingOrder="1"/>
    </xf>
    <xf numFmtId="0" fontId="34" fillId="0" borderId="61" xfId="0" applyFont="1" applyBorder="1" applyAlignment="1">
      <alignment horizontal="center" vertical="center" wrapText="1"/>
    </xf>
    <xf numFmtId="0" fontId="34" fillId="0" borderId="64" xfId="0" applyFont="1" applyBorder="1" applyAlignment="1">
      <alignment horizontal="center" vertical="center" wrapText="1"/>
    </xf>
    <xf numFmtId="0" fontId="34" fillId="0" borderId="63" xfId="0" applyFont="1" applyBorder="1" applyAlignment="1">
      <alignment horizontal="center" vertical="center" wrapText="1"/>
    </xf>
    <xf numFmtId="0" fontId="46" fillId="9" borderId="61" xfId="0" applyFont="1" applyFill="1" applyBorder="1" applyAlignment="1">
      <alignment horizontal="center" vertical="center" wrapText="1" readingOrder="1"/>
    </xf>
    <xf numFmtId="0" fontId="46" fillId="9" borderId="64" xfId="0" applyFont="1" applyFill="1" applyBorder="1" applyAlignment="1">
      <alignment horizontal="center" vertical="center" wrapText="1" readingOrder="1"/>
    </xf>
    <xf numFmtId="0" fontId="46" fillId="9" borderId="70" xfId="0" applyFont="1" applyFill="1" applyBorder="1" applyAlignment="1">
      <alignment horizontal="center" vertical="center" wrapText="1" readingOrder="1"/>
    </xf>
    <xf numFmtId="0" fontId="46" fillId="2" borderId="61" xfId="0" applyFont="1" applyFill="1" applyBorder="1" applyAlignment="1">
      <alignment horizontal="center" vertical="center" wrapText="1" readingOrder="1"/>
    </xf>
    <xf numFmtId="0" fontId="36" fillId="6" borderId="72" xfId="0" applyFont="1" applyFill="1" applyBorder="1" applyAlignment="1">
      <alignment horizontal="center" vertical="center" textRotation="90" wrapText="1"/>
    </xf>
    <xf numFmtId="0" fontId="36" fillId="6" borderId="60" xfId="0" applyFont="1" applyFill="1" applyBorder="1" applyAlignment="1">
      <alignment horizontal="center" vertical="center" textRotation="90" wrapText="1"/>
    </xf>
    <xf numFmtId="0" fontId="36" fillId="6" borderId="62" xfId="0" applyFont="1" applyFill="1" applyBorder="1" applyAlignment="1">
      <alignment horizontal="center" vertical="center"/>
    </xf>
    <xf numFmtId="0" fontId="36" fillId="6" borderId="63" xfId="0" applyFont="1" applyFill="1" applyBorder="1" applyAlignment="1">
      <alignment horizontal="center" vertical="center"/>
    </xf>
  </cellXfs>
  <cellStyles count="18">
    <cellStyle name="Hipervínculo" xfId="2" builtinId="8"/>
    <cellStyle name="Millares" xfId="5" builtinId="3"/>
    <cellStyle name="Millares [0]" xfId="4" builtinId="6"/>
    <cellStyle name="Millares [0] 2" xfId="6" xr:uid="{9190645E-E0F2-4E93-A732-1A9EA796C934}"/>
    <cellStyle name="Millares [0] 2 2" xfId="14" xr:uid="{350AF378-0D72-477C-9C1C-3707D9F7C209}"/>
    <cellStyle name="Millares [0] 3" xfId="8" xr:uid="{00000000-0005-0000-0000-000035000000}"/>
    <cellStyle name="Millares [0] 3 2" xfId="16" xr:uid="{2377064D-0339-4DA4-A768-ED3B411F1EC0}"/>
    <cellStyle name="Millares [0] 4" xfId="12" xr:uid="{2629990B-4253-4A22-A599-DBDBCD88EA12}"/>
    <cellStyle name="Millares 2" xfId="7" xr:uid="{24F72D8D-7AD9-484D-B316-383D3AFD8441}"/>
    <cellStyle name="Millares 2 2" xfId="15" xr:uid="{C2D728C6-7125-4BF7-A13E-0158B262BED4}"/>
    <cellStyle name="Millares 3" xfId="9" xr:uid="{00000000-0005-0000-0000-000034000000}"/>
    <cellStyle name="Millares 3 2" xfId="17" xr:uid="{B216504A-E65B-416F-8284-931D41C80CC4}"/>
    <cellStyle name="Millares 4" xfId="13" xr:uid="{AA8C1776-C887-4950-86C7-18F809D860F1}"/>
    <cellStyle name="Normal" xfId="0" builtinId="0"/>
    <cellStyle name="Normal 2" xfId="11" xr:uid="{FC4C522F-45AE-4CF0-9AAD-94DC324A3C4A}"/>
    <cellStyle name="Normal 3" xfId="3" xr:uid="{00000000-0005-0000-0000-000003000000}"/>
    <cellStyle name="Normal 4" xfId="10" xr:uid="{5DB1F5A4-8586-4332-A3BA-92F2D693F4EB}"/>
    <cellStyle name="Porcentaje" xfId="1" builtinId="5"/>
  </cellStyles>
  <dxfs count="90">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colors>
    <mruColors>
      <color rgb="FFFFCCCC"/>
      <color rgb="FF671C34"/>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PA-AC 2024</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ACUMULADOS!$D$9:$D$10</c:f>
              <c:strCache>
                <c:ptCount val="2"/>
                <c:pt idx="0">
                  <c:v>AVANCE 2DO CUATRIMESTRE</c:v>
                </c:pt>
                <c:pt idx="1">
                  <c:v>ESPERADO</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ACUMULADOS!$D$11:$D$16</c15:sqref>
                  </c15:fullRef>
                </c:ext>
              </c:extLst>
              <c:f>(ACUMULADOS!$D$11:$D$12,ACUMULADOS!$D$14:$D$16)</c:f>
              <c:numCache>
                <c:formatCode>0%</c:formatCode>
                <c:ptCount val="5"/>
                <c:pt idx="0">
                  <c:v>0.30952380952380953</c:v>
                </c:pt>
                <c:pt idx="1">
                  <c:v>0.68151515151515152</c:v>
                </c:pt>
                <c:pt idx="2">
                  <c:v>0.48374823503855763</c:v>
                </c:pt>
                <c:pt idx="3">
                  <c:v>0.54666527760265438</c:v>
                </c:pt>
                <c:pt idx="4">
                  <c:v>0.56666666666666665</c:v>
                </c:pt>
              </c:numCache>
            </c:numRef>
          </c:val>
          <c:extLst>
            <c:ext xmlns:c16="http://schemas.microsoft.com/office/drawing/2014/chart" uri="{C3380CC4-5D6E-409C-BE32-E72D297353CC}">
              <c16:uniqueId val="{00000000-3190-442B-AC66-75DB5FBA71B5}"/>
            </c:ext>
          </c:extLst>
        </c:ser>
        <c:ser>
          <c:idx val="1"/>
          <c:order val="1"/>
          <c:tx>
            <c:strRef>
              <c:f>ACUMULADOS!$E$9:$E$10</c:f>
              <c:strCache>
                <c:ptCount val="2"/>
                <c:pt idx="0">
                  <c:v>AVANCE 2DO CUATRIMESTRE</c:v>
                </c:pt>
                <c:pt idx="1">
                  <c:v>LOGRADO</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ACUMULADOS!$E$11:$E$16</c15:sqref>
                  </c15:fullRef>
                </c:ext>
              </c:extLst>
              <c:f>(ACUMULADOS!$E$11:$E$12,ACUMULADOS!$E$14:$E$16)</c:f>
              <c:numCache>
                <c:formatCode>0%</c:formatCode>
                <c:ptCount val="5"/>
                <c:pt idx="0">
                  <c:v>0.30952380952380953</c:v>
                </c:pt>
                <c:pt idx="1">
                  <c:v>0.68151515151515152</c:v>
                </c:pt>
                <c:pt idx="2">
                  <c:v>0.39299663299663307</c:v>
                </c:pt>
                <c:pt idx="3">
                  <c:v>0.3408514559984166</c:v>
                </c:pt>
                <c:pt idx="4">
                  <c:v>0.56666666666666665</c:v>
                </c:pt>
              </c:numCache>
            </c:numRef>
          </c:val>
          <c:extLst>
            <c:ext xmlns:c16="http://schemas.microsoft.com/office/drawing/2014/chart" uri="{C3380CC4-5D6E-409C-BE32-E72D297353CC}">
              <c16:uniqueId val="{00000001-3190-442B-AC66-75DB5FBA71B5}"/>
            </c:ext>
          </c:extLst>
        </c:ser>
        <c:dLbls>
          <c:dLblPos val="outEnd"/>
          <c:showLegendKey val="0"/>
          <c:showVal val="1"/>
          <c:showCatName val="0"/>
          <c:showSerName val="0"/>
          <c:showPercent val="0"/>
          <c:showBubbleSize val="0"/>
        </c:dLbls>
        <c:gapWidth val="444"/>
        <c:overlap val="-90"/>
        <c:axId val="604055184"/>
        <c:axId val="604052784"/>
      </c:barChart>
      <c:catAx>
        <c:axId val="604055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cap="all" spc="120" normalizeH="0" baseline="0">
                <a:solidFill>
                  <a:schemeClr val="tx1">
                    <a:lumMod val="65000"/>
                    <a:lumOff val="35000"/>
                  </a:schemeClr>
                </a:solidFill>
                <a:latin typeface="+mn-lt"/>
                <a:ea typeface="+mn-ea"/>
                <a:cs typeface="+mn-cs"/>
              </a:defRPr>
            </a:pPr>
            <a:endParaRPr lang="es-CO"/>
          </a:p>
        </c:txPr>
        <c:crossAx val="604052784"/>
        <c:crosses val="autoZero"/>
        <c:auto val="1"/>
        <c:lblAlgn val="ctr"/>
        <c:lblOffset val="100"/>
        <c:noMultiLvlLbl val="0"/>
      </c:catAx>
      <c:valAx>
        <c:axId val="604052784"/>
        <c:scaling>
          <c:orientation val="minMax"/>
        </c:scaling>
        <c:delete val="1"/>
        <c:axPos val="l"/>
        <c:numFmt formatCode="0%" sourceLinked="1"/>
        <c:majorTickMark val="none"/>
        <c:minorTickMark val="none"/>
        <c:tickLblPos val="nextTo"/>
        <c:crossAx val="6040551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 4.Componente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PAAC!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rgbClr val="671C34"/>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rPr>
            <a:t>Consulta aquí  el mapa de Riesgos 2024</a:t>
          </a:r>
        </a:p>
      </xdr:txBody>
    </xdr:sp>
    <xdr:clientData/>
  </xdr:twoCellAnchor>
  <xdr:twoCellAnchor>
    <xdr:from>
      <xdr:col>15</xdr:col>
      <xdr:colOff>477439</xdr:colOff>
      <xdr:row>13</xdr:row>
      <xdr:rowOff>47625</xdr:rowOff>
    </xdr:from>
    <xdr:to>
      <xdr:col>15</xdr:col>
      <xdr:colOff>2797968</xdr:colOff>
      <xdr:row>23</xdr:row>
      <xdr:rowOff>119062</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800408" y="3976688"/>
          <a:ext cx="2320529" cy="1976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pPr algn="ctr"/>
          <a:r>
            <a:rPr lang="es-CO" sz="1400" b="1">
              <a:solidFill>
                <a:srgbClr val="671C34"/>
              </a:solidFill>
            </a:rPr>
            <a:t>Haz</a:t>
          </a:r>
          <a:r>
            <a:rPr lang="es-CO" sz="1400" b="1" baseline="0">
              <a:solidFill>
                <a:srgbClr val="671C34"/>
              </a:solidFill>
            </a:rPr>
            <a:t> click en cada componente </a:t>
          </a:r>
          <a:r>
            <a:rPr lang="es-CO" sz="1400" b="1" baseline="0">
              <a:solidFill>
                <a:srgbClr val="671C34"/>
              </a:solidFill>
              <a:effectLst/>
              <a:latin typeface="+mn-lt"/>
              <a:ea typeface="+mn-ea"/>
              <a:cs typeface="+mn-cs"/>
            </a:rPr>
            <a:t>p</a:t>
          </a:r>
          <a:r>
            <a:rPr lang="es-CO" sz="1400" b="1">
              <a:solidFill>
                <a:srgbClr val="671C34"/>
              </a:solidFill>
              <a:effectLst/>
              <a:latin typeface="+mn-lt"/>
              <a:ea typeface="+mn-ea"/>
              <a:cs typeface="+mn-cs"/>
            </a:rPr>
            <a:t>ara conocer el contenido </a:t>
          </a:r>
          <a:endParaRPr lang="es-CO" sz="1400" b="1">
            <a:solidFill>
              <a:srgbClr val="671C34"/>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411614</xdr:colOff>
      <xdr:row>3</xdr:row>
      <xdr:rowOff>676955</xdr:rowOff>
    </xdr:from>
    <xdr:to>
      <xdr:col>9</xdr:col>
      <xdr:colOff>100084</xdr:colOff>
      <xdr:row>34</xdr:row>
      <xdr:rowOff>57831</xdr:rowOff>
    </xdr:to>
    <xdr:pic>
      <xdr:nvPicPr>
        <xdr:cNvPr id="9" name="Imagen 8">
          <a:extLst>
            <a:ext uri="{FF2B5EF4-FFF2-40B4-BE49-F238E27FC236}">
              <a16:creationId xmlns:a16="http://schemas.microsoft.com/office/drawing/2014/main" id="{142E4B55-793A-D73F-4C6D-3C4159DAF1E8}"/>
            </a:ext>
          </a:extLst>
        </xdr:cNvPr>
        <xdr:cNvPicPr>
          <a:picLocks noChangeAspect="1"/>
        </xdr:cNvPicPr>
      </xdr:nvPicPr>
      <xdr:blipFill rotWithShape="1">
        <a:blip xmlns:r="http://schemas.openxmlformats.org/officeDocument/2006/relationships" r:embed="rId10"/>
        <a:srcRect r="-1" b="26084"/>
        <a:stretch/>
      </xdr:blipFill>
      <xdr:spPr>
        <a:xfrm>
          <a:off x="411614" y="1670276"/>
          <a:ext cx="6546470" cy="6334126"/>
        </a:xfrm>
        <a:prstGeom prst="rect">
          <a:avLst/>
        </a:prstGeom>
      </xdr:spPr>
    </xdr:pic>
    <xdr:clientData/>
  </xdr:twoCellAnchor>
  <xdr:twoCellAnchor>
    <xdr:from>
      <xdr:col>1</xdr:col>
      <xdr:colOff>81643</xdr:colOff>
      <xdr:row>0</xdr:row>
      <xdr:rowOff>92527</xdr:rowOff>
    </xdr:from>
    <xdr:to>
      <xdr:col>4</xdr:col>
      <xdr:colOff>585107</xdr:colOff>
      <xdr:row>3</xdr:row>
      <xdr:rowOff>421401</xdr:rowOff>
    </xdr:to>
    <xdr:pic>
      <xdr:nvPicPr>
        <xdr:cNvPr id="15" name="image_0">
          <a:extLst>
            <a:ext uri="{FF2B5EF4-FFF2-40B4-BE49-F238E27FC236}">
              <a16:creationId xmlns:a16="http://schemas.microsoft.com/office/drawing/2014/main" id="{566D0270-3FBE-78A9-97E3-37F9C1ECDAD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43643" y="92527"/>
          <a:ext cx="2789464" cy="1322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453844</xdr:colOff>
      <xdr:row>2</xdr:row>
      <xdr:rowOff>256334</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FD775415-BE8B-459C-8E84-61D95D2BAD8D}"/>
            </a:ext>
          </a:extLst>
        </xdr:cNvPr>
        <xdr:cNvSpPr/>
      </xdr:nvSpPr>
      <xdr:spPr>
        <a:xfrm>
          <a:off x="5558118" y="280147"/>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0</xdr:rowOff>
    </xdr:from>
    <xdr:to>
      <xdr:col>3</xdr:col>
      <xdr:colOff>458146</xdr:colOff>
      <xdr:row>2</xdr:row>
      <xdr:rowOff>278623</xdr:rowOff>
    </xdr:to>
    <xdr:pic>
      <xdr:nvPicPr>
        <xdr:cNvPr id="5" name="Imagen 4">
          <a:extLst>
            <a:ext uri="{FF2B5EF4-FFF2-40B4-BE49-F238E27FC236}">
              <a16:creationId xmlns:a16="http://schemas.microsoft.com/office/drawing/2014/main" id="{A82171F7-F754-4DA0-B924-6E696952D1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326852" cy="1040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2009775</xdr:colOff>
      <xdr:row>24</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15</xdr:row>
      <xdr:rowOff>0</xdr:rowOff>
    </xdr:from>
    <xdr:to>
      <xdr:col>2</xdr:col>
      <xdr:colOff>2009775</xdr:colOff>
      <xdr:row>17</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409576</xdr:colOff>
      <xdr:row>0</xdr:row>
      <xdr:rowOff>0</xdr:rowOff>
    </xdr:from>
    <xdr:to>
      <xdr:col>1</xdr:col>
      <xdr:colOff>495300</xdr:colOff>
      <xdr:row>4</xdr:row>
      <xdr:rowOff>84101</xdr:rowOff>
    </xdr:to>
    <xdr:pic>
      <xdr:nvPicPr>
        <xdr:cNvPr id="5" name="image_0">
          <a:extLst>
            <a:ext uri="{FF2B5EF4-FFF2-40B4-BE49-F238E27FC236}">
              <a16:creationId xmlns:a16="http://schemas.microsoft.com/office/drawing/2014/main" id="{8D37211E-FED7-B500-C101-FAB73BE07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6" y="0"/>
          <a:ext cx="1647824" cy="84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4</xdr:col>
      <xdr:colOff>1643743</xdr:colOff>
      <xdr:row>3</xdr:row>
      <xdr:rowOff>182608</xdr:rowOff>
    </xdr:to>
    <xdr:sp macro="" textlink="">
      <xdr:nvSpPr>
        <xdr:cNvPr id="10" name="Flecha: hacia la izquierda 9">
          <a:hlinkClick xmlns:r="http://schemas.openxmlformats.org/officeDocument/2006/relationships" r:id="rId2"/>
          <a:extLst>
            <a:ext uri="{FF2B5EF4-FFF2-40B4-BE49-F238E27FC236}">
              <a16:creationId xmlns:a16="http://schemas.microsoft.com/office/drawing/2014/main" id="{1DC29C8A-9DF7-4221-BF4C-2F8D0C3AFB9E}"/>
            </a:ext>
          </a:extLst>
        </xdr:cNvPr>
        <xdr:cNvSpPr/>
      </xdr:nvSpPr>
      <xdr:spPr>
        <a:xfrm>
          <a:off x="7025640" y="1828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497416</xdr:colOff>
      <xdr:row>0</xdr:row>
      <xdr:rowOff>116417</xdr:rowOff>
    </xdr:from>
    <xdr:to>
      <xdr:col>2</xdr:col>
      <xdr:colOff>730249</xdr:colOff>
      <xdr:row>3</xdr:row>
      <xdr:rowOff>38516</xdr:rowOff>
    </xdr:to>
    <xdr:pic>
      <xdr:nvPicPr>
        <xdr:cNvPr id="5" name="image_0">
          <a:extLst>
            <a:ext uri="{FF2B5EF4-FFF2-40B4-BE49-F238E27FC236}">
              <a16:creationId xmlns:a16="http://schemas.microsoft.com/office/drawing/2014/main" id="{F2517D00-8B8D-435C-BF1F-096A8D6C2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666" y="116417"/>
          <a:ext cx="2074333" cy="1065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1515533</xdr:colOff>
      <xdr:row>2</xdr:row>
      <xdr:rowOff>59267</xdr:rowOff>
    </xdr:from>
    <xdr:to>
      <xdr:col>4</xdr:col>
      <xdr:colOff>3159276</xdr:colOff>
      <xdr:row>2</xdr:row>
      <xdr:rowOff>607635</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E2075EC6-CC6D-43E9-AA94-8571484FBCC0}"/>
            </a:ext>
          </a:extLst>
        </xdr:cNvPr>
        <xdr:cNvSpPr/>
      </xdr:nvSpPr>
      <xdr:spPr>
        <a:xfrm>
          <a:off x="7044266" y="38100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47625</xdr:rowOff>
    </xdr:from>
    <xdr:to>
      <xdr:col>1</xdr:col>
      <xdr:colOff>251460</xdr:colOff>
      <xdr:row>5</xdr:row>
      <xdr:rowOff>66675</xdr:rowOff>
    </xdr:to>
    <xdr:pic>
      <xdr:nvPicPr>
        <xdr:cNvPr id="5" name="image_0">
          <a:extLst>
            <a:ext uri="{FF2B5EF4-FFF2-40B4-BE49-F238E27FC236}">
              <a16:creationId xmlns:a16="http://schemas.microsoft.com/office/drawing/2014/main" id="{02FB9A6E-D592-46A1-B4E4-9EBE5E9F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9431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2103120</xdr:colOff>
      <xdr:row>1</xdr:row>
      <xdr:rowOff>38100</xdr:rowOff>
    </xdr:from>
    <xdr:to>
      <xdr:col>5</xdr:col>
      <xdr:colOff>13063</xdr:colOff>
      <xdr:row>4</xdr:row>
      <xdr:rowOff>60688</xdr:rowOff>
    </xdr:to>
    <xdr:sp macro="" textlink="">
      <xdr:nvSpPr>
        <xdr:cNvPr id="2" name="Flecha: hacia la izquierda 1">
          <a:hlinkClick xmlns:r="http://schemas.openxmlformats.org/officeDocument/2006/relationships" r:id="rId2"/>
          <a:extLst>
            <a:ext uri="{FF2B5EF4-FFF2-40B4-BE49-F238E27FC236}">
              <a16:creationId xmlns:a16="http://schemas.microsoft.com/office/drawing/2014/main" id="{2ABFBD18-B28F-47AD-8B39-791474BD394C}"/>
            </a:ext>
          </a:extLst>
        </xdr:cNvPr>
        <xdr:cNvSpPr/>
      </xdr:nvSpPr>
      <xdr:spPr>
        <a:xfrm>
          <a:off x="7962900" y="21336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447675</xdr:colOff>
      <xdr:row>0</xdr:row>
      <xdr:rowOff>47625</xdr:rowOff>
    </xdr:from>
    <xdr:to>
      <xdr:col>1</xdr:col>
      <xdr:colOff>123825</xdr:colOff>
      <xdr:row>5</xdr:row>
      <xdr:rowOff>66675</xdr:rowOff>
    </xdr:to>
    <xdr:pic>
      <xdr:nvPicPr>
        <xdr:cNvPr id="7" name="image_0">
          <a:extLst>
            <a:ext uri="{FF2B5EF4-FFF2-40B4-BE49-F238E27FC236}">
              <a16:creationId xmlns:a16="http://schemas.microsoft.com/office/drawing/2014/main" id="{6E1E99B5-B71C-83D9-A89C-ABC160E0F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7625"/>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449580</xdr:colOff>
      <xdr:row>1</xdr:row>
      <xdr:rowOff>38100</xdr:rowOff>
    </xdr:from>
    <xdr:to>
      <xdr:col>4</xdr:col>
      <xdr:colOff>767443</xdr:colOff>
      <xdr:row>4</xdr:row>
      <xdr:rowOff>37828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AC5685-6C31-4A5A-A93F-A5B8E15B077E}"/>
            </a:ext>
          </a:extLst>
        </xdr:cNvPr>
        <xdr:cNvSpPr/>
      </xdr:nvSpPr>
      <xdr:spPr>
        <a:xfrm>
          <a:off x="7658100" y="2209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2" name="Imagen 1">
          <a:extLst>
            <a:ext uri="{FF2B5EF4-FFF2-40B4-BE49-F238E27FC236}">
              <a16:creationId xmlns:a16="http://schemas.microsoft.com/office/drawing/2014/main" id="{92BE940F-8D7D-49D6-98AE-005E1D0ECDAA}"/>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2</xdr:col>
      <xdr:colOff>4871357</xdr:colOff>
      <xdr:row>0</xdr:row>
      <xdr:rowOff>65315</xdr:rowOff>
    </xdr:from>
    <xdr:to>
      <xdr:col>3</xdr:col>
      <xdr:colOff>923925</xdr:colOff>
      <xdr:row>3</xdr:row>
      <xdr:rowOff>70758</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4C54885-4D6D-4F37-9C34-CFACD2195AEA}"/>
            </a:ext>
          </a:extLst>
        </xdr:cNvPr>
        <xdr:cNvSpPr/>
      </xdr:nvSpPr>
      <xdr:spPr>
        <a:xfrm>
          <a:off x="7738382" y="65315"/>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4" name="Imagen 3">
          <a:extLst>
            <a:ext uri="{FF2B5EF4-FFF2-40B4-BE49-F238E27FC236}">
              <a16:creationId xmlns:a16="http://schemas.microsoft.com/office/drawing/2014/main" id="{EFD38BA8-B8D9-4909-9ACE-D9B60FF263E9}"/>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0</xdr:col>
      <xdr:colOff>0</xdr:colOff>
      <xdr:row>0</xdr:row>
      <xdr:rowOff>0</xdr:rowOff>
    </xdr:from>
    <xdr:to>
      <xdr:col>1</xdr:col>
      <xdr:colOff>38100</xdr:colOff>
      <xdr:row>4</xdr:row>
      <xdr:rowOff>142875</xdr:rowOff>
    </xdr:to>
    <xdr:pic>
      <xdr:nvPicPr>
        <xdr:cNvPr id="7" name="image_0">
          <a:extLst>
            <a:ext uri="{FF2B5EF4-FFF2-40B4-BE49-F238E27FC236}">
              <a16:creationId xmlns:a16="http://schemas.microsoft.com/office/drawing/2014/main" id="{92DA45A8-FBFD-55AF-30BC-A411FE893D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1471878</xdr:colOff>
      <xdr:row>0</xdr:row>
      <xdr:rowOff>33866</xdr:rowOff>
    </xdr:from>
    <xdr:to>
      <xdr:col>5</xdr:col>
      <xdr:colOff>597202</xdr:colOff>
      <xdr:row>0</xdr:row>
      <xdr:rowOff>772053</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7683DE8-1E11-4783-AB8F-462B7D219916}"/>
            </a:ext>
          </a:extLst>
        </xdr:cNvPr>
        <xdr:cNvSpPr/>
      </xdr:nvSpPr>
      <xdr:spPr>
        <a:xfrm>
          <a:off x="8414545" y="33866"/>
          <a:ext cx="1758457"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xdr:from>
      <xdr:col>0</xdr:col>
      <xdr:colOff>314666</xdr:colOff>
      <xdr:row>0</xdr:row>
      <xdr:rowOff>34018</xdr:rowOff>
    </xdr:from>
    <xdr:to>
      <xdr:col>1</xdr:col>
      <xdr:colOff>400051</xdr:colOff>
      <xdr:row>1</xdr:row>
      <xdr:rowOff>59191</xdr:rowOff>
    </xdr:to>
    <xdr:pic>
      <xdr:nvPicPr>
        <xdr:cNvPr id="7" name="image_0">
          <a:extLst>
            <a:ext uri="{FF2B5EF4-FFF2-40B4-BE49-F238E27FC236}">
              <a16:creationId xmlns:a16="http://schemas.microsoft.com/office/drawing/2014/main" id="{FD18C30D-552E-3C4B-24E5-988B1FC268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6" y="34018"/>
          <a:ext cx="2066925" cy="969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704850</xdr:colOff>
      <xdr:row>0</xdr:row>
      <xdr:rowOff>85725</xdr:rowOff>
    </xdr:from>
    <xdr:to>
      <xdr:col>0</xdr:col>
      <xdr:colOff>2769318</xdr:colOff>
      <xdr:row>5</xdr:row>
      <xdr:rowOff>100315</xdr:rowOff>
    </xdr:to>
    <xdr:pic>
      <xdr:nvPicPr>
        <xdr:cNvPr id="2" name="image_0">
          <a:extLst>
            <a:ext uri="{FF2B5EF4-FFF2-40B4-BE49-F238E27FC236}">
              <a16:creationId xmlns:a16="http://schemas.microsoft.com/office/drawing/2014/main" id="{5FB153D4-139F-43AD-A8B4-EE26CEDE36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85725"/>
          <a:ext cx="2064468" cy="967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590550</xdr:colOff>
      <xdr:row>5</xdr:row>
      <xdr:rowOff>166687</xdr:rowOff>
    </xdr:from>
    <xdr:to>
      <xdr:col>15</xdr:col>
      <xdr:colOff>590550</xdr:colOff>
      <xdr:row>20</xdr:row>
      <xdr:rowOff>52387</xdr:rowOff>
    </xdr:to>
    <xdr:graphicFrame macro="">
      <xdr:nvGraphicFramePr>
        <xdr:cNvPr id="3" name="Gráfico 2">
          <a:extLst>
            <a:ext uri="{FF2B5EF4-FFF2-40B4-BE49-F238E27FC236}">
              <a16:creationId xmlns:a16="http://schemas.microsoft.com/office/drawing/2014/main" id="{E4DC5A58-90F7-1F6D-D48F-3DD02131E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866776</xdr:colOff>
      <xdr:row>0</xdr:row>
      <xdr:rowOff>0</xdr:rowOff>
    </xdr:from>
    <xdr:to>
      <xdr:col>4</xdr:col>
      <xdr:colOff>153715</xdr:colOff>
      <xdr:row>1</xdr:row>
      <xdr:rowOff>449416</xdr:rowOff>
    </xdr:to>
    <xdr:pic>
      <xdr:nvPicPr>
        <xdr:cNvPr id="2" name="Imagen 1">
          <a:extLst>
            <a:ext uri="{FF2B5EF4-FFF2-40B4-BE49-F238E27FC236}">
              <a16:creationId xmlns:a16="http://schemas.microsoft.com/office/drawing/2014/main" id="{90BE336E-AB25-4369-BD95-0978B2543B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6" y="0"/>
          <a:ext cx="3335064" cy="1039966"/>
        </a:xfrm>
        <a:prstGeom prst="rect">
          <a:avLst/>
        </a:prstGeom>
      </xdr:spPr>
    </xdr:pic>
    <xdr:clientData/>
  </xdr:twoCellAnchor>
  <xdr:twoCellAnchor>
    <xdr:from>
      <xdr:col>4</xdr:col>
      <xdr:colOff>2189655</xdr:colOff>
      <xdr:row>0</xdr:row>
      <xdr:rowOff>109483</xdr:rowOff>
    </xdr:from>
    <xdr:to>
      <xdr:col>5</xdr:col>
      <xdr:colOff>1609853</xdr:colOff>
      <xdr:row>1</xdr:row>
      <xdr:rowOff>256463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940D214-54AF-4C85-BB74-2B4E3615901B}"/>
            </a:ext>
          </a:extLst>
        </xdr:cNvPr>
        <xdr:cNvSpPr/>
      </xdr:nvSpPr>
      <xdr:spPr>
        <a:xfrm>
          <a:off x="7083534" y="109483"/>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ESTION%202023\Pensamiento%20y%20Direccionamiento%20Estrategico\Plan%20estrategico\FO1_PLAN_ESTRATEGICO_V10%20(1)_coment%20Carolina%20(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Z:\GESTION%202024\3.%20GESTION%20DEL%20MEJORAMIENTO\6.%20RIESGOS%202024\MAPA%20DE%20RIESGOS%202024\M_R%20_UNIDAD_SOLIDARIA_2024_V2.xlsx" TargetMode="External"/><Relationship Id="rId1" Type="http://schemas.openxmlformats.org/officeDocument/2006/relationships/externalLinkPath" Target="file:///Z:\GESTION%202024\3.%20GESTION%20DEL%20MEJORAMIENTO\6.%20RIESGOS%202024\MAPA%20DE%20RIESGOS%202024\M_R%20_UNIDAD_SOLIDARIA_2024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utlook.office.com/Users/jorge/Documents/UAEOS/TRABAJO%20EN%20CASA/MAPAS%20DE%20RIESGOS/RIESGOS%202022/MAPA%20RIESGOS%20SEGURIDAD%20DE%20LA%20INFORMACION%202022/Mapa%20riesgos%20seguridad%20digital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ion, Vision y Objetivos"/>
      <sheetName val="Objetivos y Plan de Acción"/>
      <sheetName val="Estructura de PND"/>
      <sheetName val="Programas sectoriales"/>
      <sheetName val="Hoja2"/>
    </sheetNames>
    <sheetDataSet>
      <sheetData sheetId="0"/>
      <sheetData sheetId="1"/>
      <sheetData sheetId="2">
        <row r="4">
          <cell r="B4" t="str">
            <v>1. Ordenamiento del territorio
alrededor del agua y justicia
ambiental</v>
          </cell>
        </row>
        <row r="5">
          <cell r="B5" t="str">
            <v>2. Seguridad humana y justicia social</v>
          </cell>
        </row>
        <row r="6">
          <cell r="B6" t="str">
            <v>3. Derecho humano a la alimentación</v>
          </cell>
        </row>
        <row r="7">
          <cell r="B7" t="str">
            <v>4.  Internacionalización, transformación productiva para la vida y acción climática</v>
          </cell>
        </row>
        <row r="8">
          <cell r="B8" t="str">
            <v>5. Convergencia regional</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servaciones caracterizacion"/>
      <sheetName val="Hoja1"/>
      <sheetName val="MAPA RIESGOS U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Clasificacion riesgo"/>
      <sheetName val="Factores Riesgo"/>
      <sheetName val="ValoraciónControles "/>
      <sheetName val="CONTROL DE CAMBIOS"/>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C6">
            <v>0.12</v>
          </cell>
        </row>
        <row r="15">
          <cell r="C15">
            <v>0.12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atencionalciudadano@unidadsolidaria.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70" zoomScaleNormal="70" zoomScaleSheetLayoutView="80" zoomScalePageLayoutView="70" workbookViewId="0">
      <selection activeCell="T7" sqref="T7"/>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442"/>
      <c r="B1" s="443"/>
      <c r="C1" s="443"/>
      <c r="D1" s="443"/>
      <c r="E1" s="443"/>
      <c r="F1" s="443"/>
      <c r="G1" s="443"/>
      <c r="H1" s="444"/>
      <c r="I1" s="445"/>
      <c r="J1" s="445"/>
      <c r="K1" s="445"/>
      <c r="L1" s="445"/>
      <c r="M1" s="445"/>
      <c r="N1" s="445"/>
      <c r="O1" s="445"/>
      <c r="P1" s="446"/>
    </row>
    <row r="2" spans="1:16" ht="30.75" customHeight="1" x14ac:dyDescent="0.25">
      <c r="A2" s="447"/>
      <c r="B2" s="29"/>
      <c r="C2" s="29"/>
      <c r="D2" s="29"/>
      <c r="E2" s="29"/>
      <c r="F2" s="29"/>
      <c r="G2" s="29"/>
      <c r="H2" s="30"/>
      <c r="I2" s="31"/>
      <c r="J2" s="31"/>
      <c r="K2" s="31"/>
      <c r="L2" s="31"/>
      <c r="M2" s="31"/>
      <c r="N2" s="31"/>
      <c r="O2" s="31"/>
      <c r="P2" s="448"/>
    </row>
    <row r="3" spans="1:16" ht="30.75" customHeight="1" x14ac:dyDescent="0.25">
      <c r="A3" s="447"/>
      <c r="B3" s="29"/>
      <c r="C3" s="29"/>
      <c r="D3" s="29"/>
      <c r="E3" s="29"/>
      <c r="F3" s="29"/>
      <c r="G3" s="29"/>
      <c r="H3" s="30"/>
      <c r="I3" s="31"/>
      <c r="J3" s="31"/>
      <c r="K3" s="31"/>
      <c r="L3" s="31"/>
      <c r="M3" s="31"/>
      <c r="N3" s="31"/>
      <c r="O3" s="31"/>
      <c r="P3" s="448"/>
    </row>
    <row r="4" spans="1:16" ht="72.75" customHeight="1" x14ac:dyDescent="0.25">
      <c r="A4" s="447"/>
      <c r="B4" s="29"/>
      <c r="C4" s="29"/>
      <c r="D4" s="29"/>
      <c r="E4" s="29"/>
      <c r="F4" s="29"/>
      <c r="G4" s="29"/>
      <c r="H4" s="29"/>
      <c r="I4" s="579" t="s">
        <v>0</v>
      </c>
      <c r="J4" s="580"/>
      <c r="K4" s="580"/>
      <c r="L4" s="580"/>
      <c r="M4" s="580"/>
      <c r="N4" s="580"/>
      <c r="O4" s="580"/>
      <c r="P4" s="581"/>
    </row>
    <row r="5" spans="1:16" x14ac:dyDescent="0.25">
      <c r="A5" s="447"/>
      <c r="B5" s="29"/>
      <c r="C5" s="29"/>
      <c r="D5" s="29"/>
      <c r="E5" s="29"/>
      <c r="F5" s="29"/>
      <c r="G5" s="29"/>
      <c r="H5" s="30"/>
      <c r="I5" s="31"/>
      <c r="J5" s="31"/>
      <c r="K5" s="31"/>
      <c r="L5" s="31"/>
      <c r="M5" s="31"/>
      <c r="N5" s="31"/>
      <c r="O5" s="31"/>
      <c r="P5" s="448"/>
    </row>
    <row r="6" spans="1:16" ht="21" x14ac:dyDescent="0.25">
      <c r="A6" s="447"/>
      <c r="B6" s="29"/>
      <c r="C6" s="585"/>
      <c r="D6" s="586"/>
      <c r="E6" s="586"/>
      <c r="F6" s="586"/>
      <c r="G6" s="586"/>
      <c r="H6" s="587"/>
      <c r="I6" s="31"/>
      <c r="J6" s="29"/>
      <c r="K6" s="31"/>
      <c r="L6" s="31"/>
      <c r="M6" s="31"/>
      <c r="N6" s="31"/>
      <c r="O6" s="32"/>
      <c r="P6" s="448"/>
    </row>
    <row r="7" spans="1:16" x14ac:dyDescent="0.25">
      <c r="A7" s="447"/>
      <c r="B7" s="29"/>
      <c r="C7" s="588"/>
      <c r="D7" s="586"/>
      <c r="E7" s="586"/>
      <c r="F7" s="586"/>
      <c r="G7" s="586"/>
      <c r="H7" s="587"/>
      <c r="I7" s="31"/>
      <c r="J7" s="33"/>
      <c r="K7" s="34"/>
      <c r="L7" s="34"/>
      <c r="M7" s="34"/>
      <c r="N7" s="34"/>
      <c r="O7" s="34"/>
      <c r="P7" s="449"/>
    </row>
    <row r="8" spans="1:16" ht="23.25" x14ac:dyDescent="0.25">
      <c r="A8" s="447"/>
      <c r="B8" s="29"/>
      <c r="C8" s="588"/>
      <c r="D8" s="586"/>
      <c r="E8" s="586"/>
      <c r="F8" s="586"/>
      <c r="G8" s="586"/>
      <c r="H8" s="587"/>
      <c r="I8" s="31"/>
      <c r="J8" s="582" t="s">
        <v>1</v>
      </c>
      <c r="K8" s="582"/>
      <c r="L8" s="582"/>
      <c r="M8" s="34"/>
      <c r="N8" s="34"/>
      <c r="O8" s="34"/>
      <c r="P8" s="449"/>
    </row>
    <row r="9" spans="1:16" ht="24" customHeight="1" x14ac:dyDescent="0.25">
      <c r="A9" s="447"/>
      <c r="B9" s="29"/>
      <c r="C9" s="588"/>
      <c r="D9" s="586"/>
      <c r="E9" s="586"/>
      <c r="F9" s="586"/>
      <c r="G9" s="586"/>
      <c r="H9" s="587"/>
      <c r="I9" s="31"/>
      <c r="J9" s="34"/>
      <c r="K9" s="34"/>
      <c r="L9" s="29"/>
      <c r="M9" s="34"/>
      <c r="N9" s="34"/>
      <c r="O9" s="29"/>
      <c r="P9" s="449"/>
    </row>
    <row r="10" spans="1:16" x14ac:dyDescent="0.25">
      <c r="A10" s="447"/>
      <c r="B10" s="29"/>
      <c r="C10" s="588"/>
      <c r="D10" s="586"/>
      <c r="E10" s="586"/>
      <c r="F10" s="586"/>
      <c r="G10" s="586"/>
      <c r="H10" s="587"/>
      <c r="I10" s="31"/>
      <c r="J10" s="34"/>
      <c r="K10" s="34"/>
      <c r="L10" s="34"/>
      <c r="M10" s="34"/>
      <c r="N10" s="34"/>
      <c r="O10" s="34"/>
      <c r="P10" s="449"/>
    </row>
    <row r="11" spans="1:16" x14ac:dyDescent="0.25">
      <c r="A11" s="447"/>
      <c r="B11" s="29"/>
      <c r="C11" s="588"/>
      <c r="D11" s="586"/>
      <c r="E11" s="586"/>
      <c r="F11" s="586"/>
      <c r="G11" s="586"/>
      <c r="H11" s="587"/>
      <c r="I11" s="31"/>
      <c r="J11" s="34"/>
      <c r="K11" s="34"/>
      <c r="L11" s="34"/>
      <c r="M11" s="34"/>
      <c r="N11" s="34"/>
      <c r="O11" s="34"/>
      <c r="P11" s="449"/>
    </row>
    <row r="12" spans="1:16" x14ac:dyDescent="0.25">
      <c r="A12" s="447"/>
      <c r="B12" s="29"/>
      <c r="C12" s="588"/>
      <c r="D12" s="586"/>
      <c r="E12" s="586"/>
      <c r="F12" s="586"/>
      <c r="G12" s="586"/>
      <c r="H12" s="587"/>
      <c r="I12" s="31"/>
      <c r="J12" s="34"/>
      <c r="K12" s="34"/>
      <c r="L12" s="34"/>
      <c r="M12" s="34"/>
      <c r="N12" s="34"/>
      <c r="O12" s="34"/>
      <c r="P12" s="449"/>
    </row>
    <row r="13" spans="1:16" x14ac:dyDescent="0.25">
      <c r="A13" s="447"/>
      <c r="B13" s="29"/>
      <c r="C13" s="588"/>
      <c r="D13" s="586"/>
      <c r="E13" s="586"/>
      <c r="F13" s="586"/>
      <c r="G13" s="586"/>
      <c r="H13" s="587"/>
      <c r="I13" s="31"/>
      <c r="J13" s="34"/>
      <c r="K13" s="34"/>
      <c r="L13" s="34"/>
      <c r="M13" s="34"/>
      <c r="N13" s="34"/>
      <c r="O13" s="34"/>
      <c r="P13" s="449"/>
    </row>
    <row r="14" spans="1:16" x14ac:dyDescent="0.25">
      <c r="A14" s="447"/>
      <c r="B14" s="29"/>
      <c r="C14" s="588"/>
      <c r="D14" s="586"/>
      <c r="E14" s="586"/>
      <c r="F14" s="586"/>
      <c r="G14" s="586"/>
      <c r="H14" s="587"/>
      <c r="I14" s="31"/>
      <c r="J14" s="29"/>
      <c r="K14" s="29"/>
      <c r="L14" s="29"/>
      <c r="M14" s="29"/>
      <c r="N14" s="34"/>
      <c r="O14" s="34"/>
      <c r="P14" s="449"/>
    </row>
    <row r="15" spans="1:16" x14ac:dyDescent="0.25">
      <c r="A15" s="447"/>
      <c r="B15" s="29"/>
      <c r="C15" s="588"/>
      <c r="D15" s="586"/>
      <c r="E15" s="586"/>
      <c r="F15" s="586"/>
      <c r="G15" s="586"/>
      <c r="H15" s="587"/>
      <c r="I15" s="31"/>
      <c r="J15" s="29"/>
      <c r="K15" s="29"/>
      <c r="L15" s="29"/>
      <c r="M15" s="29"/>
      <c r="N15" s="34"/>
      <c r="O15" s="34"/>
      <c r="P15" s="449"/>
    </row>
    <row r="16" spans="1:16" x14ac:dyDescent="0.25">
      <c r="A16" s="447"/>
      <c r="B16" s="29"/>
      <c r="C16" s="588"/>
      <c r="D16" s="586"/>
      <c r="E16" s="586"/>
      <c r="F16" s="586"/>
      <c r="G16" s="586"/>
      <c r="H16" s="587"/>
      <c r="I16" s="31"/>
      <c r="J16" s="35"/>
      <c r="K16" s="29"/>
      <c r="L16" s="29"/>
      <c r="M16" s="29"/>
      <c r="N16" s="34"/>
      <c r="O16" s="34"/>
      <c r="P16" s="449"/>
    </row>
    <row r="17" spans="1:20" x14ac:dyDescent="0.25">
      <c r="A17" s="447"/>
      <c r="B17" s="29"/>
      <c r="C17" s="588"/>
      <c r="D17" s="586"/>
      <c r="E17" s="586"/>
      <c r="F17" s="586"/>
      <c r="G17" s="586"/>
      <c r="H17" s="587"/>
      <c r="I17" s="31"/>
      <c r="J17" s="29"/>
      <c r="K17" s="29"/>
      <c r="L17" s="29"/>
      <c r="M17" s="29"/>
      <c r="N17" s="34"/>
      <c r="O17" s="34"/>
      <c r="P17" s="449"/>
    </row>
    <row r="18" spans="1:20" x14ac:dyDescent="0.25">
      <c r="A18" s="447"/>
      <c r="B18" s="29"/>
      <c r="C18" s="588"/>
      <c r="D18" s="586"/>
      <c r="E18" s="586"/>
      <c r="F18" s="586"/>
      <c r="G18" s="586"/>
      <c r="H18" s="587"/>
      <c r="I18" s="31"/>
      <c r="J18" s="34"/>
      <c r="K18" s="34"/>
      <c r="L18" s="34"/>
      <c r="M18" s="34"/>
      <c r="N18" s="34"/>
      <c r="O18" s="34"/>
      <c r="P18" s="449"/>
    </row>
    <row r="19" spans="1:20" x14ac:dyDescent="0.25">
      <c r="A19" s="447"/>
      <c r="B19" s="29"/>
      <c r="C19" s="588"/>
      <c r="D19" s="586"/>
      <c r="E19" s="586"/>
      <c r="F19" s="586"/>
      <c r="G19" s="586"/>
      <c r="H19" s="587"/>
      <c r="I19" s="31"/>
      <c r="J19" s="34"/>
      <c r="K19" s="34"/>
      <c r="L19" s="34"/>
      <c r="M19" s="34"/>
      <c r="N19" s="34"/>
      <c r="O19" s="34"/>
      <c r="P19" s="449"/>
    </row>
    <row r="20" spans="1:20" x14ac:dyDescent="0.25">
      <c r="A20" s="447"/>
      <c r="B20" s="29"/>
      <c r="C20" s="588"/>
      <c r="D20" s="586"/>
      <c r="E20" s="586"/>
      <c r="F20" s="586"/>
      <c r="G20" s="586"/>
      <c r="H20" s="587"/>
      <c r="I20" s="31"/>
      <c r="J20" s="34"/>
      <c r="K20" s="34"/>
      <c r="L20" s="34"/>
      <c r="M20" s="34"/>
      <c r="N20" s="34"/>
      <c r="O20" s="34"/>
      <c r="P20" s="449"/>
    </row>
    <row r="21" spans="1:20" x14ac:dyDescent="0.25">
      <c r="A21" s="447"/>
      <c r="B21" s="29"/>
      <c r="C21" s="588"/>
      <c r="D21" s="586"/>
      <c r="E21" s="586"/>
      <c r="F21" s="586"/>
      <c r="G21" s="586"/>
      <c r="H21" s="587"/>
      <c r="I21" s="31"/>
      <c r="J21" s="34"/>
      <c r="K21" s="34"/>
      <c r="L21" s="34"/>
      <c r="M21" s="34"/>
      <c r="N21" s="34"/>
      <c r="O21" s="34"/>
      <c r="P21" s="449"/>
    </row>
    <row r="22" spans="1:20" x14ac:dyDescent="0.25">
      <c r="A22" s="447"/>
      <c r="B22" s="29"/>
      <c r="C22" s="29"/>
      <c r="D22" s="29"/>
      <c r="E22" s="29"/>
      <c r="F22" s="29"/>
      <c r="G22" s="29"/>
      <c r="H22" s="30"/>
      <c r="I22" s="31"/>
      <c r="J22" s="34"/>
      <c r="K22" s="34"/>
      <c r="L22" s="34"/>
      <c r="M22" s="34"/>
      <c r="N22" s="34"/>
      <c r="O22" s="34"/>
      <c r="P22" s="449"/>
    </row>
    <row r="23" spans="1:20" x14ac:dyDescent="0.25">
      <c r="A23" s="447"/>
      <c r="B23" s="29"/>
      <c r="C23" s="29"/>
      <c r="D23" s="29"/>
      <c r="E23" s="29"/>
      <c r="F23" s="29"/>
      <c r="G23" s="29"/>
      <c r="H23" s="30"/>
      <c r="I23" s="31"/>
      <c r="J23" s="34"/>
      <c r="K23" s="34"/>
      <c r="L23" s="34"/>
      <c r="M23" s="34"/>
      <c r="N23" s="34"/>
      <c r="O23" s="34"/>
      <c r="P23" s="449"/>
    </row>
    <row r="24" spans="1:20" x14ac:dyDescent="0.25">
      <c r="A24" s="447"/>
      <c r="B24" s="29"/>
      <c r="C24" s="29"/>
      <c r="D24" s="29"/>
      <c r="E24" s="29"/>
      <c r="F24" s="29"/>
      <c r="G24" s="29"/>
      <c r="H24" s="30"/>
      <c r="I24" s="31"/>
      <c r="J24" s="34"/>
      <c r="K24" s="34"/>
      <c r="L24" s="34"/>
      <c r="M24" s="34"/>
      <c r="N24" s="34"/>
      <c r="O24" s="34"/>
      <c r="P24" s="449"/>
    </row>
    <row r="25" spans="1:20" x14ac:dyDescent="0.25">
      <c r="A25" s="447"/>
      <c r="B25" s="29"/>
      <c r="C25" s="29"/>
      <c r="D25" s="29"/>
      <c r="E25" s="29"/>
      <c r="F25" s="29"/>
      <c r="G25" s="29"/>
      <c r="H25" s="30"/>
      <c r="I25" s="31"/>
      <c r="J25" s="31"/>
      <c r="K25" s="31"/>
      <c r="L25" s="31"/>
      <c r="M25" s="31"/>
      <c r="N25" s="31"/>
      <c r="O25" s="31"/>
      <c r="P25" s="448"/>
    </row>
    <row r="26" spans="1:20" x14ac:dyDescent="0.25">
      <c r="A26" s="447"/>
      <c r="B26" s="29"/>
      <c r="C26" s="29"/>
      <c r="D26" s="29"/>
      <c r="E26" s="29"/>
      <c r="F26" s="29"/>
      <c r="G26" s="29"/>
      <c r="H26" s="30"/>
      <c r="I26" s="31"/>
      <c r="J26" s="31"/>
      <c r="K26" s="31"/>
      <c r="L26" s="31"/>
      <c r="M26" s="31"/>
      <c r="N26" s="31"/>
      <c r="O26" s="31"/>
      <c r="P26" s="448"/>
    </row>
    <row r="27" spans="1:20" x14ac:dyDescent="0.25">
      <c r="A27" s="447"/>
      <c r="B27" s="29"/>
      <c r="C27" s="29"/>
      <c r="D27" s="29"/>
      <c r="E27" s="29"/>
      <c r="F27" s="29"/>
      <c r="G27" s="29"/>
      <c r="H27" s="30"/>
      <c r="I27" s="31"/>
      <c r="J27" s="31"/>
      <c r="K27" s="31"/>
      <c r="L27" s="31"/>
      <c r="M27" s="31"/>
      <c r="N27" s="31"/>
      <c r="O27" s="31"/>
      <c r="P27" s="448"/>
      <c r="T27" s="36"/>
    </row>
    <row r="28" spans="1:20" x14ac:dyDescent="0.25">
      <c r="A28" s="447"/>
      <c r="B28" s="29"/>
      <c r="C28" s="29"/>
      <c r="D28" s="29"/>
      <c r="E28" s="29"/>
      <c r="F28" s="29"/>
      <c r="G28" s="29"/>
      <c r="H28" s="30"/>
      <c r="I28" s="31"/>
      <c r="J28" s="31"/>
      <c r="K28" s="31"/>
      <c r="L28" s="31"/>
      <c r="M28" s="31"/>
      <c r="N28" s="31"/>
      <c r="O28" s="31"/>
      <c r="P28" s="448"/>
    </row>
    <row r="29" spans="1:20" x14ac:dyDescent="0.25">
      <c r="A29" s="447"/>
      <c r="B29" s="29"/>
      <c r="C29" s="29"/>
      <c r="D29" s="29"/>
      <c r="E29" s="29"/>
      <c r="F29" s="29"/>
      <c r="G29" s="29"/>
      <c r="H29" s="30"/>
      <c r="I29" s="31"/>
      <c r="J29" s="31"/>
      <c r="K29" s="31"/>
      <c r="L29" s="31"/>
      <c r="M29" s="31"/>
      <c r="N29" s="31"/>
      <c r="O29" s="31"/>
      <c r="P29" s="448"/>
    </row>
    <row r="30" spans="1:20" x14ac:dyDescent="0.25">
      <c r="A30" s="447"/>
      <c r="B30" s="29"/>
      <c r="C30" s="29"/>
      <c r="D30" s="29"/>
      <c r="E30" s="29"/>
      <c r="F30" s="29"/>
      <c r="G30" s="29"/>
      <c r="H30" s="30"/>
      <c r="I30" s="31"/>
      <c r="J30" s="31"/>
      <c r="K30" s="31"/>
      <c r="L30" s="31"/>
      <c r="M30" s="31"/>
      <c r="N30" s="31"/>
      <c r="O30" s="31"/>
      <c r="P30" s="448"/>
    </row>
    <row r="31" spans="1:20" x14ac:dyDescent="0.25">
      <c r="A31" s="447"/>
      <c r="B31" s="29"/>
      <c r="C31" s="29"/>
      <c r="D31" s="29"/>
      <c r="E31" s="29"/>
      <c r="F31" s="29"/>
      <c r="G31" s="29"/>
      <c r="H31" s="30"/>
      <c r="I31" s="31"/>
      <c r="J31" s="31"/>
      <c r="K31" s="31"/>
      <c r="L31" s="31"/>
      <c r="M31" s="31"/>
      <c r="N31" s="31"/>
      <c r="O31" s="31"/>
      <c r="P31" s="448"/>
    </row>
    <row r="32" spans="1:20" x14ac:dyDescent="0.25">
      <c r="A32" s="447"/>
      <c r="B32" s="29"/>
      <c r="C32" s="29"/>
      <c r="D32" s="29"/>
      <c r="E32" s="29"/>
      <c r="F32" s="29"/>
      <c r="G32" s="29"/>
      <c r="H32" s="30"/>
      <c r="I32" s="31"/>
      <c r="J32" s="31"/>
      <c r="K32" s="31"/>
      <c r="L32" s="31"/>
      <c r="M32" s="31"/>
      <c r="N32" s="31"/>
      <c r="O32" s="31"/>
      <c r="P32" s="448"/>
    </row>
    <row r="33" spans="1:16" x14ac:dyDescent="0.25">
      <c r="A33" s="447"/>
      <c r="B33" s="29"/>
      <c r="C33" s="29"/>
      <c r="D33" s="29"/>
      <c r="E33" s="29"/>
      <c r="F33" s="29"/>
      <c r="G33" s="29"/>
      <c r="H33" s="30"/>
      <c r="I33" s="31"/>
      <c r="J33" s="31"/>
      <c r="K33" s="31"/>
      <c r="L33" s="31"/>
      <c r="M33" s="31"/>
      <c r="N33" s="31"/>
      <c r="O33" s="31"/>
      <c r="P33" s="448"/>
    </row>
    <row r="34" spans="1:16" ht="16.5" x14ac:dyDescent="0.25">
      <c r="A34" s="447"/>
      <c r="B34" s="29"/>
      <c r="C34" s="29"/>
      <c r="D34" s="29"/>
      <c r="E34" s="29"/>
      <c r="F34" s="29"/>
      <c r="G34" s="29"/>
      <c r="H34" s="30"/>
      <c r="I34" s="31"/>
      <c r="J34" s="31"/>
      <c r="K34" s="583"/>
      <c r="L34" s="583"/>
      <c r="M34" s="583"/>
      <c r="N34" s="583"/>
      <c r="O34" s="583"/>
      <c r="P34" s="584"/>
    </row>
    <row r="35" spans="1:16" x14ac:dyDescent="0.25">
      <c r="A35" s="447"/>
      <c r="B35" s="29"/>
      <c r="C35" s="29"/>
      <c r="D35" s="29"/>
      <c r="E35" s="29"/>
      <c r="F35" s="29"/>
      <c r="G35" s="29"/>
      <c r="H35" s="30"/>
      <c r="I35" s="31"/>
      <c r="J35" s="31"/>
      <c r="K35" s="31"/>
      <c r="L35" s="31"/>
      <c r="M35" s="31"/>
      <c r="N35" s="31"/>
      <c r="O35" s="31"/>
      <c r="P35" s="448"/>
    </row>
    <row r="36" spans="1:16" x14ac:dyDescent="0.25">
      <c r="A36" s="447"/>
      <c r="B36" s="29"/>
      <c r="C36" s="29"/>
      <c r="D36" s="29"/>
      <c r="E36" s="29"/>
      <c r="F36" s="29"/>
      <c r="G36" s="75"/>
      <c r="H36" s="450"/>
      <c r="I36" s="76"/>
      <c r="J36" s="31"/>
      <c r="K36" s="31"/>
      <c r="L36" s="31"/>
      <c r="M36" s="31"/>
      <c r="N36" s="31"/>
      <c r="O36" s="31"/>
      <c r="P36" s="448"/>
    </row>
    <row r="37" spans="1:16" x14ac:dyDescent="0.25">
      <c r="A37" s="447"/>
      <c r="B37" s="29"/>
      <c r="C37" s="29"/>
      <c r="D37" s="29"/>
      <c r="E37" s="29"/>
      <c r="F37" s="29"/>
      <c r="G37" s="75"/>
      <c r="I37" s="77"/>
      <c r="J37" s="29"/>
      <c r="K37" s="29"/>
      <c r="L37" s="29"/>
      <c r="M37" s="29"/>
      <c r="N37" s="29"/>
      <c r="O37" s="29"/>
      <c r="P37" s="451"/>
    </row>
    <row r="38" spans="1:16" x14ac:dyDescent="0.25">
      <c r="A38" s="447"/>
      <c r="B38" s="29"/>
      <c r="C38" s="29"/>
      <c r="D38" s="29"/>
      <c r="E38" s="29"/>
      <c r="F38" s="29"/>
      <c r="G38" s="75"/>
      <c r="I38" s="77"/>
      <c r="J38" s="29"/>
      <c r="K38" s="29"/>
      <c r="L38" s="29"/>
      <c r="M38" s="29"/>
      <c r="N38" s="29"/>
      <c r="O38" s="29"/>
      <c r="P38" s="451"/>
    </row>
    <row r="39" spans="1:16" ht="15.75" thickBot="1" x14ac:dyDescent="0.3">
      <c r="A39" s="452"/>
      <c r="B39" s="453"/>
      <c r="C39" s="453"/>
      <c r="D39" s="453"/>
      <c r="E39" s="453"/>
      <c r="F39" s="453"/>
      <c r="G39" s="453"/>
      <c r="H39" s="453"/>
      <c r="I39" s="453"/>
      <c r="J39" s="453"/>
      <c r="K39" s="453"/>
      <c r="L39" s="453"/>
      <c r="M39" s="453"/>
      <c r="N39" s="453"/>
      <c r="O39" s="453"/>
      <c r="P39" s="454"/>
    </row>
    <row r="40" spans="1:16" ht="15.75" thickTop="1" x14ac:dyDescent="0.25">
      <c r="A40" s="37"/>
      <c r="B40" s="38"/>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F2E32-A922-44B7-BF25-38A0572DC371}">
  <sheetPr>
    <tabColor rgb="FF00B050"/>
  </sheetPr>
  <dimension ref="A1:AJ84"/>
  <sheetViews>
    <sheetView showGridLines="0" zoomScale="87" zoomScaleNormal="87" workbookViewId="0"/>
  </sheetViews>
  <sheetFormatPr baseColWidth="10" defaultColWidth="11.42578125" defaultRowHeight="16.5" x14ac:dyDescent="0.3"/>
  <cols>
    <col min="1" max="1" width="5" style="189" bestFit="1" customWidth="1"/>
    <col min="2" max="2" width="7.85546875" style="189" customWidth="1"/>
    <col min="3" max="3" width="29.28515625" style="322" customWidth="1"/>
    <col min="4" max="4" width="31.42578125" style="322" customWidth="1"/>
    <col min="5" max="5" width="34" style="322" customWidth="1"/>
    <col min="6" max="6" width="46.5703125" style="323" customWidth="1"/>
    <col min="7" max="7" width="16.85546875" style="190" customWidth="1"/>
    <col min="8" max="8" width="16.42578125" style="2" customWidth="1"/>
    <col min="9" max="9" width="12.7109375" style="2" customWidth="1"/>
    <col min="10" max="10" width="6.140625" style="2" customWidth="1"/>
    <col min="11" max="11" width="13.5703125" style="2" customWidth="1"/>
    <col min="12" max="12" width="7" style="2" customWidth="1"/>
    <col min="13" max="13" width="12.5703125" style="2" customWidth="1"/>
    <col min="14" max="14" width="3.7109375" style="2" customWidth="1"/>
    <col min="15" max="15" width="51.28515625" style="2" customWidth="1"/>
    <col min="16" max="16" width="7.140625" style="2"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9" style="2" customWidth="1"/>
    <col min="26" max="26" width="12.710937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20.42578125" style="2" customWidth="1"/>
    <col min="33" max="33" width="26.42578125" style="2" customWidth="1"/>
    <col min="34" max="34" width="46" style="2" customWidth="1"/>
    <col min="35" max="35" width="11.42578125" style="2"/>
    <col min="36" max="36" width="25.7109375" style="2" customWidth="1"/>
    <col min="37" max="16384" width="11.42578125" style="2"/>
  </cols>
  <sheetData>
    <row r="1" spans="1:34" ht="46.5" customHeight="1" x14ac:dyDescent="0.3">
      <c r="A1" s="456"/>
      <c r="B1" s="457"/>
      <c r="C1" s="817"/>
      <c r="D1" s="817"/>
      <c r="E1" s="817"/>
      <c r="F1" s="467"/>
      <c r="G1" s="459"/>
      <c r="H1" s="458"/>
      <c r="I1" s="458"/>
      <c r="J1" s="458"/>
      <c r="K1" s="458"/>
      <c r="L1" s="458"/>
      <c r="M1" s="458"/>
      <c r="N1" s="458"/>
      <c r="O1" s="819"/>
      <c r="P1" s="458"/>
      <c r="Q1" s="458"/>
      <c r="R1" s="458"/>
      <c r="S1" s="458"/>
      <c r="T1" s="458"/>
      <c r="U1" s="458"/>
      <c r="V1" s="458"/>
      <c r="W1" s="458"/>
      <c r="X1" s="458"/>
      <c r="Y1" s="458"/>
      <c r="Z1" s="458"/>
      <c r="AA1" s="458"/>
      <c r="AB1" s="458"/>
      <c r="AC1" s="458"/>
      <c r="AD1" s="458"/>
      <c r="AE1" s="458"/>
      <c r="AF1" s="458"/>
      <c r="AG1" s="458"/>
    </row>
    <row r="2" spans="1:34" ht="39" customHeight="1" x14ac:dyDescent="0.3">
      <c r="A2" s="460"/>
      <c r="C2" s="818"/>
      <c r="D2" s="818"/>
      <c r="E2" s="818"/>
      <c r="F2" s="2"/>
      <c r="O2" s="820"/>
    </row>
    <row r="3" spans="1:34" ht="39" customHeight="1" thickBot="1" x14ac:dyDescent="0.35">
      <c r="A3" s="461"/>
      <c r="B3" s="462"/>
      <c r="C3" s="822" t="s">
        <v>315</v>
      </c>
      <c r="D3" s="822"/>
      <c r="E3" s="462" t="s">
        <v>932</v>
      </c>
      <c r="F3" s="463"/>
      <c r="G3" s="464"/>
      <c r="H3" s="463"/>
      <c r="I3" s="463"/>
      <c r="J3" s="463"/>
      <c r="K3" s="463"/>
      <c r="L3" s="463"/>
      <c r="M3" s="463"/>
      <c r="N3" s="463"/>
      <c r="O3" s="821"/>
      <c r="P3" s="463"/>
      <c r="Q3" s="463"/>
      <c r="R3" s="463"/>
      <c r="S3" s="463"/>
      <c r="T3" s="463"/>
      <c r="U3" s="463"/>
      <c r="V3" s="463"/>
      <c r="W3" s="463"/>
      <c r="X3" s="463"/>
      <c r="Y3" s="463"/>
      <c r="Z3" s="463"/>
      <c r="AA3" s="463"/>
      <c r="AB3" s="463"/>
      <c r="AC3" s="463"/>
      <c r="AD3" s="463"/>
      <c r="AE3" s="463"/>
      <c r="AF3" s="463"/>
      <c r="AG3" s="463"/>
    </row>
    <row r="4" spans="1:34" s="402" customFormat="1" ht="18" customHeight="1" x14ac:dyDescent="0.25">
      <c r="A4" s="823" t="s">
        <v>933</v>
      </c>
      <c r="B4" s="824"/>
      <c r="C4" s="824"/>
      <c r="D4" s="824"/>
      <c r="E4" s="824"/>
      <c r="F4" s="824" t="s">
        <v>316</v>
      </c>
      <c r="G4" s="824"/>
      <c r="H4" s="824"/>
      <c r="I4" s="824"/>
      <c r="J4" s="824"/>
      <c r="K4" s="824"/>
      <c r="L4" s="824"/>
      <c r="M4" s="824"/>
      <c r="N4" s="824"/>
      <c r="O4" s="825" t="s">
        <v>934</v>
      </c>
      <c r="P4" s="826"/>
      <c r="Q4" s="826"/>
      <c r="R4" s="826"/>
      <c r="S4" s="826"/>
      <c r="T4" s="826"/>
      <c r="U4" s="826"/>
      <c r="V4" s="826"/>
      <c r="W4" s="826"/>
      <c r="X4" s="826"/>
      <c r="Y4" s="826"/>
      <c r="Z4" s="826"/>
      <c r="AA4" s="826"/>
      <c r="AB4" s="826"/>
      <c r="AC4" s="827"/>
      <c r="AD4" s="809"/>
      <c r="AE4" s="810"/>
      <c r="AF4" s="810"/>
      <c r="AG4" s="810"/>
    </row>
    <row r="5" spans="1:34" ht="30.75" customHeight="1" x14ac:dyDescent="0.3">
      <c r="A5" s="811" t="s">
        <v>317</v>
      </c>
      <c r="B5" s="812"/>
      <c r="C5" s="813"/>
      <c r="D5" s="814" t="s">
        <v>318</v>
      </c>
      <c r="E5" s="815"/>
      <c r="F5" s="815"/>
      <c r="G5" s="815"/>
      <c r="H5" s="815"/>
      <c r="I5" s="815"/>
      <c r="J5" s="815"/>
      <c r="K5" s="815"/>
      <c r="L5" s="815"/>
      <c r="M5" s="815"/>
      <c r="N5" s="816"/>
      <c r="O5" s="88"/>
      <c r="P5" s="88"/>
      <c r="Q5" s="88"/>
      <c r="R5" s="88"/>
      <c r="S5" s="88"/>
      <c r="T5" s="88"/>
      <c r="U5" s="88"/>
      <c r="V5" s="88"/>
      <c r="W5" s="88"/>
      <c r="X5" s="88"/>
      <c r="Y5" s="88"/>
      <c r="Z5" s="88"/>
      <c r="AA5" s="88"/>
      <c r="AB5" s="88"/>
      <c r="AC5" s="88"/>
      <c r="AD5" s="88"/>
      <c r="AE5" s="88"/>
      <c r="AF5" s="88"/>
      <c r="AG5" s="88"/>
    </row>
    <row r="6" spans="1:34" ht="30.75" customHeight="1" x14ac:dyDescent="0.3">
      <c r="A6" s="811" t="s">
        <v>319</v>
      </c>
      <c r="B6" s="812"/>
      <c r="C6" s="813"/>
      <c r="D6" s="814" t="s">
        <v>320</v>
      </c>
      <c r="E6" s="815"/>
      <c r="F6" s="815"/>
      <c r="G6" s="815"/>
      <c r="H6" s="815"/>
      <c r="I6" s="815"/>
      <c r="J6" s="815"/>
      <c r="K6" s="815"/>
      <c r="L6" s="815"/>
      <c r="M6" s="815"/>
      <c r="N6" s="816"/>
      <c r="O6" s="88"/>
      <c r="P6" s="88"/>
      <c r="Q6" s="88"/>
      <c r="R6" s="88"/>
      <c r="S6" s="88"/>
      <c r="T6" s="88"/>
      <c r="U6" s="88"/>
      <c r="V6" s="88"/>
      <c r="W6" s="88"/>
      <c r="X6" s="88"/>
      <c r="Y6" s="88"/>
      <c r="Z6" s="88"/>
      <c r="AA6" s="88"/>
      <c r="AB6" s="88"/>
      <c r="AC6" s="88"/>
      <c r="AD6" s="88"/>
      <c r="AE6" s="88"/>
      <c r="AF6" s="88"/>
      <c r="AG6" s="88"/>
    </row>
    <row r="7" spans="1:34" ht="32.25" customHeight="1" x14ac:dyDescent="0.3">
      <c r="A7" s="811" t="s">
        <v>321</v>
      </c>
      <c r="B7" s="812"/>
      <c r="C7" s="813"/>
      <c r="D7" s="814" t="s">
        <v>322</v>
      </c>
      <c r="E7" s="815"/>
      <c r="F7" s="815"/>
      <c r="G7" s="815"/>
      <c r="H7" s="815"/>
      <c r="I7" s="815"/>
      <c r="J7" s="815"/>
      <c r="K7" s="815"/>
      <c r="L7" s="815"/>
      <c r="M7" s="815"/>
      <c r="N7" s="816"/>
      <c r="O7" s="88"/>
      <c r="P7" s="88"/>
      <c r="Q7" s="88"/>
      <c r="R7" s="88"/>
      <c r="S7" s="88"/>
      <c r="T7" s="88"/>
      <c r="U7" s="88"/>
      <c r="V7" s="88"/>
      <c r="W7" s="88"/>
      <c r="X7" s="88"/>
      <c r="Y7" s="88"/>
      <c r="Z7" s="88"/>
      <c r="AA7" s="88"/>
      <c r="AB7" s="88"/>
      <c r="AC7" s="88"/>
      <c r="AD7" s="88"/>
      <c r="AE7" s="88"/>
      <c r="AF7" s="88"/>
      <c r="AG7" s="88"/>
    </row>
    <row r="8" spans="1:34" ht="32.25" customHeight="1" x14ac:dyDescent="0.3">
      <c r="A8" s="800" t="s">
        <v>323</v>
      </c>
      <c r="B8" s="801"/>
      <c r="C8" s="801"/>
      <c r="D8" s="801"/>
      <c r="E8" s="801"/>
      <c r="F8" s="801"/>
      <c r="G8" s="801"/>
      <c r="H8" s="801"/>
      <c r="I8" s="800" t="s">
        <v>324</v>
      </c>
      <c r="J8" s="801"/>
      <c r="K8" s="801"/>
      <c r="L8" s="801"/>
      <c r="M8" s="801"/>
      <c r="N8" s="786" t="s">
        <v>325</v>
      </c>
      <c r="O8" s="802"/>
      <c r="P8" s="802"/>
      <c r="Q8" s="802"/>
      <c r="R8" s="802"/>
      <c r="S8" s="802"/>
      <c r="T8" s="802"/>
      <c r="U8" s="802"/>
      <c r="V8" s="802"/>
      <c r="W8" s="803"/>
      <c r="X8" s="786" t="s">
        <v>326</v>
      </c>
      <c r="Y8" s="802"/>
      <c r="Z8" s="802"/>
      <c r="AA8" s="802"/>
      <c r="AB8" s="802"/>
      <c r="AC8" s="802"/>
      <c r="AD8" s="802" t="s">
        <v>327</v>
      </c>
      <c r="AE8" s="802"/>
      <c r="AF8" s="802"/>
      <c r="AG8" s="802"/>
      <c r="AH8" s="189"/>
    </row>
    <row r="9" spans="1:34" ht="41.25" customHeight="1" x14ac:dyDescent="0.3">
      <c r="A9" s="804" t="s">
        <v>328</v>
      </c>
      <c r="B9" s="789" t="s">
        <v>329</v>
      </c>
      <c r="C9" s="795" t="s">
        <v>330</v>
      </c>
      <c r="D9" s="806" t="s">
        <v>331</v>
      </c>
      <c r="E9" s="806" t="s">
        <v>332</v>
      </c>
      <c r="F9" s="794" t="s">
        <v>333</v>
      </c>
      <c r="G9" s="796" t="s">
        <v>334</v>
      </c>
      <c r="H9" s="787" t="s">
        <v>335</v>
      </c>
      <c r="I9" s="798" t="s">
        <v>336</v>
      </c>
      <c r="J9" s="785" t="s">
        <v>337</v>
      </c>
      <c r="K9" s="799" t="s">
        <v>338</v>
      </c>
      <c r="L9" s="785" t="s">
        <v>337</v>
      </c>
      <c r="M9" s="787" t="s">
        <v>339</v>
      </c>
      <c r="N9" s="789" t="s">
        <v>340</v>
      </c>
      <c r="O9" s="788" t="s">
        <v>341</v>
      </c>
      <c r="P9" s="788" t="s">
        <v>342</v>
      </c>
      <c r="Q9" s="788"/>
      <c r="R9" s="791" t="s">
        <v>343</v>
      </c>
      <c r="S9" s="792"/>
      <c r="T9" s="792"/>
      <c r="U9" s="792"/>
      <c r="V9" s="792"/>
      <c r="W9" s="793"/>
      <c r="X9" s="781" t="s">
        <v>344</v>
      </c>
      <c r="Y9" s="783" t="s">
        <v>337</v>
      </c>
      <c r="Z9" s="781" t="s">
        <v>345</v>
      </c>
      <c r="AA9" s="783" t="s">
        <v>337</v>
      </c>
      <c r="AB9" s="808" t="s">
        <v>346</v>
      </c>
      <c r="AC9" s="789" t="s">
        <v>347</v>
      </c>
      <c r="AD9" s="788" t="s">
        <v>327</v>
      </c>
      <c r="AE9" s="788" t="s">
        <v>15</v>
      </c>
      <c r="AF9" s="788" t="s">
        <v>348</v>
      </c>
      <c r="AG9" s="791" t="s">
        <v>349</v>
      </c>
    </row>
    <row r="10" spans="1:34" s="197" customFormat="1" ht="63" customHeight="1" x14ac:dyDescent="0.25">
      <c r="A10" s="805"/>
      <c r="B10" s="790"/>
      <c r="C10" s="795"/>
      <c r="D10" s="807"/>
      <c r="E10" s="807"/>
      <c r="F10" s="795"/>
      <c r="G10" s="787"/>
      <c r="H10" s="788"/>
      <c r="I10" s="787"/>
      <c r="J10" s="786"/>
      <c r="K10" s="786"/>
      <c r="L10" s="786"/>
      <c r="M10" s="788"/>
      <c r="N10" s="790"/>
      <c r="O10" s="788"/>
      <c r="P10" s="195" t="s">
        <v>350</v>
      </c>
      <c r="Q10" s="195" t="s">
        <v>330</v>
      </c>
      <c r="R10" s="196" t="s">
        <v>351</v>
      </c>
      <c r="S10" s="196" t="s">
        <v>352</v>
      </c>
      <c r="T10" s="196" t="s">
        <v>353</v>
      </c>
      <c r="U10" s="196" t="s">
        <v>354</v>
      </c>
      <c r="V10" s="196" t="s">
        <v>355</v>
      </c>
      <c r="W10" s="196" t="s">
        <v>356</v>
      </c>
      <c r="X10" s="782"/>
      <c r="Y10" s="784"/>
      <c r="Z10" s="782"/>
      <c r="AA10" s="784"/>
      <c r="AB10" s="808"/>
      <c r="AC10" s="790"/>
      <c r="AD10" s="788"/>
      <c r="AE10" s="788"/>
      <c r="AF10" s="788"/>
      <c r="AG10" s="791"/>
      <c r="AH10" s="465"/>
    </row>
    <row r="11" spans="1:34" s="217" customFormat="1" ht="102" x14ac:dyDescent="0.25">
      <c r="A11" s="199">
        <v>1</v>
      </c>
      <c r="B11" s="199" t="s">
        <v>357</v>
      </c>
      <c r="C11" s="200" t="s">
        <v>358</v>
      </c>
      <c r="D11" s="200" t="s">
        <v>359</v>
      </c>
      <c r="E11" s="200" t="s">
        <v>360</v>
      </c>
      <c r="F11" s="200" t="s">
        <v>361</v>
      </c>
      <c r="G11" s="201" t="s">
        <v>362</v>
      </c>
      <c r="H11" s="202">
        <v>1</v>
      </c>
      <c r="I11" s="203" t="s">
        <v>363</v>
      </c>
      <c r="J11" s="204">
        <f t="shared" ref="J11:J15" si="0">IF(I11="MUY BAJA",20%,IF(I11="BAJA",40%,IF(I11="MEDIA",60%,IF(I11="ALTA",80%,IF(I11="MUY ALTA",100%,IF(I11="",""))))))</f>
        <v>0.2</v>
      </c>
      <c r="K11" s="205" t="s">
        <v>364</v>
      </c>
      <c r="L11" s="204">
        <f>IF(K11="LEVE",20%,IF(K11="MENOR",40%,IF(K11="MODERADO",60%,IF(K11="MAYOR",80%,IF(K11="CATASTRÓFICO",100%,IF(I11="",""))))))</f>
        <v>1</v>
      </c>
      <c r="M11" s="206" t="s">
        <v>365</v>
      </c>
      <c r="N11" s="207">
        <v>1</v>
      </c>
      <c r="O11" s="208" t="s">
        <v>366</v>
      </c>
      <c r="P11" s="209" t="s">
        <v>367</v>
      </c>
      <c r="Q11" s="209" t="s">
        <v>367</v>
      </c>
      <c r="R11" s="210" t="s">
        <v>368</v>
      </c>
      <c r="S11" s="210" t="s">
        <v>369</v>
      </c>
      <c r="T11" s="204">
        <v>0.4</v>
      </c>
      <c r="U11" s="210" t="s">
        <v>370</v>
      </c>
      <c r="V11" s="210" t="s">
        <v>371</v>
      </c>
      <c r="W11" s="210" t="s">
        <v>372</v>
      </c>
      <c r="X11" s="203" t="s">
        <v>363</v>
      </c>
      <c r="Y11" s="211">
        <f>'[6]Calculos Controles'!C6</f>
        <v>0.12</v>
      </c>
      <c r="Z11" s="205" t="s">
        <v>364</v>
      </c>
      <c r="AA11" s="212">
        <v>1</v>
      </c>
      <c r="AB11" s="206" t="s">
        <v>365</v>
      </c>
      <c r="AC11" s="213" t="s">
        <v>373</v>
      </c>
      <c r="AD11" s="214" t="s">
        <v>935</v>
      </c>
      <c r="AE11" s="214" t="s">
        <v>374</v>
      </c>
      <c r="AF11" s="215" t="s">
        <v>375</v>
      </c>
      <c r="AG11" s="239" t="s">
        <v>376</v>
      </c>
    </row>
    <row r="12" spans="1:34" ht="132.75" customHeight="1" x14ac:dyDescent="0.3">
      <c r="A12" s="207">
        <v>2</v>
      </c>
      <c r="B12" s="199" t="s">
        <v>377</v>
      </c>
      <c r="C12" s="208" t="s">
        <v>358</v>
      </c>
      <c r="D12" s="208" t="s">
        <v>378</v>
      </c>
      <c r="E12" s="208" t="s">
        <v>379</v>
      </c>
      <c r="F12" s="208" t="s">
        <v>380</v>
      </c>
      <c r="G12" s="201" t="s">
        <v>362</v>
      </c>
      <c r="H12" s="216">
        <v>12</v>
      </c>
      <c r="I12" s="203" t="s">
        <v>381</v>
      </c>
      <c r="J12" s="204">
        <f t="shared" si="0"/>
        <v>0.4</v>
      </c>
      <c r="K12" s="205" t="s">
        <v>382</v>
      </c>
      <c r="L12" s="204">
        <f t="shared" ref="L12:L42" si="1">IF(K12="LEVE",20%,IF(K12="MENOR",40%,IF(K12="MODERADO",60%,IF(K12="MAYOR",80%,IF(K12="CATASTRÓFICO",100%,IF(I12="",""))))))</f>
        <v>0.6</v>
      </c>
      <c r="M12" s="206" t="s">
        <v>382</v>
      </c>
      <c r="N12" s="207">
        <v>2</v>
      </c>
      <c r="O12" s="214" t="s">
        <v>383</v>
      </c>
      <c r="P12" s="207" t="s">
        <v>367</v>
      </c>
      <c r="Q12" s="207" t="s">
        <v>367</v>
      </c>
      <c r="R12" s="210" t="s">
        <v>384</v>
      </c>
      <c r="S12" s="210" t="s">
        <v>369</v>
      </c>
      <c r="T12" s="204">
        <v>0.3</v>
      </c>
      <c r="U12" s="210" t="s">
        <v>370</v>
      </c>
      <c r="V12" s="210" t="s">
        <v>371</v>
      </c>
      <c r="W12" s="210" t="s">
        <v>372</v>
      </c>
      <c r="X12" s="203" t="s">
        <v>363</v>
      </c>
      <c r="Y12" s="204">
        <f>'[6]Calculos Controles'!C15</f>
        <v>0.12</v>
      </c>
      <c r="Z12" s="205" t="s">
        <v>382</v>
      </c>
      <c r="AA12" s="218">
        <v>0.6</v>
      </c>
      <c r="AB12" s="206" t="s">
        <v>382</v>
      </c>
      <c r="AC12" s="219" t="s">
        <v>373</v>
      </c>
      <c r="AD12" s="214" t="s">
        <v>385</v>
      </c>
      <c r="AE12" s="220" t="s">
        <v>386</v>
      </c>
      <c r="AF12" s="215" t="s">
        <v>375</v>
      </c>
      <c r="AG12" s="239" t="s">
        <v>376</v>
      </c>
    </row>
    <row r="13" spans="1:34" ht="93" customHeight="1" x14ac:dyDescent="0.3">
      <c r="A13" s="207">
        <v>3</v>
      </c>
      <c r="B13" s="221" t="s">
        <v>387</v>
      </c>
      <c r="C13" s="222" t="s">
        <v>388</v>
      </c>
      <c r="D13" s="222" t="s">
        <v>389</v>
      </c>
      <c r="E13" s="324" t="s">
        <v>390</v>
      </c>
      <c r="F13" s="223" t="s">
        <v>391</v>
      </c>
      <c r="G13" s="201" t="s">
        <v>362</v>
      </c>
      <c r="H13" s="224">
        <v>140</v>
      </c>
      <c r="I13" s="203" t="s">
        <v>392</v>
      </c>
      <c r="J13" s="225">
        <f t="shared" si="0"/>
        <v>0.6</v>
      </c>
      <c r="K13" s="205" t="s">
        <v>393</v>
      </c>
      <c r="L13" s="204">
        <f t="shared" si="1"/>
        <v>0.8</v>
      </c>
      <c r="M13" s="206" t="s">
        <v>394</v>
      </c>
      <c r="N13" s="207">
        <v>1</v>
      </c>
      <c r="O13" s="226" t="s">
        <v>395</v>
      </c>
      <c r="P13" s="215" t="s">
        <v>367</v>
      </c>
      <c r="Q13" s="207" t="s">
        <v>367</v>
      </c>
      <c r="R13" s="210" t="s">
        <v>384</v>
      </c>
      <c r="S13" s="210" t="s">
        <v>369</v>
      </c>
      <c r="T13" s="227">
        <v>0.3</v>
      </c>
      <c r="U13" s="210" t="s">
        <v>370</v>
      </c>
      <c r="V13" s="210" t="s">
        <v>371</v>
      </c>
      <c r="W13" s="210" t="s">
        <v>396</v>
      </c>
      <c r="X13" s="203" t="s">
        <v>392</v>
      </c>
      <c r="Y13" s="204">
        <v>0.42</v>
      </c>
      <c r="Z13" s="205" t="s">
        <v>393</v>
      </c>
      <c r="AA13" s="204">
        <f>IF(Z13="LEVE",20%,IF(Z13="MENOR",40%,IF(Z13="MODERADO",60%,IF(Z13="MAYOR",80%,IF(Z13="CATASTROFICO",100%,IF(Z13="",""))))))</f>
        <v>0.8</v>
      </c>
      <c r="AB13" s="206" t="s">
        <v>394</v>
      </c>
      <c r="AC13" s="219" t="s">
        <v>373</v>
      </c>
      <c r="AD13" s="208" t="s">
        <v>397</v>
      </c>
      <c r="AE13" s="216" t="s">
        <v>398</v>
      </c>
      <c r="AF13" s="215" t="s">
        <v>375</v>
      </c>
      <c r="AG13" s="239" t="s">
        <v>376</v>
      </c>
    </row>
    <row r="14" spans="1:34" ht="129" customHeight="1" x14ac:dyDescent="0.3">
      <c r="A14" s="207">
        <v>4</v>
      </c>
      <c r="B14" s="221" t="s">
        <v>399</v>
      </c>
      <c r="C14" s="222" t="s">
        <v>400</v>
      </c>
      <c r="D14" s="222" t="s">
        <v>401</v>
      </c>
      <c r="E14" s="325" t="s">
        <v>402</v>
      </c>
      <c r="F14" s="326" t="s">
        <v>403</v>
      </c>
      <c r="G14" s="201" t="s">
        <v>362</v>
      </c>
      <c r="H14" s="224">
        <v>32</v>
      </c>
      <c r="I14" s="203" t="s">
        <v>392</v>
      </c>
      <c r="J14" s="225">
        <f t="shared" si="0"/>
        <v>0.6</v>
      </c>
      <c r="K14" s="205" t="s">
        <v>393</v>
      </c>
      <c r="L14" s="204">
        <f t="shared" si="1"/>
        <v>0.8</v>
      </c>
      <c r="M14" s="206" t="s">
        <v>394</v>
      </c>
      <c r="N14" s="207">
        <v>2</v>
      </c>
      <c r="O14" s="229" t="s">
        <v>404</v>
      </c>
      <c r="P14" s="207" t="s">
        <v>367</v>
      </c>
      <c r="Q14" s="207" t="s">
        <v>367</v>
      </c>
      <c r="R14" s="210" t="s">
        <v>384</v>
      </c>
      <c r="S14" s="210" t="s">
        <v>369</v>
      </c>
      <c r="T14" s="227">
        <v>0.3</v>
      </c>
      <c r="U14" s="210" t="s">
        <v>370</v>
      </c>
      <c r="V14" s="210" t="s">
        <v>371</v>
      </c>
      <c r="W14" s="210" t="s">
        <v>396</v>
      </c>
      <c r="X14" s="203" t="s">
        <v>392</v>
      </c>
      <c r="Y14" s="187">
        <v>0.42</v>
      </c>
      <c r="Z14" s="205" t="s">
        <v>393</v>
      </c>
      <c r="AA14" s="204">
        <f>IF(Z14="LEVE",20%,IF(Z14="MENOR",40%,IF(Z14="MODERADO",60%,IF(Z14="MAYOR",80%,IF(Z14="CATASTROFICO",100%,IF(Z14="",""))))))</f>
        <v>0.8</v>
      </c>
      <c r="AB14" s="206" t="s">
        <v>394</v>
      </c>
      <c r="AC14" s="219" t="s">
        <v>373</v>
      </c>
      <c r="AD14" s="230" t="s">
        <v>936</v>
      </c>
      <c r="AE14" s="216" t="s">
        <v>398</v>
      </c>
      <c r="AF14" s="215" t="s">
        <v>375</v>
      </c>
      <c r="AG14" s="239" t="s">
        <v>376</v>
      </c>
    </row>
    <row r="15" spans="1:34" ht="117" customHeight="1" x14ac:dyDescent="0.3">
      <c r="A15" s="207">
        <v>5</v>
      </c>
      <c r="B15" s="221" t="s">
        <v>405</v>
      </c>
      <c r="C15" s="222" t="s">
        <v>400</v>
      </c>
      <c r="D15" s="222" t="s">
        <v>406</v>
      </c>
      <c r="E15" s="222" t="s">
        <v>407</v>
      </c>
      <c r="F15" s="222" t="s">
        <v>408</v>
      </c>
      <c r="G15" s="201" t="s">
        <v>409</v>
      </c>
      <c r="H15" s="231">
        <v>140</v>
      </c>
      <c r="I15" s="203" t="s">
        <v>392</v>
      </c>
      <c r="J15" s="225">
        <f t="shared" si="0"/>
        <v>0.6</v>
      </c>
      <c r="K15" s="205" t="s">
        <v>393</v>
      </c>
      <c r="L15" s="204">
        <f t="shared" si="1"/>
        <v>0.8</v>
      </c>
      <c r="M15" s="206" t="s">
        <v>394</v>
      </c>
      <c r="N15" s="216">
        <v>3</v>
      </c>
      <c r="O15" s="226" t="s">
        <v>410</v>
      </c>
      <c r="P15" s="207" t="s">
        <v>367</v>
      </c>
      <c r="Q15" s="207" t="s">
        <v>367</v>
      </c>
      <c r="R15" s="210" t="s">
        <v>384</v>
      </c>
      <c r="S15" s="210" t="s">
        <v>369</v>
      </c>
      <c r="T15" s="227">
        <f>+'[7]ValoraciónControles Fomento'!G62</f>
        <v>0</v>
      </c>
      <c r="U15" s="210" t="s">
        <v>370</v>
      </c>
      <c r="V15" s="210" t="s">
        <v>371</v>
      </c>
      <c r="W15" s="210" t="s">
        <v>396</v>
      </c>
      <c r="X15" s="203" t="s">
        <v>392</v>
      </c>
      <c r="Y15" s="204">
        <v>0.42</v>
      </c>
      <c r="Z15" s="205" t="s">
        <v>393</v>
      </c>
      <c r="AA15" s="204">
        <f>IF(Z15="LEVE",20%,IF(Z15="MENOR",40%,IF(Z15="MODERADO",60%,IF(Z15="MAYOR",80%,IF(Z15="CATASTRÓFICO",100%,IF(Z15="",""))))))</f>
        <v>0.8</v>
      </c>
      <c r="AB15" s="206" t="s">
        <v>394</v>
      </c>
      <c r="AC15" s="219" t="s">
        <v>373</v>
      </c>
      <c r="AD15" s="230" t="s">
        <v>411</v>
      </c>
      <c r="AE15" s="216" t="s">
        <v>398</v>
      </c>
      <c r="AF15" s="215" t="s">
        <v>375</v>
      </c>
      <c r="AG15" s="239" t="s">
        <v>376</v>
      </c>
    </row>
    <row r="16" spans="1:34" ht="115.5" customHeight="1" x14ac:dyDescent="0.3">
      <c r="A16" s="764">
        <v>6</v>
      </c>
      <c r="B16" s="764" t="s">
        <v>412</v>
      </c>
      <c r="C16" s="765" t="s">
        <v>358</v>
      </c>
      <c r="D16" s="776" t="s">
        <v>413</v>
      </c>
      <c r="E16" s="776" t="s">
        <v>937</v>
      </c>
      <c r="F16" s="776" t="s">
        <v>414</v>
      </c>
      <c r="G16" s="767" t="s">
        <v>362</v>
      </c>
      <c r="H16" s="744">
        <v>2</v>
      </c>
      <c r="I16" s="797" t="s">
        <v>363</v>
      </c>
      <c r="J16" s="752">
        <v>0.2</v>
      </c>
      <c r="K16" s="750" t="s">
        <v>393</v>
      </c>
      <c r="L16" s="748">
        <f t="shared" si="1"/>
        <v>0.8</v>
      </c>
      <c r="M16" s="754" t="s">
        <v>394</v>
      </c>
      <c r="N16" s="207">
        <v>1</v>
      </c>
      <c r="O16" s="208" t="s">
        <v>938</v>
      </c>
      <c r="P16" s="209" t="s">
        <v>367</v>
      </c>
      <c r="Q16" s="209" t="s">
        <v>367</v>
      </c>
      <c r="R16" s="210" t="s">
        <v>368</v>
      </c>
      <c r="S16" s="210" t="s">
        <v>369</v>
      </c>
      <c r="T16" s="204">
        <v>0.4</v>
      </c>
      <c r="U16" s="210" t="s">
        <v>370</v>
      </c>
      <c r="V16" s="210" t="s">
        <v>371</v>
      </c>
      <c r="W16" s="210" t="s">
        <v>372</v>
      </c>
      <c r="X16" s="203" t="s">
        <v>363</v>
      </c>
      <c r="Y16" s="211">
        <v>0.12</v>
      </c>
      <c r="Z16" s="205" t="s">
        <v>393</v>
      </c>
      <c r="AA16" s="204">
        <f t="shared" ref="AA16:AA53" si="2">IF(Z16="LEVE",20%,IF(Z16="MENOR",40%,IF(Z16="MODERADO",60%,IF(Z16="MAYOR",80%,IF(Z16="CATASTRÓFICO",100%,IF(Z16="",""))))))</f>
        <v>0.8</v>
      </c>
      <c r="AB16" s="206" t="s">
        <v>394</v>
      </c>
      <c r="AC16" s="219" t="s">
        <v>373</v>
      </c>
      <c r="AD16" s="214" t="s">
        <v>415</v>
      </c>
      <c r="AE16" s="233" t="s">
        <v>939</v>
      </c>
      <c r="AF16" s="215" t="s">
        <v>375</v>
      </c>
      <c r="AG16" s="239" t="s">
        <v>376</v>
      </c>
    </row>
    <row r="17" spans="1:33" ht="112.5" customHeight="1" x14ac:dyDescent="0.3">
      <c r="A17" s="763"/>
      <c r="B17" s="763"/>
      <c r="C17" s="766"/>
      <c r="D17" s="780"/>
      <c r="E17" s="780"/>
      <c r="F17" s="780"/>
      <c r="G17" s="768"/>
      <c r="H17" s="745"/>
      <c r="I17" s="760"/>
      <c r="J17" s="753"/>
      <c r="K17" s="751"/>
      <c r="L17" s="749"/>
      <c r="M17" s="755"/>
      <c r="N17" s="207">
        <v>2</v>
      </c>
      <c r="O17" s="234" t="s">
        <v>417</v>
      </c>
      <c r="P17" s="209" t="s">
        <v>367</v>
      </c>
      <c r="Q17" s="209" t="s">
        <v>367</v>
      </c>
      <c r="R17" s="210" t="s">
        <v>368</v>
      </c>
      <c r="S17" s="210" t="s">
        <v>369</v>
      </c>
      <c r="T17" s="204">
        <v>0.4</v>
      </c>
      <c r="U17" s="210" t="s">
        <v>370</v>
      </c>
      <c r="V17" s="210" t="s">
        <v>371</v>
      </c>
      <c r="W17" s="210" t="s">
        <v>372</v>
      </c>
      <c r="X17" s="203" t="s">
        <v>363</v>
      </c>
      <c r="Y17" s="211">
        <v>7.1999999999999995E-2</v>
      </c>
      <c r="Z17" s="205" t="s">
        <v>393</v>
      </c>
      <c r="AA17" s="204">
        <f t="shared" si="2"/>
        <v>0.8</v>
      </c>
      <c r="AB17" s="206" t="s">
        <v>394</v>
      </c>
      <c r="AC17" s="219" t="s">
        <v>373</v>
      </c>
      <c r="AD17" s="214" t="s">
        <v>418</v>
      </c>
      <c r="AE17" s="233" t="s">
        <v>416</v>
      </c>
      <c r="AF17" s="215" t="s">
        <v>375</v>
      </c>
      <c r="AG17" s="239" t="s">
        <v>376</v>
      </c>
    </row>
    <row r="18" spans="1:33" ht="102.75" customHeight="1" x14ac:dyDescent="0.3">
      <c r="A18" s="764">
        <v>7</v>
      </c>
      <c r="B18" s="764" t="s">
        <v>419</v>
      </c>
      <c r="C18" s="765" t="s">
        <v>358</v>
      </c>
      <c r="D18" s="776" t="s">
        <v>420</v>
      </c>
      <c r="E18" s="776" t="s">
        <v>421</v>
      </c>
      <c r="F18" s="776" t="s">
        <v>422</v>
      </c>
      <c r="G18" s="767" t="s">
        <v>362</v>
      </c>
      <c r="H18" s="744">
        <v>12</v>
      </c>
      <c r="I18" s="779" t="s">
        <v>381</v>
      </c>
      <c r="J18" s="752">
        <v>0.4</v>
      </c>
      <c r="K18" s="750" t="s">
        <v>382</v>
      </c>
      <c r="L18" s="748">
        <f t="shared" si="1"/>
        <v>0.6</v>
      </c>
      <c r="M18" s="754" t="s">
        <v>382</v>
      </c>
      <c r="N18" s="207">
        <v>1</v>
      </c>
      <c r="O18" s="208" t="s">
        <v>423</v>
      </c>
      <c r="P18" s="209" t="s">
        <v>367</v>
      </c>
      <c r="Q18" s="209" t="s">
        <v>367</v>
      </c>
      <c r="R18" s="210" t="s">
        <v>368</v>
      </c>
      <c r="S18" s="210" t="s">
        <v>369</v>
      </c>
      <c r="T18" s="204">
        <v>0.4</v>
      </c>
      <c r="U18" s="210" t="s">
        <v>370</v>
      </c>
      <c r="V18" s="210" t="s">
        <v>371</v>
      </c>
      <c r="W18" s="210" t="s">
        <v>372</v>
      </c>
      <c r="X18" s="203" t="s">
        <v>381</v>
      </c>
      <c r="Y18" s="211">
        <v>0.24</v>
      </c>
      <c r="Z18" s="205" t="s">
        <v>382</v>
      </c>
      <c r="AA18" s="204">
        <f t="shared" si="2"/>
        <v>0.6</v>
      </c>
      <c r="AB18" s="206" t="s">
        <v>382</v>
      </c>
      <c r="AC18" s="219" t="s">
        <v>373</v>
      </c>
      <c r="AD18" s="230" t="s">
        <v>424</v>
      </c>
      <c r="AE18" s="233" t="s">
        <v>425</v>
      </c>
      <c r="AF18" s="215" t="s">
        <v>375</v>
      </c>
      <c r="AG18" s="239" t="s">
        <v>376</v>
      </c>
    </row>
    <row r="19" spans="1:33" ht="153.75" customHeight="1" x14ac:dyDescent="0.3">
      <c r="A19" s="763"/>
      <c r="B19" s="763"/>
      <c r="C19" s="775"/>
      <c r="D19" s="777"/>
      <c r="E19" s="777"/>
      <c r="F19" s="777"/>
      <c r="G19" s="768"/>
      <c r="H19" s="778"/>
      <c r="I19" s="779"/>
      <c r="J19" s="774"/>
      <c r="K19" s="761"/>
      <c r="L19" s="749"/>
      <c r="M19" s="755"/>
      <c r="N19" s="207">
        <v>2</v>
      </c>
      <c r="O19" s="214" t="s">
        <v>426</v>
      </c>
      <c r="P19" s="209" t="s">
        <v>367</v>
      </c>
      <c r="Q19" s="209" t="s">
        <v>367</v>
      </c>
      <c r="R19" s="210" t="s">
        <v>384</v>
      </c>
      <c r="S19" s="210" t="s">
        <v>369</v>
      </c>
      <c r="T19" s="204">
        <v>0.4</v>
      </c>
      <c r="U19" s="210" t="s">
        <v>370</v>
      </c>
      <c r="V19" s="210" t="s">
        <v>371</v>
      </c>
      <c r="W19" s="210" t="s">
        <v>372</v>
      </c>
      <c r="X19" s="203" t="s">
        <v>363</v>
      </c>
      <c r="Y19" s="211">
        <v>0.16800000000000001</v>
      </c>
      <c r="Z19" s="205" t="s">
        <v>382</v>
      </c>
      <c r="AA19" s="204">
        <f t="shared" si="2"/>
        <v>0.6</v>
      </c>
      <c r="AB19" s="206" t="s">
        <v>427</v>
      </c>
      <c r="AC19" s="219" t="s">
        <v>373</v>
      </c>
      <c r="AD19" s="230" t="s">
        <v>428</v>
      </c>
      <c r="AE19" s="233" t="s">
        <v>425</v>
      </c>
      <c r="AF19" s="215" t="s">
        <v>375</v>
      </c>
      <c r="AG19" s="239" t="s">
        <v>376</v>
      </c>
    </row>
    <row r="20" spans="1:33" ht="99" x14ac:dyDescent="0.3">
      <c r="A20" s="207">
        <v>8</v>
      </c>
      <c r="B20" s="207" t="s">
        <v>429</v>
      </c>
      <c r="C20" s="208" t="s">
        <v>430</v>
      </c>
      <c r="D20" s="234" t="s">
        <v>431</v>
      </c>
      <c r="E20" s="235" t="s">
        <v>432</v>
      </c>
      <c r="F20" s="234" t="s">
        <v>433</v>
      </c>
      <c r="G20" s="201" t="s">
        <v>409</v>
      </c>
      <c r="H20" s="216">
        <v>120</v>
      </c>
      <c r="I20" s="203" t="s">
        <v>392</v>
      </c>
      <c r="J20" s="236">
        <v>0.6</v>
      </c>
      <c r="K20" s="205" t="s">
        <v>393</v>
      </c>
      <c r="L20" s="204">
        <f t="shared" si="1"/>
        <v>0.8</v>
      </c>
      <c r="M20" s="206" t="s">
        <v>394</v>
      </c>
      <c r="N20" s="207">
        <v>3</v>
      </c>
      <c r="O20" s="214" t="s">
        <v>434</v>
      </c>
      <c r="P20" s="207" t="s">
        <v>367</v>
      </c>
      <c r="Q20" s="207" t="s">
        <v>367</v>
      </c>
      <c r="R20" s="210" t="s">
        <v>384</v>
      </c>
      <c r="S20" s="210" t="s">
        <v>369</v>
      </c>
      <c r="T20" s="204">
        <v>0.4</v>
      </c>
      <c r="U20" s="210" t="s">
        <v>370</v>
      </c>
      <c r="V20" s="210" t="s">
        <v>371</v>
      </c>
      <c r="W20" s="210" t="s">
        <v>396</v>
      </c>
      <c r="X20" s="203" t="s">
        <v>392</v>
      </c>
      <c r="Y20" s="237">
        <v>0.42</v>
      </c>
      <c r="Z20" s="205" t="s">
        <v>393</v>
      </c>
      <c r="AA20" s="204">
        <f t="shared" si="2"/>
        <v>0.8</v>
      </c>
      <c r="AB20" s="206" t="s">
        <v>394</v>
      </c>
      <c r="AC20" s="219" t="s">
        <v>373</v>
      </c>
      <c r="AD20" s="233" t="s">
        <v>435</v>
      </c>
      <c r="AE20" s="216" t="s">
        <v>436</v>
      </c>
      <c r="AF20" s="215" t="s">
        <v>375</v>
      </c>
      <c r="AG20" s="239" t="s">
        <v>376</v>
      </c>
    </row>
    <row r="21" spans="1:33" ht="102.75" customHeight="1" x14ac:dyDescent="0.3">
      <c r="A21" s="207">
        <v>9</v>
      </c>
      <c r="B21" s="221" t="s">
        <v>437</v>
      </c>
      <c r="C21" s="230" t="s">
        <v>438</v>
      </c>
      <c r="D21" s="230" t="s">
        <v>439</v>
      </c>
      <c r="E21" s="230" t="s">
        <v>440</v>
      </c>
      <c r="F21" s="230" t="s">
        <v>441</v>
      </c>
      <c r="G21" s="201" t="s">
        <v>362</v>
      </c>
      <c r="H21" s="216">
        <v>2</v>
      </c>
      <c r="I21" s="203" t="s">
        <v>363</v>
      </c>
      <c r="J21" s="204">
        <f t="shared" ref="J21:J43" si="3">IF(I21="MUY BAJA",20%,IF(I21="BAJA",40%,IF(I21="MEDIA",60%,IF(I21="ALTA",80%,IF(I21="MUY ALTA",100%,IF(I21="",""))))))</f>
        <v>0.2</v>
      </c>
      <c r="K21" s="205" t="s">
        <v>382</v>
      </c>
      <c r="L21" s="204">
        <f t="shared" si="1"/>
        <v>0.6</v>
      </c>
      <c r="M21" s="206" t="s">
        <v>382</v>
      </c>
      <c r="N21" s="207">
        <v>1</v>
      </c>
      <c r="O21" s="208" t="s">
        <v>442</v>
      </c>
      <c r="P21" s="215" t="s">
        <v>367</v>
      </c>
      <c r="Q21" s="207" t="s">
        <v>367</v>
      </c>
      <c r="R21" s="210" t="s">
        <v>368</v>
      </c>
      <c r="S21" s="210" t="s">
        <v>369</v>
      </c>
      <c r="T21" s="227">
        <v>0.4</v>
      </c>
      <c r="U21" s="210" t="s">
        <v>370</v>
      </c>
      <c r="V21" s="210" t="s">
        <v>371</v>
      </c>
      <c r="W21" s="210" t="s">
        <v>372</v>
      </c>
      <c r="X21" s="203" t="s">
        <v>363</v>
      </c>
      <c r="Y21" s="204">
        <v>0.12</v>
      </c>
      <c r="Z21" s="205" t="s">
        <v>443</v>
      </c>
      <c r="AA21" s="204">
        <f t="shared" si="2"/>
        <v>0.2</v>
      </c>
      <c r="AB21" s="206" t="s">
        <v>427</v>
      </c>
      <c r="AC21" s="219" t="s">
        <v>373</v>
      </c>
      <c r="AD21" s="208" t="s">
        <v>444</v>
      </c>
      <c r="AE21" s="215" t="s">
        <v>445</v>
      </c>
      <c r="AF21" s="215" t="s">
        <v>375</v>
      </c>
      <c r="AG21" s="239" t="s">
        <v>376</v>
      </c>
    </row>
    <row r="22" spans="1:33" ht="133.5" customHeight="1" x14ac:dyDescent="0.3">
      <c r="A22" s="207">
        <v>10</v>
      </c>
      <c r="B22" s="221" t="s">
        <v>446</v>
      </c>
      <c r="C22" s="230" t="s">
        <v>447</v>
      </c>
      <c r="D22" s="230" t="s">
        <v>448</v>
      </c>
      <c r="E22" s="230" t="s">
        <v>449</v>
      </c>
      <c r="F22" s="230" t="s">
        <v>450</v>
      </c>
      <c r="G22" s="201" t="s">
        <v>409</v>
      </c>
      <c r="H22" s="216">
        <v>133</v>
      </c>
      <c r="I22" s="203" t="s">
        <v>392</v>
      </c>
      <c r="J22" s="204">
        <f t="shared" si="3"/>
        <v>0.6</v>
      </c>
      <c r="K22" s="205" t="s">
        <v>382</v>
      </c>
      <c r="L22" s="204">
        <f t="shared" si="1"/>
        <v>0.6</v>
      </c>
      <c r="M22" s="206" t="s">
        <v>382</v>
      </c>
      <c r="N22" s="207">
        <v>2</v>
      </c>
      <c r="O22" s="214" t="s">
        <v>451</v>
      </c>
      <c r="P22" s="207" t="s">
        <v>367</v>
      </c>
      <c r="Q22" s="207" t="s">
        <v>367</v>
      </c>
      <c r="R22" s="210" t="s">
        <v>368</v>
      </c>
      <c r="S22" s="210" t="s">
        <v>369</v>
      </c>
      <c r="T22" s="227">
        <v>0.4</v>
      </c>
      <c r="U22" s="210" t="s">
        <v>370</v>
      </c>
      <c r="V22" s="210" t="s">
        <v>371</v>
      </c>
      <c r="W22" s="210" t="s">
        <v>372</v>
      </c>
      <c r="X22" s="203" t="s">
        <v>363</v>
      </c>
      <c r="Y22" s="204">
        <v>0.14000000000000001</v>
      </c>
      <c r="Z22" s="205" t="s">
        <v>393</v>
      </c>
      <c r="AA22" s="204">
        <f t="shared" si="2"/>
        <v>0.8</v>
      </c>
      <c r="AB22" s="206" t="s">
        <v>394</v>
      </c>
      <c r="AC22" s="219" t="s">
        <v>373</v>
      </c>
      <c r="AD22" s="208" t="s">
        <v>452</v>
      </c>
      <c r="AE22" s="215" t="s">
        <v>453</v>
      </c>
      <c r="AF22" s="215" t="s">
        <v>375</v>
      </c>
      <c r="AG22" s="239" t="s">
        <v>376</v>
      </c>
    </row>
    <row r="23" spans="1:33" ht="336" customHeight="1" x14ac:dyDescent="0.3">
      <c r="A23" s="207">
        <v>11</v>
      </c>
      <c r="B23" s="221" t="s">
        <v>454</v>
      </c>
      <c r="C23" s="230" t="s">
        <v>438</v>
      </c>
      <c r="D23" s="230" t="s">
        <v>455</v>
      </c>
      <c r="E23" s="230" t="s">
        <v>456</v>
      </c>
      <c r="F23" s="230" t="s">
        <v>457</v>
      </c>
      <c r="G23" s="201" t="s">
        <v>362</v>
      </c>
      <c r="H23" s="216">
        <v>4</v>
      </c>
      <c r="I23" s="203" t="s">
        <v>381</v>
      </c>
      <c r="J23" s="204">
        <f t="shared" si="3"/>
        <v>0.4</v>
      </c>
      <c r="K23" s="205" t="s">
        <v>382</v>
      </c>
      <c r="L23" s="204">
        <f t="shared" si="1"/>
        <v>0.6</v>
      </c>
      <c r="M23" s="206" t="s">
        <v>382</v>
      </c>
      <c r="N23" s="207">
        <v>3</v>
      </c>
      <c r="O23" s="214" t="s">
        <v>458</v>
      </c>
      <c r="P23" s="207" t="s">
        <v>367</v>
      </c>
      <c r="Q23" s="207" t="s">
        <v>367</v>
      </c>
      <c r="R23" s="210" t="s">
        <v>368</v>
      </c>
      <c r="S23" s="210" t="s">
        <v>369</v>
      </c>
      <c r="T23" s="227">
        <v>0.4</v>
      </c>
      <c r="U23" s="210" t="s">
        <v>370</v>
      </c>
      <c r="V23" s="210" t="s">
        <v>371</v>
      </c>
      <c r="W23" s="210"/>
      <c r="X23" s="203" t="s">
        <v>363</v>
      </c>
      <c r="Y23" s="204">
        <v>0.28000000000000003</v>
      </c>
      <c r="Z23" s="205" t="s">
        <v>382</v>
      </c>
      <c r="AA23" s="204">
        <f t="shared" si="2"/>
        <v>0.6</v>
      </c>
      <c r="AB23" s="206" t="s">
        <v>382</v>
      </c>
      <c r="AC23" s="219" t="s">
        <v>373</v>
      </c>
      <c r="AD23" s="208" t="s">
        <v>459</v>
      </c>
      <c r="AE23" s="215" t="s">
        <v>445</v>
      </c>
      <c r="AF23" s="215" t="s">
        <v>375</v>
      </c>
      <c r="AG23" s="239" t="s">
        <v>376</v>
      </c>
    </row>
    <row r="24" spans="1:33" ht="119.25" customHeight="1" x14ac:dyDescent="0.3">
      <c r="A24" s="207">
        <v>12</v>
      </c>
      <c r="B24" s="221" t="s">
        <v>460</v>
      </c>
      <c r="C24" s="238" t="s">
        <v>447</v>
      </c>
      <c r="D24" s="230" t="s">
        <v>461</v>
      </c>
      <c r="E24" s="238" t="s">
        <v>462</v>
      </c>
      <c r="F24" s="230" t="s">
        <v>463</v>
      </c>
      <c r="G24" s="201" t="s">
        <v>362</v>
      </c>
      <c r="H24" s="216">
        <v>40</v>
      </c>
      <c r="I24" s="203" t="s">
        <v>392</v>
      </c>
      <c r="J24" s="204">
        <f t="shared" si="3"/>
        <v>0.6</v>
      </c>
      <c r="K24" s="205" t="s">
        <v>382</v>
      </c>
      <c r="L24" s="204">
        <f t="shared" si="1"/>
        <v>0.6</v>
      </c>
      <c r="M24" s="206" t="s">
        <v>382</v>
      </c>
      <c r="N24" s="207">
        <v>1</v>
      </c>
      <c r="O24" s="230" t="s">
        <v>464</v>
      </c>
      <c r="P24" s="215" t="s">
        <v>367</v>
      </c>
      <c r="Q24" s="207" t="s">
        <v>367</v>
      </c>
      <c r="R24" s="210" t="s">
        <v>368</v>
      </c>
      <c r="S24" s="210" t="s">
        <v>369</v>
      </c>
      <c r="T24" s="227">
        <v>0.4</v>
      </c>
      <c r="U24" s="210" t="s">
        <v>370</v>
      </c>
      <c r="V24" s="210" t="s">
        <v>371</v>
      </c>
      <c r="W24" s="210" t="s">
        <v>372</v>
      </c>
      <c r="X24" s="203" t="s">
        <v>363</v>
      </c>
      <c r="Y24" s="204">
        <v>0.24</v>
      </c>
      <c r="Z24" s="205" t="s">
        <v>382</v>
      </c>
      <c r="AA24" s="204">
        <f t="shared" si="2"/>
        <v>0.6</v>
      </c>
      <c r="AB24" s="206" t="s">
        <v>382</v>
      </c>
      <c r="AC24" s="219" t="s">
        <v>373</v>
      </c>
      <c r="AD24" s="208" t="s">
        <v>465</v>
      </c>
      <c r="AE24" s="215" t="s">
        <v>466</v>
      </c>
      <c r="AF24" s="215" t="s">
        <v>375</v>
      </c>
      <c r="AG24" s="239" t="s">
        <v>376</v>
      </c>
    </row>
    <row r="25" spans="1:33" ht="98.25" customHeight="1" x14ac:dyDescent="0.3">
      <c r="A25" s="207">
        <v>13</v>
      </c>
      <c r="B25" s="207" t="s">
        <v>467</v>
      </c>
      <c r="C25" s="208" t="s">
        <v>468</v>
      </c>
      <c r="D25" s="214" t="s">
        <v>469</v>
      </c>
      <c r="E25" s="208" t="s">
        <v>470</v>
      </c>
      <c r="F25" s="208" t="s">
        <v>471</v>
      </c>
      <c r="G25" s="201" t="s">
        <v>472</v>
      </c>
      <c r="H25" s="216">
        <v>72</v>
      </c>
      <c r="I25" s="203" t="s">
        <v>392</v>
      </c>
      <c r="J25" s="204">
        <f t="shared" si="3"/>
        <v>0.6</v>
      </c>
      <c r="K25" s="205" t="s">
        <v>382</v>
      </c>
      <c r="L25" s="204">
        <f t="shared" si="1"/>
        <v>0.6</v>
      </c>
      <c r="M25" s="206" t="s">
        <v>382</v>
      </c>
      <c r="N25" s="207">
        <v>1</v>
      </c>
      <c r="O25" s="208" t="s">
        <v>473</v>
      </c>
      <c r="P25" s="209" t="s">
        <v>367</v>
      </c>
      <c r="Q25" s="209" t="s">
        <v>367</v>
      </c>
      <c r="R25" s="210" t="s">
        <v>368</v>
      </c>
      <c r="S25" s="210" t="s">
        <v>369</v>
      </c>
      <c r="T25" s="204">
        <v>0.4</v>
      </c>
      <c r="U25" s="210" t="s">
        <v>370</v>
      </c>
      <c r="V25" s="210" t="s">
        <v>371</v>
      </c>
      <c r="W25" s="210" t="s">
        <v>372</v>
      </c>
      <c r="X25" s="203" t="s">
        <v>363</v>
      </c>
      <c r="Y25" s="204">
        <v>0.36</v>
      </c>
      <c r="Z25" s="205" t="s">
        <v>382</v>
      </c>
      <c r="AA25" s="204">
        <f t="shared" si="2"/>
        <v>0.6</v>
      </c>
      <c r="AB25" s="206" t="s">
        <v>382</v>
      </c>
      <c r="AC25" s="219" t="s">
        <v>373</v>
      </c>
      <c r="AD25" s="230" t="s">
        <v>474</v>
      </c>
      <c r="AE25" s="216" t="s">
        <v>475</v>
      </c>
      <c r="AF25" s="215" t="s">
        <v>375</v>
      </c>
      <c r="AG25" s="239" t="s">
        <v>376</v>
      </c>
    </row>
    <row r="26" spans="1:33" ht="84.75" customHeight="1" x14ac:dyDescent="0.3">
      <c r="A26" s="207">
        <v>14</v>
      </c>
      <c r="B26" s="207" t="s">
        <v>476</v>
      </c>
      <c r="C26" s="208" t="s">
        <v>477</v>
      </c>
      <c r="D26" s="214" t="s">
        <v>478</v>
      </c>
      <c r="E26" s="208" t="s">
        <v>479</v>
      </c>
      <c r="F26" s="208" t="s">
        <v>480</v>
      </c>
      <c r="G26" s="201" t="s">
        <v>481</v>
      </c>
      <c r="H26" s="216">
        <v>12</v>
      </c>
      <c r="I26" s="240" t="s">
        <v>381</v>
      </c>
      <c r="J26" s="204">
        <f t="shared" si="3"/>
        <v>0.4</v>
      </c>
      <c r="K26" s="205" t="s">
        <v>393</v>
      </c>
      <c r="L26" s="204">
        <f t="shared" si="1"/>
        <v>0.8</v>
      </c>
      <c r="M26" s="206" t="s">
        <v>394</v>
      </c>
      <c r="N26" s="207">
        <v>2</v>
      </c>
      <c r="O26" s="214" t="s">
        <v>482</v>
      </c>
      <c r="P26" s="207" t="s">
        <v>367</v>
      </c>
      <c r="Q26" s="207" t="s">
        <v>367</v>
      </c>
      <c r="R26" s="210" t="s">
        <v>368</v>
      </c>
      <c r="S26" s="210" t="s">
        <v>369</v>
      </c>
      <c r="T26" s="227">
        <v>0.4</v>
      </c>
      <c r="U26" s="210" t="s">
        <v>370</v>
      </c>
      <c r="V26" s="210" t="s">
        <v>371</v>
      </c>
      <c r="W26" s="210" t="s">
        <v>372</v>
      </c>
      <c r="X26" s="203" t="s">
        <v>363</v>
      </c>
      <c r="Y26" s="204">
        <v>0.24</v>
      </c>
      <c r="Z26" s="205" t="s">
        <v>393</v>
      </c>
      <c r="AA26" s="204">
        <f t="shared" si="2"/>
        <v>0.8</v>
      </c>
      <c r="AB26" s="206" t="s">
        <v>394</v>
      </c>
      <c r="AC26" s="219" t="s">
        <v>373</v>
      </c>
      <c r="AD26" s="230" t="s">
        <v>483</v>
      </c>
      <c r="AE26" s="216" t="s">
        <v>475</v>
      </c>
      <c r="AF26" s="215" t="s">
        <v>375</v>
      </c>
      <c r="AG26" s="239" t="s">
        <v>376</v>
      </c>
    </row>
    <row r="27" spans="1:33" ht="105" customHeight="1" x14ac:dyDescent="0.3">
      <c r="A27" s="207">
        <v>15</v>
      </c>
      <c r="B27" s="207" t="s">
        <v>484</v>
      </c>
      <c r="C27" s="208" t="s">
        <v>485</v>
      </c>
      <c r="D27" s="214" t="s">
        <v>486</v>
      </c>
      <c r="E27" s="208" t="s">
        <v>487</v>
      </c>
      <c r="F27" s="208" t="s">
        <v>488</v>
      </c>
      <c r="G27" s="201" t="s">
        <v>472</v>
      </c>
      <c r="H27" s="216">
        <v>36</v>
      </c>
      <c r="I27" s="240" t="s">
        <v>392</v>
      </c>
      <c r="J27" s="204">
        <f t="shared" si="3"/>
        <v>0.6</v>
      </c>
      <c r="K27" s="205" t="s">
        <v>489</v>
      </c>
      <c r="L27" s="204">
        <f t="shared" si="1"/>
        <v>0.4</v>
      </c>
      <c r="M27" s="206" t="s">
        <v>382</v>
      </c>
      <c r="N27" s="207">
        <v>3</v>
      </c>
      <c r="O27" s="214" t="s">
        <v>490</v>
      </c>
      <c r="P27" s="207" t="s">
        <v>367</v>
      </c>
      <c r="Q27" s="207" t="s">
        <v>367</v>
      </c>
      <c r="R27" s="210" t="s">
        <v>368</v>
      </c>
      <c r="S27" s="210" t="s">
        <v>369</v>
      </c>
      <c r="T27" s="227">
        <v>0.4</v>
      </c>
      <c r="U27" s="210" t="s">
        <v>370</v>
      </c>
      <c r="V27" s="210" t="s">
        <v>371</v>
      </c>
      <c r="W27" s="210" t="s">
        <v>372</v>
      </c>
      <c r="X27" s="203" t="s">
        <v>363</v>
      </c>
      <c r="Y27" s="237">
        <v>0.36</v>
      </c>
      <c r="Z27" s="205" t="s">
        <v>489</v>
      </c>
      <c r="AA27" s="204">
        <f t="shared" si="2"/>
        <v>0.4</v>
      </c>
      <c r="AB27" s="206" t="s">
        <v>427</v>
      </c>
      <c r="AC27" s="219" t="s">
        <v>373</v>
      </c>
      <c r="AD27" s="230" t="s">
        <v>491</v>
      </c>
      <c r="AE27" s="216" t="s">
        <v>492</v>
      </c>
      <c r="AF27" s="215" t="s">
        <v>375</v>
      </c>
      <c r="AG27" s="239" t="s">
        <v>376</v>
      </c>
    </row>
    <row r="28" spans="1:33" ht="114" customHeight="1" x14ac:dyDescent="0.3">
      <c r="A28" s="207">
        <v>16</v>
      </c>
      <c r="B28" s="207" t="s">
        <v>493</v>
      </c>
      <c r="C28" s="208" t="s">
        <v>494</v>
      </c>
      <c r="D28" s="214" t="s">
        <v>495</v>
      </c>
      <c r="E28" s="241" t="s">
        <v>496</v>
      </c>
      <c r="F28" s="208" t="s">
        <v>497</v>
      </c>
      <c r="G28" s="201" t="s">
        <v>362</v>
      </c>
      <c r="H28" s="216">
        <v>650</v>
      </c>
      <c r="I28" s="327" t="s">
        <v>498</v>
      </c>
      <c r="J28" s="204">
        <f t="shared" si="3"/>
        <v>0.8</v>
      </c>
      <c r="K28" s="205" t="s">
        <v>489</v>
      </c>
      <c r="L28" s="204">
        <f t="shared" si="1"/>
        <v>0.4</v>
      </c>
      <c r="M28" s="206" t="s">
        <v>382</v>
      </c>
      <c r="N28" s="216">
        <v>4</v>
      </c>
      <c r="O28" s="233" t="s">
        <v>499</v>
      </c>
      <c r="P28" s="216" t="s">
        <v>367</v>
      </c>
      <c r="Q28" s="216" t="s">
        <v>367</v>
      </c>
      <c r="R28" s="210" t="s">
        <v>368</v>
      </c>
      <c r="S28" s="210" t="s">
        <v>369</v>
      </c>
      <c r="T28" s="187">
        <v>0.4</v>
      </c>
      <c r="U28" s="210" t="s">
        <v>370</v>
      </c>
      <c r="V28" s="210" t="s">
        <v>371</v>
      </c>
      <c r="W28" s="210" t="s">
        <v>372</v>
      </c>
      <c r="X28" s="203" t="s">
        <v>381</v>
      </c>
      <c r="Y28" s="204">
        <v>0.48</v>
      </c>
      <c r="Z28" s="205" t="s">
        <v>489</v>
      </c>
      <c r="AA28" s="204">
        <f t="shared" si="2"/>
        <v>0.4</v>
      </c>
      <c r="AB28" s="206" t="s">
        <v>382</v>
      </c>
      <c r="AC28" s="219" t="s">
        <v>373</v>
      </c>
      <c r="AD28" s="230" t="s">
        <v>500</v>
      </c>
      <c r="AE28" s="216" t="s">
        <v>501</v>
      </c>
      <c r="AF28" s="215" t="s">
        <v>375</v>
      </c>
      <c r="AG28" s="239" t="s">
        <v>376</v>
      </c>
    </row>
    <row r="29" spans="1:33" ht="96.75" customHeight="1" x14ac:dyDescent="0.3">
      <c r="A29" s="207">
        <v>17</v>
      </c>
      <c r="B29" s="207" t="s">
        <v>502</v>
      </c>
      <c r="C29" s="208" t="s">
        <v>477</v>
      </c>
      <c r="D29" s="242" t="s">
        <v>503</v>
      </c>
      <c r="E29" s="208" t="s">
        <v>504</v>
      </c>
      <c r="F29" s="208" t="s">
        <v>505</v>
      </c>
      <c r="G29" s="201" t="s">
        <v>362</v>
      </c>
      <c r="H29" s="216">
        <v>600</v>
      </c>
      <c r="I29" s="203" t="s">
        <v>498</v>
      </c>
      <c r="J29" s="204">
        <f t="shared" si="3"/>
        <v>0.8</v>
      </c>
      <c r="K29" s="205" t="s">
        <v>443</v>
      </c>
      <c r="L29" s="204">
        <f t="shared" si="1"/>
        <v>0.2</v>
      </c>
      <c r="M29" s="206" t="s">
        <v>382</v>
      </c>
      <c r="N29" s="216">
        <v>5</v>
      </c>
      <c r="O29" s="233" t="s">
        <v>506</v>
      </c>
      <c r="P29" s="216" t="s">
        <v>367</v>
      </c>
      <c r="Q29" s="216" t="s">
        <v>367</v>
      </c>
      <c r="R29" s="210" t="s">
        <v>368</v>
      </c>
      <c r="S29" s="210" t="s">
        <v>369</v>
      </c>
      <c r="T29" s="243">
        <v>0.4</v>
      </c>
      <c r="U29" s="210" t="s">
        <v>370</v>
      </c>
      <c r="V29" s="210" t="s">
        <v>371</v>
      </c>
      <c r="W29" s="210" t="s">
        <v>372</v>
      </c>
      <c r="X29" s="203" t="s">
        <v>363</v>
      </c>
      <c r="Y29" s="204">
        <v>0.36</v>
      </c>
      <c r="Z29" s="205" t="s">
        <v>443</v>
      </c>
      <c r="AA29" s="204">
        <f t="shared" si="2"/>
        <v>0.2</v>
      </c>
      <c r="AB29" s="206" t="s">
        <v>427</v>
      </c>
      <c r="AC29" s="219" t="s">
        <v>373</v>
      </c>
      <c r="AD29" s="230" t="s">
        <v>507</v>
      </c>
      <c r="AE29" s="230" t="s">
        <v>508</v>
      </c>
      <c r="AF29" s="215" t="s">
        <v>375</v>
      </c>
      <c r="AG29" s="239" t="s">
        <v>376</v>
      </c>
    </row>
    <row r="30" spans="1:33" ht="75.75" x14ac:dyDescent="0.3">
      <c r="A30" s="207">
        <v>18</v>
      </c>
      <c r="B30" s="207" t="s">
        <v>509</v>
      </c>
      <c r="C30" s="200" t="s">
        <v>510</v>
      </c>
      <c r="D30" s="200" t="s">
        <v>511</v>
      </c>
      <c r="E30" s="200" t="s">
        <v>512</v>
      </c>
      <c r="F30" s="200" t="s">
        <v>513</v>
      </c>
      <c r="G30" s="201" t="s">
        <v>362</v>
      </c>
      <c r="H30" s="202">
        <v>1500</v>
      </c>
      <c r="I30" s="328" t="s">
        <v>498</v>
      </c>
      <c r="J30" s="204">
        <f t="shared" si="3"/>
        <v>0.8</v>
      </c>
      <c r="K30" s="205" t="s">
        <v>443</v>
      </c>
      <c r="L30" s="204">
        <f t="shared" si="1"/>
        <v>0.2</v>
      </c>
      <c r="M30" s="206" t="s">
        <v>427</v>
      </c>
      <c r="N30" s="207">
        <v>1</v>
      </c>
      <c r="O30" s="208" t="s">
        <v>514</v>
      </c>
      <c r="P30" s="209" t="s">
        <v>367</v>
      </c>
      <c r="Q30" s="209" t="s">
        <v>367</v>
      </c>
      <c r="R30" s="210" t="s">
        <v>384</v>
      </c>
      <c r="S30" s="210" t="s">
        <v>369</v>
      </c>
      <c r="T30" s="204">
        <v>0.3</v>
      </c>
      <c r="U30" s="210" t="s">
        <v>370</v>
      </c>
      <c r="V30" s="210" t="s">
        <v>371</v>
      </c>
      <c r="W30" s="210" t="s">
        <v>372</v>
      </c>
      <c r="X30" s="203" t="s">
        <v>381</v>
      </c>
      <c r="Y30" s="244">
        <v>0.56000000000000005</v>
      </c>
      <c r="Z30" s="205" t="s">
        <v>443</v>
      </c>
      <c r="AA30" s="204">
        <f t="shared" si="2"/>
        <v>0.2</v>
      </c>
      <c r="AB30" s="206" t="s">
        <v>427</v>
      </c>
      <c r="AC30" s="219" t="s">
        <v>373</v>
      </c>
      <c r="AD30" s="208" t="s">
        <v>515</v>
      </c>
      <c r="AE30" s="214" t="s">
        <v>516</v>
      </c>
      <c r="AF30" s="215" t="s">
        <v>375</v>
      </c>
      <c r="AG30" s="239" t="s">
        <v>376</v>
      </c>
    </row>
    <row r="31" spans="1:33" ht="75.75" x14ac:dyDescent="0.3">
      <c r="A31" s="207">
        <v>19</v>
      </c>
      <c r="B31" s="207" t="s">
        <v>517</v>
      </c>
      <c r="C31" s="208" t="s">
        <v>518</v>
      </c>
      <c r="D31" s="208" t="s">
        <v>940</v>
      </c>
      <c r="E31" s="208" t="s">
        <v>519</v>
      </c>
      <c r="F31" s="208" t="s">
        <v>520</v>
      </c>
      <c r="G31" s="201" t="s">
        <v>362</v>
      </c>
      <c r="H31" s="216">
        <v>2000</v>
      </c>
      <c r="I31" s="311" t="s">
        <v>498</v>
      </c>
      <c r="J31" s="204">
        <f t="shared" si="3"/>
        <v>0.8</v>
      </c>
      <c r="K31" s="205" t="s">
        <v>443</v>
      </c>
      <c r="L31" s="204">
        <f t="shared" si="1"/>
        <v>0.2</v>
      </c>
      <c r="M31" s="206" t="s">
        <v>427</v>
      </c>
      <c r="N31" s="207">
        <v>2</v>
      </c>
      <c r="O31" s="214" t="s">
        <v>521</v>
      </c>
      <c r="P31" s="207" t="s">
        <v>367</v>
      </c>
      <c r="Q31" s="207" t="s">
        <v>367</v>
      </c>
      <c r="R31" s="210" t="s">
        <v>522</v>
      </c>
      <c r="S31" s="210" t="s">
        <v>369</v>
      </c>
      <c r="T31" s="204">
        <v>0.4</v>
      </c>
      <c r="U31" s="210" t="s">
        <v>370</v>
      </c>
      <c r="V31" s="210" t="s">
        <v>371</v>
      </c>
      <c r="W31" s="210" t="s">
        <v>372</v>
      </c>
      <c r="X31" s="203" t="s">
        <v>381</v>
      </c>
      <c r="Y31" s="245">
        <v>0.48</v>
      </c>
      <c r="Z31" s="205" t="s">
        <v>443</v>
      </c>
      <c r="AA31" s="204">
        <f t="shared" si="2"/>
        <v>0.2</v>
      </c>
      <c r="AB31" s="206" t="s">
        <v>427</v>
      </c>
      <c r="AC31" s="219" t="s">
        <v>373</v>
      </c>
      <c r="AD31" s="208" t="s">
        <v>941</v>
      </c>
      <c r="AE31" s="215" t="s">
        <v>516</v>
      </c>
      <c r="AF31" s="215" t="s">
        <v>375</v>
      </c>
      <c r="AG31" s="239" t="s">
        <v>376</v>
      </c>
    </row>
    <row r="32" spans="1:33" ht="89.25" x14ac:dyDescent="0.3">
      <c r="A32" s="207">
        <v>20</v>
      </c>
      <c r="B32" s="207" t="s">
        <v>523</v>
      </c>
      <c r="C32" s="215" t="s">
        <v>524</v>
      </c>
      <c r="D32" s="214" t="s">
        <v>525</v>
      </c>
      <c r="E32" s="208" t="s">
        <v>526</v>
      </c>
      <c r="F32" s="208" t="s">
        <v>527</v>
      </c>
      <c r="G32" s="201" t="s">
        <v>362</v>
      </c>
      <c r="H32" s="216">
        <f>(3*12)+2+5+12</f>
        <v>55</v>
      </c>
      <c r="I32" s="203" t="s">
        <v>392</v>
      </c>
      <c r="J32" s="204">
        <f t="shared" si="3"/>
        <v>0.6</v>
      </c>
      <c r="K32" s="205" t="s">
        <v>443</v>
      </c>
      <c r="L32" s="204">
        <f t="shared" si="1"/>
        <v>0.2</v>
      </c>
      <c r="M32" s="206" t="s">
        <v>427</v>
      </c>
      <c r="N32" s="207">
        <v>1</v>
      </c>
      <c r="O32" s="242" t="s">
        <v>528</v>
      </c>
      <c r="P32" s="215" t="s">
        <v>367</v>
      </c>
      <c r="Q32" s="207" t="s">
        <v>367</v>
      </c>
      <c r="R32" s="210" t="s">
        <v>368</v>
      </c>
      <c r="S32" s="210" t="s">
        <v>369</v>
      </c>
      <c r="T32" s="227">
        <v>0.4</v>
      </c>
      <c r="U32" s="210" t="s">
        <v>370</v>
      </c>
      <c r="V32" s="210" t="s">
        <v>371</v>
      </c>
      <c r="W32" s="210" t="s">
        <v>372</v>
      </c>
      <c r="X32" s="203" t="s">
        <v>363</v>
      </c>
      <c r="Y32" s="204">
        <v>0.36</v>
      </c>
      <c r="Z32" s="205" t="s">
        <v>443</v>
      </c>
      <c r="AA32" s="204">
        <f t="shared" si="2"/>
        <v>0.2</v>
      </c>
      <c r="AB32" s="206" t="s">
        <v>427</v>
      </c>
      <c r="AC32" s="219" t="s">
        <v>373</v>
      </c>
      <c r="AD32" s="208" t="s">
        <v>529</v>
      </c>
      <c r="AE32" s="216" t="s">
        <v>530</v>
      </c>
      <c r="AF32" s="215" t="s">
        <v>375</v>
      </c>
      <c r="AG32" s="239" t="s">
        <v>376</v>
      </c>
    </row>
    <row r="33" spans="1:33" ht="86.25" x14ac:dyDescent="0.3">
      <c r="A33" s="207">
        <v>21</v>
      </c>
      <c r="B33" s="207" t="s">
        <v>531</v>
      </c>
      <c r="C33" s="208" t="s">
        <v>532</v>
      </c>
      <c r="D33" s="208" t="s">
        <v>533</v>
      </c>
      <c r="E33" s="208" t="s">
        <v>534</v>
      </c>
      <c r="F33" s="208" t="s">
        <v>535</v>
      </c>
      <c r="G33" s="201" t="s">
        <v>409</v>
      </c>
      <c r="H33" s="216">
        <v>15</v>
      </c>
      <c r="I33" s="203" t="s">
        <v>381</v>
      </c>
      <c r="J33" s="204">
        <f t="shared" si="3"/>
        <v>0.4</v>
      </c>
      <c r="K33" s="205" t="s">
        <v>393</v>
      </c>
      <c r="L33" s="204">
        <f t="shared" si="1"/>
        <v>0.8</v>
      </c>
      <c r="M33" s="206" t="s">
        <v>394</v>
      </c>
      <c r="N33" s="207">
        <v>2</v>
      </c>
      <c r="O33" s="214" t="s">
        <v>536</v>
      </c>
      <c r="P33" s="207" t="s">
        <v>367</v>
      </c>
      <c r="Q33" s="207" t="s">
        <v>367</v>
      </c>
      <c r="R33" s="210" t="s">
        <v>368</v>
      </c>
      <c r="S33" s="210" t="s">
        <v>369</v>
      </c>
      <c r="T33" s="227">
        <v>0.4</v>
      </c>
      <c r="U33" s="210" t="s">
        <v>370</v>
      </c>
      <c r="V33" s="210" t="s">
        <v>371</v>
      </c>
      <c r="W33" s="210" t="s">
        <v>396</v>
      </c>
      <c r="X33" s="203" t="s">
        <v>363</v>
      </c>
      <c r="Y33" s="204">
        <v>0.24</v>
      </c>
      <c r="Z33" s="205" t="s">
        <v>393</v>
      </c>
      <c r="AA33" s="204">
        <f t="shared" si="2"/>
        <v>0.8</v>
      </c>
      <c r="AB33" s="206" t="s">
        <v>394</v>
      </c>
      <c r="AC33" s="219" t="s">
        <v>373</v>
      </c>
      <c r="AD33" s="208" t="s">
        <v>537</v>
      </c>
      <c r="AE33" s="216" t="s">
        <v>530</v>
      </c>
      <c r="AF33" s="215" t="s">
        <v>375</v>
      </c>
      <c r="AG33" s="239" t="s">
        <v>376</v>
      </c>
    </row>
    <row r="34" spans="1:33" ht="86.25" x14ac:dyDescent="0.3">
      <c r="A34" s="207">
        <v>22</v>
      </c>
      <c r="B34" s="207" t="s">
        <v>538</v>
      </c>
      <c r="C34" s="208" t="s">
        <v>400</v>
      </c>
      <c r="D34" s="208" t="s">
        <v>539</v>
      </c>
      <c r="E34" s="208" t="s">
        <v>540</v>
      </c>
      <c r="F34" s="208" t="s">
        <v>541</v>
      </c>
      <c r="G34" s="201" t="s">
        <v>362</v>
      </c>
      <c r="H34" s="216">
        <f>2+1+12+1</f>
        <v>16</v>
      </c>
      <c r="I34" s="203" t="s">
        <v>381</v>
      </c>
      <c r="J34" s="204">
        <f t="shared" si="3"/>
        <v>0.4</v>
      </c>
      <c r="K34" s="205" t="s">
        <v>489</v>
      </c>
      <c r="L34" s="204">
        <f t="shared" si="1"/>
        <v>0.4</v>
      </c>
      <c r="M34" s="206" t="s">
        <v>427</v>
      </c>
      <c r="N34" s="207">
        <v>3</v>
      </c>
      <c r="O34" s="214" t="s">
        <v>542</v>
      </c>
      <c r="P34" s="207" t="s">
        <v>367</v>
      </c>
      <c r="Q34" s="207" t="s">
        <v>367</v>
      </c>
      <c r="R34" s="210" t="s">
        <v>368</v>
      </c>
      <c r="S34" s="210" t="s">
        <v>369</v>
      </c>
      <c r="T34" s="227">
        <v>0.4</v>
      </c>
      <c r="U34" s="210" t="s">
        <v>370</v>
      </c>
      <c r="V34" s="210" t="s">
        <v>371</v>
      </c>
      <c r="W34" s="210" t="s">
        <v>396</v>
      </c>
      <c r="X34" s="203" t="s">
        <v>363</v>
      </c>
      <c r="Y34" s="187">
        <v>0.36</v>
      </c>
      <c r="Z34" s="205" t="s">
        <v>489</v>
      </c>
      <c r="AA34" s="204">
        <f t="shared" si="2"/>
        <v>0.4</v>
      </c>
      <c r="AB34" s="206" t="s">
        <v>427</v>
      </c>
      <c r="AC34" s="219" t="s">
        <v>373</v>
      </c>
      <c r="AD34" s="230" t="s">
        <v>543</v>
      </c>
      <c r="AE34" s="216" t="s">
        <v>544</v>
      </c>
      <c r="AF34" s="215" t="s">
        <v>375</v>
      </c>
      <c r="AG34" s="239" t="s">
        <v>376</v>
      </c>
    </row>
    <row r="35" spans="1:33" ht="92.25" customHeight="1" x14ac:dyDescent="0.3">
      <c r="A35" s="207">
        <v>23</v>
      </c>
      <c r="B35" s="207" t="s">
        <v>545</v>
      </c>
      <c r="C35" s="208" t="s">
        <v>532</v>
      </c>
      <c r="D35" s="208" t="s">
        <v>546</v>
      </c>
      <c r="E35" s="208" t="s">
        <v>547</v>
      </c>
      <c r="F35" s="208" t="s">
        <v>548</v>
      </c>
      <c r="G35" s="201" t="s">
        <v>409</v>
      </c>
      <c r="H35" s="246">
        <f>(365-52)*5</f>
        <v>1565</v>
      </c>
      <c r="I35" s="203" t="s">
        <v>498</v>
      </c>
      <c r="J35" s="204">
        <f t="shared" si="3"/>
        <v>0.8</v>
      </c>
      <c r="K35" s="205" t="s">
        <v>393</v>
      </c>
      <c r="L35" s="204">
        <f t="shared" si="1"/>
        <v>0.8</v>
      </c>
      <c r="M35" s="206" t="s">
        <v>394</v>
      </c>
      <c r="N35" s="216">
        <v>4</v>
      </c>
      <c r="O35" s="233" t="s">
        <v>549</v>
      </c>
      <c r="P35" s="232" t="s">
        <v>367</v>
      </c>
      <c r="Q35" s="216" t="s">
        <v>367</v>
      </c>
      <c r="R35" s="210" t="s">
        <v>368</v>
      </c>
      <c r="S35" s="210" t="s">
        <v>369</v>
      </c>
      <c r="T35" s="227">
        <v>0.4</v>
      </c>
      <c r="U35" s="210" t="s">
        <v>370</v>
      </c>
      <c r="V35" s="210" t="s">
        <v>371</v>
      </c>
      <c r="W35" s="210" t="s">
        <v>372</v>
      </c>
      <c r="X35" s="203" t="s">
        <v>363</v>
      </c>
      <c r="Y35" s="204">
        <v>0.36</v>
      </c>
      <c r="Z35" s="205" t="s">
        <v>393</v>
      </c>
      <c r="AA35" s="204">
        <f t="shared" si="2"/>
        <v>0.8</v>
      </c>
      <c r="AB35" s="206" t="s">
        <v>394</v>
      </c>
      <c r="AC35" s="219" t="s">
        <v>373</v>
      </c>
      <c r="AD35" s="230" t="s">
        <v>550</v>
      </c>
      <c r="AE35" s="216" t="s">
        <v>551</v>
      </c>
      <c r="AF35" s="215" t="s">
        <v>375</v>
      </c>
      <c r="AG35" s="239" t="s">
        <v>376</v>
      </c>
    </row>
    <row r="36" spans="1:33" ht="92.25" customHeight="1" x14ac:dyDescent="0.3">
      <c r="A36" s="207">
        <v>24</v>
      </c>
      <c r="B36" s="207" t="s">
        <v>552</v>
      </c>
      <c r="C36" s="208" t="s">
        <v>553</v>
      </c>
      <c r="D36" s="214" t="s">
        <v>554</v>
      </c>
      <c r="E36" s="208" t="s">
        <v>555</v>
      </c>
      <c r="F36" s="208" t="s">
        <v>556</v>
      </c>
      <c r="G36" s="201" t="s">
        <v>362</v>
      </c>
      <c r="H36" s="216">
        <v>16</v>
      </c>
      <c r="I36" s="203" t="s">
        <v>381</v>
      </c>
      <c r="J36" s="204">
        <f t="shared" si="3"/>
        <v>0.4</v>
      </c>
      <c r="K36" s="205" t="s">
        <v>443</v>
      </c>
      <c r="L36" s="204">
        <f t="shared" si="1"/>
        <v>0.2</v>
      </c>
      <c r="M36" s="206" t="s">
        <v>427</v>
      </c>
      <c r="N36" s="207">
        <v>1</v>
      </c>
      <c r="O36" s="208" t="s">
        <v>557</v>
      </c>
      <c r="P36" s="215" t="s">
        <v>367</v>
      </c>
      <c r="Q36" s="207" t="s">
        <v>367</v>
      </c>
      <c r="R36" s="210" t="s">
        <v>368</v>
      </c>
      <c r="S36" s="210" t="s">
        <v>369</v>
      </c>
      <c r="T36" s="227">
        <v>0.4</v>
      </c>
      <c r="U36" s="210" t="s">
        <v>558</v>
      </c>
      <c r="V36" s="210" t="s">
        <v>559</v>
      </c>
      <c r="W36" s="210" t="s">
        <v>372</v>
      </c>
      <c r="X36" s="203" t="s">
        <v>363</v>
      </c>
      <c r="Y36" s="204">
        <v>0.24</v>
      </c>
      <c r="Z36" s="205" t="s">
        <v>443</v>
      </c>
      <c r="AA36" s="204">
        <f t="shared" si="2"/>
        <v>0.2</v>
      </c>
      <c r="AB36" s="206" t="s">
        <v>427</v>
      </c>
      <c r="AC36" s="219" t="s">
        <v>373</v>
      </c>
      <c r="AD36" s="208" t="s">
        <v>560</v>
      </c>
      <c r="AE36" s="216" t="s">
        <v>561</v>
      </c>
      <c r="AF36" s="215" t="s">
        <v>375</v>
      </c>
      <c r="AG36" s="239" t="s">
        <v>376</v>
      </c>
    </row>
    <row r="37" spans="1:33" ht="92.25" customHeight="1" x14ac:dyDescent="0.3">
      <c r="A37" s="207">
        <v>25</v>
      </c>
      <c r="B37" s="207" t="s">
        <v>562</v>
      </c>
      <c r="C37" s="208" t="s">
        <v>563</v>
      </c>
      <c r="D37" s="208" t="s">
        <v>564</v>
      </c>
      <c r="E37" s="208" t="s">
        <v>565</v>
      </c>
      <c r="F37" s="208" t="s">
        <v>566</v>
      </c>
      <c r="G37" s="201" t="s">
        <v>409</v>
      </c>
      <c r="H37" s="216">
        <v>60</v>
      </c>
      <c r="I37" s="203" t="s">
        <v>392</v>
      </c>
      <c r="J37" s="204">
        <f t="shared" si="3"/>
        <v>0.6</v>
      </c>
      <c r="K37" s="205" t="s">
        <v>393</v>
      </c>
      <c r="L37" s="204">
        <f t="shared" si="1"/>
        <v>0.8</v>
      </c>
      <c r="M37" s="206" t="s">
        <v>394</v>
      </c>
      <c r="N37" s="207">
        <v>3</v>
      </c>
      <c r="O37" s="214" t="s">
        <v>567</v>
      </c>
      <c r="P37" s="207" t="s">
        <v>367</v>
      </c>
      <c r="Q37" s="207" t="s">
        <v>367</v>
      </c>
      <c r="R37" s="210" t="s">
        <v>368</v>
      </c>
      <c r="S37" s="210" t="s">
        <v>369</v>
      </c>
      <c r="T37" s="227">
        <v>0.4</v>
      </c>
      <c r="U37" s="210" t="s">
        <v>370</v>
      </c>
      <c r="V37" s="210" t="s">
        <v>371</v>
      </c>
      <c r="W37" s="210" t="s">
        <v>396</v>
      </c>
      <c r="X37" s="203" t="s">
        <v>363</v>
      </c>
      <c r="Y37" s="187">
        <v>0.36</v>
      </c>
      <c r="Z37" s="205" t="s">
        <v>393</v>
      </c>
      <c r="AA37" s="204">
        <f t="shared" si="2"/>
        <v>0.8</v>
      </c>
      <c r="AB37" s="206" t="s">
        <v>394</v>
      </c>
      <c r="AC37" s="219" t="s">
        <v>373</v>
      </c>
      <c r="AD37" s="230" t="s">
        <v>568</v>
      </c>
      <c r="AE37" s="216" t="s">
        <v>544</v>
      </c>
      <c r="AF37" s="215" t="s">
        <v>375</v>
      </c>
      <c r="AG37" s="239" t="s">
        <v>376</v>
      </c>
    </row>
    <row r="38" spans="1:33" ht="92.25" customHeight="1" x14ac:dyDescent="0.3">
      <c r="A38" s="207">
        <v>26</v>
      </c>
      <c r="B38" s="207" t="s">
        <v>569</v>
      </c>
      <c r="C38" s="208" t="s">
        <v>563</v>
      </c>
      <c r="D38" s="214" t="s">
        <v>570</v>
      </c>
      <c r="E38" s="208" t="s">
        <v>571</v>
      </c>
      <c r="F38" s="208" t="s">
        <v>572</v>
      </c>
      <c r="G38" s="201" t="s">
        <v>362</v>
      </c>
      <c r="H38" s="216">
        <v>2</v>
      </c>
      <c r="I38" s="329" t="s">
        <v>363</v>
      </c>
      <c r="J38" s="204">
        <f t="shared" si="3"/>
        <v>0.2</v>
      </c>
      <c r="K38" s="312" t="s">
        <v>489</v>
      </c>
      <c r="L38" s="204">
        <f t="shared" si="1"/>
        <v>0.4</v>
      </c>
      <c r="M38" s="206" t="s">
        <v>427</v>
      </c>
      <c r="N38" s="207"/>
      <c r="O38" s="234" t="s">
        <v>573</v>
      </c>
      <c r="P38" s="207" t="s">
        <v>367</v>
      </c>
      <c r="Q38" s="207" t="s">
        <v>367</v>
      </c>
      <c r="R38" s="210" t="s">
        <v>368</v>
      </c>
      <c r="S38" s="210" t="s">
        <v>369</v>
      </c>
      <c r="T38" s="227">
        <v>0.4</v>
      </c>
      <c r="U38" s="210" t="s">
        <v>370</v>
      </c>
      <c r="V38" s="210" t="s">
        <v>371</v>
      </c>
      <c r="W38" s="210" t="s">
        <v>396</v>
      </c>
      <c r="X38" s="329" t="s">
        <v>363</v>
      </c>
      <c r="Y38" s="187">
        <v>0.12</v>
      </c>
      <c r="Z38" s="312" t="s">
        <v>489</v>
      </c>
      <c r="AA38" s="204">
        <f t="shared" si="2"/>
        <v>0.4</v>
      </c>
      <c r="AB38" s="206" t="s">
        <v>427</v>
      </c>
      <c r="AC38" s="219" t="s">
        <v>373</v>
      </c>
      <c r="AD38" s="208" t="s">
        <v>560</v>
      </c>
      <c r="AE38" s="216" t="s">
        <v>561</v>
      </c>
      <c r="AF38" s="215" t="s">
        <v>375</v>
      </c>
      <c r="AG38" s="239" t="s">
        <v>376</v>
      </c>
    </row>
    <row r="39" spans="1:33" ht="92.25" customHeight="1" x14ac:dyDescent="0.3">
      <c r="A39" s="207">
        <v>27</v>
      </c>
      <c r="B39" s="207" t="s">
        <v>574</v>
      </c>
      <c r="C39" s="208" t="s">
        <v>563</v>
      </c>
      <c r="D39" s="214" t="s">
        <v>575</v>
      </c>
      <c r="E39" s="208" t="s">
        <v>576</v>
      </c>
      <c r="F39" s="208" t="s">
        <v>577</v>
      </c>
      <c r="G39" s="201" t="s">
        <v>362</v>
      </c>
      <c r="H39" s="216">
        <v>5000</v>
      </c>
      <c r="I39" s="329" t="s">
        <v>578</v>
      </c>
      <c r="J39" s="204">
        <f t="shared" si="3"/>
        <v>1</v>
      </c>
      <c r="K39" s="312" t="s">
        <v>364</v>
      </c>
      <c r="L39" s="204">
        <f t="shared" si="1"/>
        <v>1</v>
      </c>
      <c r="M39" s="206" t="s">
        <v>365</v>
      </c>
      <c r="N39" s="207"/>
      <c r="O39" s="234" t="s">
        <v>579</v>
      </c>
      <c r="P39" s="207" t="s">
        <v>367</v>
      </c>
      <c r="Q39" s="207" t="s">
        <v>367</v>
      </c>
      <c r="R39" s="210" t="s">
        <v>368</v>
      </c>
      <c r="S39" s="210" t="s">
        <v>369</v>
      </c>
      <c r="T39" s="227">
        <v>0.4</v>
      </c>
      <c r="U39" s="210" t="s">
        <v>370</v>
      </c>
      <c r="V39" s="210" t="s">
        <v>371</v>
      </c>
      <c r="W39" s="210" t="s">
        <v>396</v>
      </c>
      <c r="X39" s="330" t="s">
        <v>392</v>
      </c>
      <c r="Y39" s="204">
        <f>IF(X39="MUY BAJA",20%,IF(X39="BAJA",40%,IF(X39="MEDIA",60%,IF(X39="ALTA",80%,IF(X39="MUY ALTA",100%,IF(X39="",""))))))</f>
        <v>0.6</v>
      </c>
      <c r="Z39" s="312" t="s">
        <v>364</v>
      </c>
      <c r="AA39" s="204">
        <f t="shared" si="2"/>
        <v>1</v>
      </c>
      <c r="AB39" s="206" t="s">
        <v>365</v>
      </c>
      <c r="AC39" s="219" t="s">
        <v>373</v>
      </c>
      <c r="AD39" s="234" t="s">
        <v>580</v>
      </c>
      <c r="AE39" s="216" t="s">
        <v>561</v>
      </c>
      <c r="AF39" s="215" t="s">
        <v>375</v>
      </c>
      <c r="AG39" s="239" t="s">
        <v>376</v>
      </c>
    </row>
    <row r="40" spans="1:33" ht="92.25" customHeight="1" x14ac:dyDescent="0.3">
      <c r="A40" s="207">
        <v>28</v>
      </c>
      <c r="B40" s="207" t="s">
        <v>581</v>
      </c>
      <c r="C40" s="208" t="s">
        <v>563</v>
      </c>
      <c r="D40" s="214" t="s">
        <v>582</v>
      </c>
      <c r="E40" s="208" t="s">
        <v>583</v>
      </c>
      <c r="F40" s="208" t="s">
        <v>584</v>
      </c>
      <c r="G40" s="201" t="s">
        <v>362</v>
      </c>
      <c r="H40" s="216">
        <v>5000</v>
      </c>
      <c r="I40" s="329" t="s">
        <v>578</v>
      </c>
      <c r="J40" s="204">
        <f t="shared" si="3"/>
        <v>1</v>
      </c>
      <c r="K40" s="312" t="s">
        <v>364</v>
      </c>
      <c r="L40" s="204">
        <f t="shared" si="1"/>
        <v>1</v>
      </c>
      <c r="M40" s="206" t="s">
        <v>365</v>
      </c>
      <c r="N40" s="207"/>
      <c r="O40" s="234" t="s">
        <v>585</v>
      </c>
      <c r="P40" s="207" t="s">
        <v>367</v>
      </c>
      <c r="Q40" s="207" t="s">
        <v>367</v>
      </c>
      <c r="R40" s="210" t="s">
        <v>368</v>
      </c>
      <c r="S40" s="210" t="s">
        <v>369</v>
      </c>
      <c r="T40" s="227">
        <v>0.4</v>
      </c>
      <c r="U40" s="210" t="s">
        <v>370</v>
      </c>
      <c r="V40" s="210" t="s">
        <v>371</v>
      </c>
      <c r="W40" s="210" t="s">
        <v>396</v>
      </c>
      <c r="X40" s="330" t="s">
        <v>392</v>
      </c>
      <c r="Y40" s="204">
        <f>IF(X40="MUY BAJA",20%,IF(X40="BAJA",40%,IF(X40="MEDIA",60%,IF(X40="ALTA",80%,IF(X40="MUY ALTA",100%,IF(X40="",""))))))</f>
        <v>0.6</v>
      </c>
      <c r="Z40" s="312" t="s">
        <v>364</v>
      </c>
      <c r="AA40" s="204">
        <f t="shared" si="2"/>
        <v>1</v>
      </c>
      <c r="AB40" s="206" t="s">
        <v>365</v>
      </c>
      <c r="AC40" s="219" t="s">
        <v>373</v>
      </c>
      <c r="AD40" s="234" t="s">
        <v>942</v>
      </c>
      <c r="AE40" s="246" t="s">
        <v>586</v>
      </c>
      <c r="AF40" s="215" t="s">
        <v>375</v>
      </c>
      <c r="AG40" s="239" t="s">
        <v>376</v>
      </c>
    </row>
    <row r="41" spans="1:33" ht="167.25" customHeight="1" x14ac:dyDescent="0.3">
      <c r="A41" s="207">
        <v>29</v>
      </c>
      <c r="B41" s="207" t="s">
        <v>587</v>
      </c>
      <c r="C41" s="208" t="s">
        <v>563</v>
      </c>
      <c r="D41" s="214" t="s">
        <v>588</v>
      </c>
      <c r="E41" s="208" t="s">
        <v>589</v>
      </c>
      <c r="F41" s="208" t="s">
        <v>590</v>
      </c>
      <c r="G41" s="201" t="s">
        <v>362</v>
      </c>
      <c r="H41" s="216">
        <v>5000</v>
      </c>
      <c r="I41" s="329" t="s">
        <v>578</v>
      </c>
      <c r="J41" s="204">
        <f t="shared" si="3"/>
        <v>1</v>
      </c>
      <c r="K41" s="312" t="s">
        <v>364</v>
      </c>
      <c r="L41" s="204">
        <f t="shared" si="1"/>
        <v>1</v>
      </c>
      <c r="M41" s="206" t="s">
        <v>365</v>
      </c>
      <c r="N41" s="207"/>
      <c r="O41" s="234" t="s">
        <v>591</v>
      </c>
      <c r="P41" s="207" t="s">
        <v>367</v>
      </c>
      <c r="Q41" s="207" t="s">
        <v>367</v>
      </c>
      <c r="R41" s="210" t="s">
        <v>368</v>
      </c>
      <c r="S41" s="210" t="s">
        <v>369</v>
      </c>
      <c r="T41" s="227">
        <v>0.4</v>
      </c>
      <c r="U41" s="210" t="s">
        <v>370</v>
      </c>
      <c r="V41" s="210" t="s">
        <v>371</v>
      </c>
      <c r="W41" s="210" t="s">
        <v>396</v>
      </c>
      <c r="X41" s="311" t="s">
        <v>392</v>
      </c>
      <c r="Y41" s="204">
        <f>IF(X41="MUY BAJA",20%,IF(X41="BAJA",40%,IF(X41="MEDIA",60%,IF(X41="ALTA",80%,IF(X41="MUY ALTA",100%,IF(X41="",""))))))</f>
        <v>0.6</v>
      </c>
      <c r="Z41" s="312" t="s">
        <v>364</v>
      </c>
      <c r="AA41" s="204">
        <f t="shared" si="2"/>
        <v>1</v>
      </c>
      <c r="AB41" s="206" t="s">
        <v>365</v>
      </c>
      <c r="AC41" s="219" t="s">
        <v>373</v>
      </c>
      <c r="AD41" s="234" t="s">
        <v>592</v>
      </c>
      <c r="AE41" s="246" t="s">
        <v>593</v>
      </c>
      <c r="AF41" s="215" t="s">
        <v>375</v>
      </c>
      <c r="AG41" s="239" t="s">
        <v>376</v>
      </c>
    </row>
    <row r="42" spans="1:33" ht="92.25" customHeight="1" x14ac:dyDescent="0.3">
      <c r="A42" s="207">
        <v>30</v>
      </c>
      <c r="B42" s="199" t="s">
        <v>594</v>
      </c>
      <c r="C42" s="249" t="s">
        <v>510</v>
      </c>
      <c r="D42" s="249" t="s">
        <v>595</v>
      </c>
      <c r="E42" s="249" t="s">
        <v>596</v>
      </c>
      <c r="F42" s="249" t="s">
        <v>597</v>
      </c>
      <c r="G42" s="201" t="s">
        <v>362</v>
      </c>
      <c r="H42" s="202">
        <v>1000</v>
      </c>
      <c r="I42" s="329" t="s">
        <v>498</v>
      </c>
      <c r="J42" s="204">
        <f t="shared" si="3"/>
        <v>0.8</v>
      </c>
      <c r="K42" s="312" t="s">
        <v>489</v>
      </c>
      <c r="L42" s="204">
        <f t="shared" si="1"/>
        <v>0.4</v>
      </c>
      <c r="M42" s="206" t="s">
        <v>382</v>
      </c>
      <c r="N42" s="207">
        <v>1</v>
      </c>
      <c r="O42" s="200" t="s">
        <v>598</v>
      </c>
      <c r="P42" s="201" t="s">
        <v>367</v>
      </c>
      <c r="Q42" s="199" t="s">
        <v>367</v>
      </c>
      <c r="R42" s="210" t="s">
        <v>368</v>
      </c>
      <c r="S42" s="210" t="s">
        <v>369</v>
      </c>
      <c r="T42" s="227">
        <v>0.4</v>
      </c>
      <c r="U42" s="210" t="s">
        <v>370</v>
      </c>
      <c r="V42" s="210" t="s">
        <v>371</v>
      </c>
      <c r="W42" s="210" t="s">
        <v>396</v>
      </c>
      <c r="X42" s="329" t="s">
        <v>363</v>
      </c>
      <c r="Y42" s="204">
        <v>0.24</v>
      </c>
      <c r="Z42" s="312" t="s">
        <v>489</v>
      </c>
      <c r="AA42" s="252">
        <v>0.4</v>
      </c>
      <c r="AB42" s="206" t="s">
        <v>427</v>
      </c>
      <c r="AC42" s="219" t="s">
        <v>373</v>
      </c>
      <c r="AD42" s="200" t="s">
        <v>599</v>
      </c>
      <c r="AE42" s="202" t="s">
        <v>600</v>
      </c>
      <c r="AF42" s="201" t="s">
        <v>375</v>
      </c>
      <c r="AG42" s="313" t="s">
        <v>376</v>
      </c>
    </row>
    <row r="43" spans="1:33" ht="76.5" customHeight="1" x14ac:dyDescent="0.3">
      <c r="A43" s="764">
        <v>31</v>
      </c>
      <c r="B43" s="764" t="s">
        <v>601</v>
      </c>
      <c r="C43" s="765" t="s">
        <v>553</v>
      </c>
      <c r="D43" s="765" t="s">
        <v>602</v>
      </c>
      <c r="E43" s="765" t="s">
        <v>603</v>
      </c>
      <c r="F43" s="765" t="s">
        <v>604</v>
      </c>
      <c r="G43" s="767" t="s">
        <v>362</v>
      </c>
      <c r="H43" s="744">
        <v>600</v>
      </c>
      <c r="I43" s="746" t="s">
        <v>498</v>
      </c>
      <c r="J43" s="748">
        <f t="shared" si="3"/>
        <v>0.8</v>
      </c>
      <c r="K43" s="750" t="s">
        <v>382</v>
      </c>
      <c r="L43" s="748">
        <f>IF(K43="LEVE",20%,IF(K43="MENOR",40%,IF(K43="MODERADO",60%,IF(K43="MAYOR",80%,IF(K43="CATASTROFICO",100%,IF(I43="",""))))))</f>
        <v>0.6</v>
      </c>
      <c r="M43" s="754" t="s">
        <v>394</v>
      </c>
      <c r="N43" s="207">
        <v>1</v>
      </c>
      <c r="O43" s="214" t="s">
        <v>605</v>
      </c>
      <c r="P43" s="207" t="s">
        <v>367</v>
      </c>
      <c r="Q43" s="207" t="s">
        <v>367</v>
      </c>
      <c r="R43" s="210" t="s">
        <v>368</v>
      </c>
      <c r="S43" s="210" t="s">
        <v>369</v>
      </c>
      <c r="T43" s="227">
        <v>0.4</v>
      </c>
      <c r="U43" s="210" t="s">
        <v>370</v>
      </c>
      <c r="V43" s="210" t="s">
        <v>371</v>
      </c>
      <c r="W43" s="210" t="s">
        <v>396</v>
      </c>
      <c r="X43" s="746" t="s">
        <v>363</v>
      </c>
      <c r="Y43" s="204">
        <v>0.48</v>
      </c>
      <c r="Z43" s="750" t="s">
        <v>382</v>
      </c>
      <c r="AA43" s="748">
        <f t="shared" si="2"/>
        <v>0.6</v>
      </c>
      <c r="AB43" s="754" t="s">
        <v>382</v>
      </c>
      <c r="AC43" s="219" t="s">
        <v>373</v>
      </c>
      <c r="AD43" s="214" t="s">
        <v>606</v>
      </c>
      <c r="AE43" s="214" t="s">
        <v>607</v>
      </c>
      <c r="AF43" s="215" t="s">
        <v>375</v>
      </c>
      <c r="AG43" s="239" t="s">
        <v>943</v>
      </c>
    </row>
    <row r="44" spans="1:33" ht="93.75" customHeight="1" x14ac:dyDescent="0.3">
      <c r="A44" s="763"/>
      <c r="B44" s="763"/>
      <c r="C44" s="766"/>
      <c r="D44" s="766"/>
      <c r="E44" s="766"/>
      <c r="F44" s="766"/>
      <c r="G44" s="768"/>
      <c r="H44" s="745"/>
      <c r="I44" s="747"/>
      <c r="J44" s="749"/>
      <c r="K44" s="761"/>
      <c r="L44" s="749"/>
      <c r="M44" s="755"/>
      <c r="N44" s="207">
        <v>2</v>
      </c>
      <c r="O44" s="214" t="s">
        <v>608</v>
      </c>
      <c r="P44" s="207" t="s">
        <v>367</v>
      </c>
      <c r="Q44" s="207" t="s">
        <v>367</v>
      </c>
      <c r="R44" s="210" t="s">
        <v>368</v>
      </c>
      <c r="S44" s="210" t="s">
        <v>369</v>
      </c>
      <c r="T44" s="227">
        <v>0.4</v>
      </c>
      <c r="U44" s="210" t="s">
        <v>370</v>
      </c>
      <c r="V44" s="210" t="s">
        <v>371</v>
      </c>
      <c r="W44" s="210" t="s">
        <v>396</v>
      </c>
      <c r="X44" s="747"/>
      <c r="Y44" s="211">
        <v>0.28799999999999998</v>
      </c>
      <c r="Z44" s="761"/>
      <c r="AA44" s="749"/>
      <c r="AB44" s="755"/>
      <c r="AC44" s="219" t="s">
        <v>373</v>
      </c>
      <c r="AD44" s="214" t="s">
        <v>609</v>
      </c>
      <c r="AE44" s="214" t="s">
        <v>610</v>
      </c>
      <c r="AF44" s="215" t="s">
        <v>375</v>
      </c>
      <c r="AG44" s="239" t="s">
        <v>943</v>
      </c>
    </row>
    <row r="45" spans="1:33" ht="122.25" customHeight="1" x14ac:dyDescent="0.3">
      <c r="A45" s="247">
        <v>32</v>
      </c>
      <c r="B45" s="247" t="s">
        <v>611</v>
      </c>
      <c r="C45" s="208" t="s">
        <v>553</v>
      </c>
      <c r="D45" s="208" t="s">
        <v>612</v>
      </c>
      <c r="E45" s="208" t="s">
        <v>613</v>
      </c>
      <c r="F45" s="208" t="s">
        <v>614</v>
      </c>
      <c r="G45" s="201" t="s">
        <v>362</v>
      </c>
      <c r="H45" s="246">
        <v>12</v>
      </c>
      <c r="I45" s="203" t="s">
        <v>381</v>
      </c>
      <c r="J45" s="204">
        <f t="shared" ref="J45:J54" si="4">IF(I45="MUY BAJA",20%,IF(I45="BAJA",40%,IF(I45="MEDIA",60%,IF(I45="ALTA",80%,IF(I45="MUY ALTA",100%,IF(I45="",""))))))</f>
        <v>0.4</v>
      </c>
      <c r="K45" s="205" t="s">
        <v>489</v>
      </c>
      <c r="L45" s="204">
        <f>IF(K45="LEVE",20%,IF(K45="MENOR",40%,IF(K45="MODERADO",60%,IF(K45="MAYOR",80%,IF(K45="CATASTROFICO",100%,IF(I45="",""))))))</f>
        <v>0.4</v>
      </c>
      <c r="M45" s="206" t="s">
        <v>427</v>
      </c>
      <c r="N45" s="207">
        <v>3</v>
      </c>
      <c r="O45" s="233" t="s">
        <v>615</v>
      </c>
      <c r="P45" s="232" t="s">
        <v>367</v>
      </c>
      <c r="Q45" s="216" t="s">
        <v>367</v>
      </c>
      <c r="R45" s="210" t="s">
        <v>384</v>
      </c>
      <c r="S45" s="210" t="s">
        <v>369</v>
      </c>
      <c r="T45" s="227">
        <v>0.3</v>
      </c>
      <c r="U45" s="210" t="s">
        <v>370</v>
      </c>
      <c r="V45" s="210" t="s">
        <v>371</v>
      </c>
      <c r="W45" s="210" t="s">
        <v>372</v>
      </c>
      <c r="X45" s="203" t="s">
        <v>363</v>
      </c>
      <c r="Y45" s="204">
        <v>0.28000000000000003</v>
      </c>
      <c r="Z45" s="205" t="s">
        <v>489</v>
      </c>
      <c r="AA45" s="204">
        <f>IF(Z45="LEVE",20%,IF(Z45="MENOR",40%,IF(Z45="MODERADO",60%,IF(Z45="MAYOR",80%,IF(Z45="CATASTROFICO",100%,IF(Z45="",""))))))</f>
        <v>0.4</v>
      </c>
      <c r="AB45" s="206" t="s">
        <v>427</v>
      </c>
      <c r="AC45" s="219" t="s">
        <v>373</v>
      </c>
      <c r="AD45" s="208" t="s">
        <v>616</v>
      </c>
      <c r="AE45" s="214" t="s">
        <v>617</v>
      </c>
      <c r="AF45" s="215" t="s">
        <v>375</v>
      </c>
      <c r="AG45" s="239" t="s">
        <v>943</v>
      </c>
    </row>
    <row r="46" spans="1:33" ht="81" customHeight="1" x14ac:dyDescent="0.3">
      <c r="A46" s="247">
        <v>33</v>
      </c>
      <c r="B46" s="247" t="s">
        <v>618</v>
      </c>
      <c r="C46" s="208" t="s">
        <v>553</v>
      </c>
      <c r="D46" s="242" t="s">
        <v>619</v>
      </c>
      <c r="E46" s="242" t="s">
        <v>620</v>
      </c>
      <c r="F46" s="242" t="s">
        <v>621</v>
      </c>
      <c r="G46" s="201" t="s">
        <v>362</v>
      </c>
      <c r="H46" s="246">
        <v>2</v>
      </c>
      <c r="I46" s="203" t="s">
        <v>363</v>
      </c>
      <c r="J46" s="204">
        <f t="shared" si="4"/>
        <v>0.2</v>
      </c>
      <c r="K46" s="205" t="s">
        <v>489</v>
      </c>
      <c r="L46" s="204">
        <f>IF(K46="LEVE",20%,IF(K46="MENOR",40%,IF(K46="MODERADO",60%,IF(K46="MAYOR",80%,IF(K46="CATASTROFICO",100%,IF(I46="",""))))))</f>
        <v>0.4</v>
      </c>
      <c r="M46" s="206" t="s">
        <v>427</v>
      </c>
      <c r="N46" s="207">
        <v>4</v>
      </c>
      <c r="O46" s="233" t="s">
        <v>622</v>
      </c>
      <c r="P46" s="216" t="s">
        <v>367</v>
      </c>
      <c r="Q46" s="216" t="s">
        <v>367</v>
      </c>
      <c r="R46" s="210" t="s">
        <v>368</v>
      </c>
      <c r="S46" s="210" t="s">
        <v>369</v>
      </c>
      <c r="T46" s="227">
        <v>0.4</v>
      </c>
      <c r="U46" s="210" t="s">
        <v>370</v>
      </c>
      <c r="V46" s="210" t="s">
        <v>371</v>
      </c>
      <c r="W46" s="210" t="s">
        <v>396</v>
      </c>
      <c r="X46" s="203" t="s">
        <v>363</v>
      </c>
      <c r="Y46" s="204">
        <v>0.14000000000000001</v>
      </c>
      <c r="Z46" s="205" t="s">
        <v>489</v>
      </c>
      <c r="AA46" s="204">
        <f>IF(Z46="LEVE",20%,IF(Z46="MENOR",40%,IF(Z46="MODERADO",60%,IF(Z46="MAYOR",80%,IF(Z46="CATASTROFICO",100%,IF(Z46="",""))))))</f>
        <v>0.4</v>
      </c>
      <c r="AB46" s="206" t="s">
        <v>427</v>
      </c>
      <c r="AC46" s="219" t="s">
        <v>373</v>
      </c>
      <c r="AD46" s="208" t="s">
        <v>623</v>
      </c>
      <c r="AE46" s="214" t="s">
        <v>624</v>
      </c>
      <c r="AF46" s="215" t="s">
        <v>375</v>
      </c>
      <c r="AG46" s="239" t="s">
        <v>943</v>
      </c>
    </row>
    <row r="47" spans="1:33" ht="81" customHeight="1" x14ac:dyDescent="0.3">
      <c r="A47" s="247">
        <v>34</v>
      </c>
      <c r="B47" s="247" t="s">
        <v>625</v>
      </c>
      <c r="C47" s="208" t="s">
        <v>510</v>
      </c>
      <c r="D47" s="242" t="s">
        <v>626</v>
      </c>
      <c r="E47" s="208" t="s">
        <v>627</v>
      </c>
      <c r="F47" s="248" t="s">
        <v>628</v>
      </c>
      <c r="G47" s="201" t="s">
        <v>362</v>
      </c>
      <c r="H47" s="246">
        <f>2*12</f>
        <v>24</v>
      </c>
      <c r="I47" s="203" t="s">
        <v>381</v>
      </c>
      <c r="J47" s="204">
        <f t="shared" si="4"/>
        <v>0.4</v>
      </c>
      <c r="K47" s="205" t="s">
        <v>443</v>
      </c>
      <c r="L47" s="204">
        <f>IF(K47="LEVE",20%,IF(K47="MENOR",40%,IF(K47="MODERADO",60%,IF(K47="MAYOR",80%,IF(K47="CATASTROFICO",100%,IF(I47="",""))))))</f>
        <v>0.2</v>
      </c>
      <c r="M47" s="206" t="s">
        <v>427</v>
      </c>
      <c r="N47" s="207">
        <v>5</v>
      </c>
      <c r="O47" s="233" t="s">
        <v>629</v>
      </c>
      <c r="P47" s="216" t="s">
        <v>367</v>
      </c>
      <c r="Q47" s="216" t="s">
        <v>367</v>
      </c>
      <c r="R47" s="210" t="s">
        <v>384</v>
      </c>
      <c r="S47" s="210" t="s">
        <v>369</v>
      </c>
      <c r="T47" s="188">
        <v>0.3</v>
      </c>
      <c r="U47" s="210" t="s">
        <v>370</v>
      </c>
      <c r="V47" s="210" t="s">
        <v>371</v>
      </c>
      <c r="W47" s="210" t="s">
        <v>396</v>
      </c>
      <c r="X47" s="203" t="s">
        <v>363</v>
      </c>
      <c r="Y47" s="243">
        <v>0.24</v>
      </c>
      <c r="Z47" s="205" t="s">
        <v>443</v>
      </c>
      <c r="AA47" s="204">
        <f>IF(Z47="LEVE",20%,IF(Z47="MENOR",40%,IF(Z47="MODERADO",60%,IF(Z47="MAYOR",80%,IF(Z47="CATASTROFICO",100%,IF(Z47="",""))))))</f>
        <v>0.2</v>
      </c>
      <c r="AB47" s="206" t="s">
        <v>427</v>
      </c>
      <c r="AC47" s="219" t="s">
        <v>373</v>
      </c>
      <c r="AD47" s="208" t="s">
        <v>630</v>
      </c>
      <c r="AE47" s="214" t="s">
        <v>631</v>
      </c>
      <c r="AF47" s="215" t="s">
        <v>375</v>
      </c>
      <c r="AG47" s="239" t="s">
        <v>943</v>
      </c>
    </row>
    <row r="48" spans="1:33" ht="81" customHeight="1" x14ac:dyDescent="0.3">
      <c r="A48" s="247">
        <v>35</v>
      </c>
      <c r="B48" s="247" t="s">
        <v>632</v>
      </c>
      <c r="C48" s="208" t="s">
        <v>553</v>
      </c>
      <c r="D48" s="215" t="s">
        <v>633</v>
      </c>
      <c r="E48" s="215" t="s">
        <v>634</v>
      </c>
      <c r="F48" s="215" t="s">
        <v>635</v>
      </c>
      <c r="G48" s="201" t="s">
        <v>362</v>
      </c>
      <c r="H48" s="216">
        <v>50</v>
      </c>
      <c r="I48" s="203" t="s">
        <v>392</v>
      </c>
      <c r="J48" s="204">
        <f t="shared" si="4"/>
        <v>0.6</v>
      </c>
      <c r="K48" s="205" t="s">
        <v>443</v>
      </c>
      <c r="L48" s="204">
        <f>IF(K48="LEVE",20%,IF(K48="MENOR",40%,IF(K48="MODERADO",60%,IF(K48="MAYOR",80%,IF(K48="CATASTROFICO",100%,IF(I48="",""))))))</f>
        <v>0.2</v>
      </c>
      <c r="M48" s="206" t="s">
        <v>427</v>
      </c>
      <c r="N48" s="207">
        <v>6</v>
      </c>
      <c r="O48" s="233" t="s">
        <v>636</v>
      </c>
      <c r="P48" s="216" t="s">
        <v>367</v>
      </c>
      <c r="Q48" s="216" t="s">
        <v>367</v>
      </c>
      <c r="R48" s="210" t="s">
        <v>368</v>
      </c>
      <c r="S48" s="210" t="s">
        <v>369</v>
      </c>
      <c r="T48" s="227">
        <v>0.4</v>
      </c>
      <c r="U48" s="210" t="s">
        <v>370</v>
      </c>
      <c r="V48" s="210" t="s">
        <v>371</v>
      </c>
      <c r="W48" s="210" t="s">
        <v>396</v>
      </c>
      <c r="X48" s="203" t="s">
        <v>381</v>
      </c>
      <c r="Y48" s="243">
        <v>0.42</v>
      </c>
      <c r="Z48" s="205" t="s">
        <v>443</v>
      </c>
      <c r="AA48" s="204">
        <f>IF(Z48="LEVE",20%,IF(Z48="MENOR",40%,IF(Z48="MODERADO",60%,IF(Z48="MAYOR",80%,IF(Z48="CATASTROFICO",100%,IF(Z48="",""))))))</f>
        <v>0.2</v>
      </c>
      <c r="AB48" s="206" t="s">
        <v>427</v>
      </c>
      <c r="AC48" s="219" t="s">
        <v>373</v>
      </c>
      <c r="AD48" s="208" t="s">
        <v>637</v>
      </c>
      <c r="AE48" s="214" t="s">
        <v>631</v>
      </c>
      <c r="AF48" s="215" t="s">
        <v>375</v>
      </c>
      <c r="AG48" s="239" t="s">
        <v>943</v>
      </c>
    </row>
    <row r="49" spans="1:36" ht="125.25" customHeight="1" x14ac:dyDescent="0.3">
      <c r="A49" s="247">
        <v>36</v>
      </c>
      <c r="B49" s="247" t="s">
        <v>638</v>
      </c>
      <c r="C49" s="208" t="s">
        <v>553</v>
      </c>
      <c r="D49" s="200" t="s">
        <v>639</v>
      </c>
      <c r="E49" s="296" t="s">
        <v>640</v>
      </c>
      <c r="F49" s="242" t="s">
        <v>641</v>
      </c>
      <c r="G49" s="201" t="s">
        <v>362</v>
      </c>
      <c r="H49" s="202">
        <v>12</v>
      </c>
      <c r="I49" s="203" t="s">
        <v>381</v>
      </c>
      <c r="J49" s="204">
        <f>IF(I49="MUY BAJA",20%,IF(I49="BAJA",40%,IF(I49="MEDIA",60%,IF(I49="ALTA",80%,IF(I49="MUY ALTA",100%,IF(I49="",""))))))</f>
        <v>0.4</v>
      </c>
      <c r="K49" s="205" t="s">
        <v>364</v>
      </c>
      <c r="L49" s="204">
        <f>IF(K49="LEVE",20%,IF(K49="MENOR",40%,IF(K49="MODERADO",60%,IF(K49="MAYOR",80%,IF(K49="CATASTRÓFICO",100%,IF(I49="",""))))))</f>
        <v>1</v>
      </c>
      <c r="M49" s="206" t="s">
        <v>365</v>
      </c>
      <c r="N49" s="207">
        <v>7</v>
      </c>
      <c r="O49" s="233" t="s">
        <v>642</v>
      </c>
      <c r="P49" s="216" t="s">
        <v>367</v>
      </c>
      <c r="Q49" s="216" t="s">
        <v>367</v>
      </c>
      <c r="R49" s="210" t="s">
        <v>368</v>
      </c>
      <c r="S49" s="210" t="s">
        <v>369</v>
      </c>
      <c r="T49" s="227">
        <v>0.4</v>
      </c>
      <c r="U49" s="210" t="s">
        <v>370</v>
      </c>
      <c r="V49" s="210" t="s">
        <v>371</v>
      </c>
      <c r="W49" s="210" t="s">
        <v>396</v>
      </c>
      <c r="X49" s="203" t="s">
        <v>363</v>
      </c>
      <c r="Y49" s="243">
        <v>0.24</v>
      </c>
      <c r="Z49" s="205" t="s">
        <v>364</v>
      </c>
      <c r="AA49" s="204">
        <f>IF(Z49="LEVE",20%,IF(Z49="MENOR",40%,IF(Z49="MODERADO",60%,IF(Z49="MAYOR",80%,IF(Z49="CATASTRÓFICO",100%,IF(Z49="",""))))))</f>
        <v>1</v>
      </c>
      <c r="AB49" s="206" t="s">
        <v>365</v>
      </c>
      <c r="AC49" s="219" t="s">
        <v>373</v>
      </c>
      <c r="AD49" s="208" t="s">
        <v>643</v>
      </c>
      <c r="AE49" s="214" t="s">
        <v>644</v>
      </c>
      <c r="AF49" s="215" t="s">
        <v>375</v>
      </c>
      <c r="AG49" s="239" t="s">
        <v>943</v>
      </c>
    </row>
    <row r="50" spans="1:36" ht="102" x14ac:dyDescent="0.3">
      <c r="A50" s="247">
        <v>37</v>
      </c>
      <c r="B50" s="207" t="s">
        <v>645</v>
      </c>
      <c r="C50" s="200" t="s">
        <v>646</v>
      </c>
      <c r="D50" s="250" t="s">
        <v>647</v>
      </c>
      <c r="E50" s="251" t="s">
        <v>648</v>
      </c>
      <c r="F50" s="250" t="s">
        <v>649</v>
      </c>
      <c r="G50" s="201" t="s">
        <v>362</v>
      </c>
      <c r="H50" s="202">
        <v>8</v>
      </c>
      <c r="I50" s="203" t="s">
        <v>381</v>
      </c>
      <c r="J50" s="252">
        <f t="shared" si="4"/>
        <v>0.4</v>
      </c>
      <c r="K50" s="205" t="s">
        <v>393</v>
      </c>
      <c r="L50" s="204">
        <f t="shared" ref="L50:L54" si="5">IF(K50="LEVE",20%,IF(K50="MENOR",40%,IF(K50="MODERADO",60%,IF(K50="MAYOR",80%,IF(K50="CATASTRÓFICO",100%,IF(I50="",""))))))</f>
        <v>0.8</v>
      </c>
      <c r="M50" s="206" t="s">
        <v>394</v>
      </c>
      <c r="N50" s="207">
        <v>1</v>
      </c>
      <c r="O50" s="208" t="s">
        <v>650</v>
      </c>
      <c r="P50" s="209" t="s">
        <v>367</v>
      </c>
      <c r="Q50" s="209" t="s">
        <v>367</v>
      </c>
      <c r="R50" s="210" t="s">
        <v>368</v>
      </c>
      <c r="S50" s="210" t="s">
        <v>369</v>
      </c>
      <c r="T50" s="204">
        <v>0.4</v>
      </c>
      <c r="U50" s="210" t="s">
        <v>370</v>
      </c>
      <c r="V50" s="210" t="s">
        <v>371</v>
      </c>
      <c r="W50" s="210" t="s">
        <v>372</v>
      </c>
      <c r="X50" s="203" t="s">
        <v>363</v>
      </c>
      <c r="Y50" s="204">
        <v>0.24</v>
      </c>
      <c r="Z50" s="205" t="s">
        <v>393</v>
      </c>
      <c r="AA50" s="204">
        <f t="shared" si="2"/>
        <v>0.8</v>
      </c>
      <c r="AB50" s="206" t="s">
        <v>394</v>
      </c>
      <c r="AC50" s="219" t="s">
        <v>373</v>
      </c>
      <c r="AD50" s="230" t="s">
        <v>651</v>
      </c>
      <c r="AE50" s="233" t="s">
        <v>652</v>
      </c>
      <c r="AF50" s="215" t="s">
        <v>375</v>
      </c>
      <c r="AG50" s="239" t="s">
        <v>943</v>
      </c>
    </row>
    <row r="51" spans="1:36" ht="114.75" x14ac:dyDescent="0.3">
      <c r="A51" s="247">
        <v>38</v>
      </c>
      <c r="B51" s="207" t="s">
        <v>653</v>
      </c>
      <c r="C51" s="200" t="s">
        <v>646</v>
      </c>
      <c r="D51" s="234" t="s">
        <v>654</v>
      </c>
      <c r="E51" s="234" t="s">
        <v>655</v>
      </c>
      <c r="F51" s="234" t="s">
        <v>656</v>
      </c>
      <c r="G51" s="201" t="s">
        <v>944</v>
      </c>
      <c r="H51" s="216">
        <f>5*12</f>
        <v>60</v>
      </c>
      <c r="I51" s="203" t="s">
        <v>392</v>
      </c>
      <c r="J51" s="252">
        <f t="shared" si="4"/>
        <v>0.6</v>
      </c>
      <c r="K51" s="205" t="s">
        <v>443</v>
      </c>
      <c r="L51" s="204">
        <f t="shared" si="5"/>
        <v>0.2</v>
      </c>
      <c r="M51" s="206" t="s">
        <v>427</v>
      </c>
      <c r="N51" s="207">
        <v>2</v>
      </c>
      <c r="O51" s="214" t="s">
        <v>657</v>
      </c>
      <c r="P51" s="207" t="s">
        <v>367</v>
      </c>
      <c r="Q51" s="207" t="s">
        <v>367</v>
      </c>
      <c r="R51" s="210" t="s">
        <v>368</v>
      </c>
      <c r="S51" s="210" t="s">
        <v>369</v>
      </c>
      <c r="T51" s="204">
        <v>0.4</v>
      </c>
      <c r="U51" s="210" t="s">
        <v>370</v>
      </c>
      <c r="V51" s="210" t="s">
        <v>371</v>
      </c>
      <c r="W51" s="210" t="s">
        <v>372</v>
      </c>
      <c r="X51" s="203" t="s">
        <v>363</v>
      </c>
      <c r="Y51" s="204">
        <v>0.36</v>
      </c>
      <c r="Z51" s="205" t="s">
        <v>443</v>
      </c>
      <c r="AA51" s="204">
        <f t="shared" si="2"/>
        <v>0.2</v>
      </c>
      <c r="AB51" s="206" t="s">
        <v>427</v>
      </c>
      <c r="AC51" s="219" t="s">
        <v>373</v>
      </c>
      <c r="AD51" s="230" t="s">
        <v>658</v>
      </c>
      <c r="AE51" s="216" t="s">
        <v>659</v>
      </c>
      <c r="AF51" s="215" t="s">
        <v>375</v>
      </c>
      <c r="AG51" s="239" t="s">
        <v>943</v>
      </c>
    </row>
    <row r="52" spans="1:36" ht="160.5" customHeight="1" x14ac:dyDescent="0.3">
      <c r="A52" s="247">
        <v>39</v>
      </c>
      <c r="B52" s="207" t="s">
        <v>660</v>
      </c>
      <c r="C52" s="208" t="s">
        <v>661</v>
      </c>
      <c r="D52" s="234" t="s">
        <v>662</v>
      </c>
      <c r="E52" s="234" t="s">
        <v>663</v>
      </c>
      <c r="F52" s="234" t="s">
        <v>664</v>
      </c>
      <c r="G52" s="201" t="s">
        <v>362</v>
      </c>
      <c r="H52" s="216">
        <v>32</v>
      </c>
      <c r="I52" s="203" t="s">
        <v>392</v>
      </c>
      <c r="J52" s="252">
        <f t="shared" si="4"/>
        <v>0.6</v>
      </c>
      <c r="K52" s="205" t="s">
        <v>393</v>
      </c>
      <c r="L52" s="204">
        <f t="shared" si="5"/>
        <v>0.8</v>
      </c>
      <c r="M52" s="206" t="s">
        <v>394</v>
      </c>
      <c r="N52" s="207">
        <v>3</v>
      </c>
      <c r="O52" s="214" t="s">
        <v>665</v>
      </c>
      <c r="P52" s="207" t="s">
        <v>367</v>
      </c>
      <c r="Q52" s="207" t="s">
        <v>367</v>
      </c>
      <c r="R52" s="210" t="s">
        <v>384</v>
      </c>
      <c r="S52" s="210" t="s">
        <v>369</v>
      </c>
      <c r="T52" s="253">
        <v>0.3</v>
      </c>
      <c r="U52" s="210" t="s">
        <v>370</v>
      </c>
      <c r="V52" s="210" t="s">
        <v>371</v>
      </c>
      <c r="W52" s="210" t="s">
        <v>396</v>
      </c>
      <c r="X52" s="203" t="s">
        <v>381</v>
      </c>
      <c r="Y52" s="237">
        <v>0.42</v>
      </c>
      <c r="Z52" s="205" t="s">
        <v>393</v>
      </c>
      <c r="AA52" s="204">
        <f t="shared" si="2"/>
        <v>0.8</v>
      </c>
      <c r="AB52" s="206" t="s">
        <v>394</v>
      </c>
      <c r="AC52" s="219" t="s">
        <v>373</v>
      </c>
      <c r="AD52" s="254" t="s">
        <v>666</v>
      </c>
      <c r="AE52" s="216" t="s">
        <v>667</v>
      </c>
      <c r="AF52" s="215" t="s">
        <v>375</v>
      </c>
      <c r="AG52" s="239" t="s">
        <v>943</v>
      </c>
      <c r="AJ52" s="255"/>
    </row>
    <row r="53" spans="1:36" ht="82.5" x14ac:dyDescent="0.3">
      <c r="A53" s="247">
        <v>40</v>
      </c>
      <c r="B53" s="207" t="s">
        <v>668</v>
      </c>
      <c r="C53" s="208" t="s">
        <v>661</v>
      </c>
      <c r="D53" s="208" t="s">
        <v>669</v>
      </c>
      <c r="E53" s="208" t="s">
        <v>670</v>
      </c>
      <c r="F53" s="208" t="s">
        <v>671</v>
      </c>
      <c r="G53" s="201" t="s">
        <v>409</v>
      </c>
      <c r="H53" s="216">
        <f>816</f>
        <v>816</v>
      </c>
      <c r="I53" s="203" t="s">
        <v>498</v>
      </c>
      <c r="J53" s="252">
        <f t="shared" si="4"/>
        <v>0.8</v>
      </c>
      <c r="K53" s="205" t="s">
        <v>393</v>
      </c>
      <c r="L53" s="204">
        <f t="shared" si="5"/>
        <v>0.8</v>
      </c>
      <c r="M53" s="206" t="s">
        <v>394</v>
      </c>
      <c r="N53" s="216">
        <v>4</v>
      </c>
      <c r="O53" s="214" t="s">
        <v>672</v>
      </c>
      <c r="P53" s="216" t="s">
        <v>367</v>
      </c>
      <c r="Q53" s="216" t="s">
        <v>367</v>
      </c>
      <c r="R53" s="210" t="s">
        <v>368</v>
      </c>
      <c r="S53" s="210" t="s">
        <v>673</v>
      </c>
      <c r="T53" s="187">
        <v>0.5</v>
      </c>
      <c r="U53" s="210" t="s">
        <v>370</v>
      </c>
      <c r="V53" s="210" t="s">
        <v>371</v>
      </c>
      <c r="W53" s="210" t="s">
        <v>372</v>
      </c>
      <c r="X53" s="203" t="s">
        <v>381</v>
      </c>
      <c r="Y53" s="204">
        <v>0.4</v>
      </c>
      <c r="Z53" s="205" t="s">
        <v>393</v>
      </c>
      <c r="AA53" s="204">
        <f t="shared" si="2"/>
        <v>0.8</v>
      </c>
      <c r="AB53" s="206" t="s">
        <v>394</v>
      </c>
      <c r="AC53" s="219" t="s">
        <v>373</v>
      </c>
      <c r="AD53" s="230" t="s">
        <v>674</v>
      </c>
      <c r="AE53" s="216" t="s">
        <v>675</v>
      </c>
      <c r="AF53" s="215" t="s">
        <v>375</v>
      </c>
      <c r="AG53" s="239" t="s">
        <v>943</v>
      </c>
    </row>
    <row r="54" spans="1:36" ht="91.5" customHeight="1" x14ac:dyDescent="0.3">
      <c r="A54" s="764">
        <v>41</v>
      </c>
      <c r="B54" s="764" t="s">
        <v>676</v>
      </c>
      <c r="C54" s="772" t="s">
        <v>358</v>
      </c>
      <c r="D54" s="765" t="s">
        <v>677</v>
      </c>
      <c r="E54" s="769" t="s">
        <v>678</v>
      </c>
      <c r="F54" s="769" t="s">
        <v>679</v>
      </c>
      <c r="G54" s="767" t="s">
        <v>409</v>
      </c>
      <c r="H54" s="744">
        <v>100</v>
      </c>
      <c r="I54" s="746" t="s">
        <v>392</v>
      </c>
      <c r="J54" s="748">
        <f t="shared" si="4"/>
        <v>0.6</v>
      </c>
      <c r="K54" s="750" t="s">
        <v>393</v>
      </c>
      <c r="L54" s="748">
        <f t="shared" si="5"/>
        <v>0.8</v>
      </c>
      <c r="M54" s="754" t="s">
        <v>394</v>
      </c>
      <c r="N54" s="207">
        <v>1</v>
      </c>
      <c r="O54" s="208" t="s">
        <v>680</v>
      </c>
      <c r="P54" s="209" t="s">
        <v>367</v>
      </c>
      <c r="Q54" s="209" t="s">
        <v>367</v>
      </c>
      <c r="R54" s="210" t="s">
        <v>368</v>
      </c>
      <c r="S54" s="210" t="s">
        <v>369</v>
      </c>
      <c r="T54" s="204">
        <v>0.4</v>
      </c>
      <c r="U54" s="210" t="s">
        <v>370</v>
      </c>
      <c r="V54" s="210" t="s">
        <v>371</v>
      </c>
      <c r="W54" s="210" t="s">
        <v>372</v>
      </c>
      <c r="X54" s="746" t="s">
        <v>392</v>
      </c>
      <c r="Y54" s="211">
        <v>0.36</v>
      </c>
      <c r="Z54" s="758" t="s">
        <v>364</v>
      </c>
      <c r="AA54" s="748">
        <f>IF(Z54="LEVE",20%,IF(Z54="MENOR",40%,IF(Z54="MODERADO",60%,IF(Z54="MAYOR",80%,IF(Z54="CATASTRÓFICO",100%,IF(X54="",""))))))</f>
        <v>1</v>
      </c>
      <c r="AB54" s="754" t="s">
        <v>365</v>
      </c>
      <c r="AC54" s="756" t="s">
        <v>373</v>
      </c>
      <c r="AD54" s="230" t="s">
        <v>681</v>
      </c>
      <c r="AE54" s="256" t="s">
        <v>682</v>
      </c>
      <c r="AF54" s="215" t="s">
        <v>375</v>
      </c>
      <c r="AG54" s="239" t="s">
        <v>943</v>
      </c>
    </row>
    <row r="55" spans="1:36" ht="90.75" customHeight="1" x14ac:dyDescent="0.3">
      <c r="A55" s="763"/>
      <c r="B55" s="763"/>
      <c r="C55" s="773"/>
      <c r="D55" s="766"/>
      <c r="E55" s="766"/>
      <c r="F55" s="766"/>
      <c r="G55" s="768"/>
      <c r="H55" s="745"/>
      <c r="I55" s="747"/>
      <c r="J55" s="749"/>
      <c r="K55" s="751"/>
      <c r="L55" s="749"/>
      <c r="M55" s="755"/>
      <c r="N55" s="207">
        <v>2</v>
      </c>
      <c r="O55" s="208" t="s">
        <v>683</v>
      </c>
      <c r="P55" s="209" t="s">
        <v>367</v>
      </c>
      <c r="Q55" s="209" t="s">
        <v>367</v>
      </c>
      <c r="R55" s="210" t="s">
        <v>368</v>
      </c>
      <c r="S55" s="210" t="s">
        <v>369</v>
      </c>
      <c r="T55" s="204">
        <v>0.4</v>
      </c>
      <c r="U55" s="210" t="s">
        <v>370</v>
      </c>
      <c r="V55" s="210" t="s">
        <v>371</v>
      </c>
      <c r="W55" s="210" t="s">
        <v>372</v>
      </c>
      <c r="X55" s="747"/>
      <c r="Y55" s="211">
        <v>0.216</v>
      </c>
      <c r="Z55" s="759"/>
      <c r="AA55" s="749"/>
      <c r="AB55" s="755"/>
      <c r="AC55" s="757"/>
      <c r="AD55" s="230" t="s">
        <v>684</v>
      </c>
      <c r="AE55" s="256" t="s">
        <v>682</v>
      </c>
      <c r="AF55" s="215" t="s">
        <v>375</v>
      </c>
      <c r="AG55" s="239" t="s">
        <v>943</v>
      </c>
    </row>
    <row r="56" spans="1:36" ht="68.25" customHeight="1" x14ac:dyDescent="0.3">
      <c r="A56" s="199">
        <v>42</v>
      </c>
      <c r="B56" s="207" t="s">
        <v>685</v>
      </c>
      <c r="C56" s="208" t="s">
        <v>358</v>
      </c>
      <c r="D56" s="208" t="s">
        <v>686</v>
      </c>
      <c r="E56" s="208" t="s">
        <v>687</v>
      </c>
      <c r="F56" s="208" t="s">
        <v>688</v>
      </c>
      <c r="G56" s="201" t="s">
        <v>409</v>
      </c>
      <c r="H56" s="216">
        <v>24</v>
      </c>
      <c r="I56" s="203" t="s">
        <v>381</v>
      </c>
      <c r="J56" s="252">
        <f>IF(I56="MUY BAJA",20%,IF(I56="BAJA",40%,IF(I56="MEDIA",60%,IF(I56="ALTA",80%,IF(I56="MUY ALTA",100%,IF(I56="",""))))))</f>
        <v>0.4</v>
      </c>
      <c r="K56" s="205" t="s">
        <v>364</v>
      </c>
      <c r="L56" s="204">
        <f>IF(K56="LEVE",20%,IF(K56="MENOR",40%,IF(K56="MODERADO",60%,IF(K56="MAYOR",80%,IF(K56="CATASTRÓFICO",100%,IF(I56="",""))))))</f>
        <v>1</v>
      </c>
      <c r="M56" s="206" t="s">
        <v>365</v>
      </c>
      <c r="N56" s="207">
        <v>3</v>
      </c>
      <c r="O56" s="214" t="s">
        <v>689</v>
      </c>
      <c r="P56" s="207" t="s">
        <v>367</v>
      </c>
      <c r="Q56" s="207" t="s">
        <v>367</v>
      </c>
      <c r="R56" s="210" t="s">
        <v>522</v>
      </c>
      <c r="S56" s="210" t="s">
        <v>369</v>
      </c>
      <c r="T56" s="204">
        <v>0.4</v>
      </c>
      <c r="U56" s="210" t="s">
        <v>370</v>
      </c>
      <c r="V56" s="210" t="s">
        <v>371</v>
      </c>
      <c r="W56" s="210" t="s">
        <v>372</v>
      </c>
      <c r="X56" s="203" t="s">
        <v>381</v>
      </c>
      <c r="Y56" s="204">
        <v>0.36</v>
      </c>
      <c r="Z56" s="205" t="s">
        <v>364</v>
      </c>
      <c r="AA56" s="204">
        <f>IF(Z56="LEVE",20%,IF(Z56="MENOR",40%,IF(Z56="MODERADO",60%,IF(Z56="MAYOR",80%,IF(Z56="CATASTRÓFICO",100%,IF(X56="",""))))))</f>
        <v>1</v>
      </c>
      <c r="AB56" s="206" t="s">
        <v>365</v>
      </c>
      <c r="AC56" s="219" t="s">
        <v>373</v>
      </c>
      <c r="AD56" s="230" t="s">
        <v>690</v>
      </c>
      <c r="AE56" s="256" t="s">
        <v>691</v>
      </c>
      <c r="AF56" s="215" t="s">
        <v>375</v>
      </c>
      <c r="AG56" s="239" t="s">
        <v>943</v>
      </c>
    </row>
    <row r="57" spans="1:36" ht="69" customHeight="1" x14ac:dyDescent="0.3">
      <c r="A57" s="764">
        <v>43</v>
      </c>
      <c r="B57" s="764" t="s">
        <v>692</v>
      </c>
      <c r="C57" s="765" t="s">
        <v>358</v>
      </c>
      <c r="D57" s="765" t="s">
        <v>693</v>
      </c>
      <c r="E57" s="765" t="s">
        <v>694</v>
      </c>
      <c r="F57" s="765" t="s">
        <v>695</v>
      </c>
      <c r="G57" s="767" t="s">
        <v>472</v>
      </c>
      <c r="H57" s="744">
        <v>100</v>
      </c>
      <c r="I57" s="746" t="s">
        <v>392</v>
      </c>
      <c r="J57" s="748">
        <f>IF(I57="MUY BAJA",20%,IF(I57="BAJA",40%,IF(I57="MEDIA",60%,IF(I57="ALTA",80%,IF(I57="MUY ALTA",100%,IF(I57="",""))))))</f>
        <v>0.6</v>
      </c>
      <c r="K57" s="750" t="s">
        <v>364</v>
      </c>
      <c r="L57" s="748">
        <f>IF(K57="LEVE",20%,IF(K57="MENOR",40%,IF(K57="MODERADO",60%,IF(K57="MAYOR",80%,IF(K57="CATASTRÓFICO",100%,IF(I57="",""))))))</f>
        <v>1</v>
      </c>
      <c r="M57" s="754" t="s">
        <v>365</v>
      </c>
      <c r="N57" s="207">
        <v>4</v>
      </c>
      <c r="O57" s="214" t="s">
        <v>696</v>
      </c>
      <c r="P57" s="207" t="s">
        <v>367</v>
      </c>
      <c r="Q57" s="207" t="s">
        <v>367</v>
      </c>
      <c r="R57" s="210" t="s">
        <v>384</v>
      </c>
      <c r="S57" s="210" t="s">
        <v>369</v>
      </c>
      <c r="T57" s="204">
        <v>0.4</v>
      </c>
      <c r="U57" s="210" t="s">
        <v>370</v>
      </c>
      <c r="V57" s="210" t="s">
        <v>371</v>
      </c>
      <c r="W57" s="210" t="s">
        <v>396</v>
      </c>
      <c r="X57" s="746" t="s">
        <v>392</v>
      </c>
      <c r="Y57" s="204">
        <v>0.24</v>
      </c>
      <c r="Z57" s="758" t="s">
        <v>364</v>
      </c>
      <c r="AA57" s="770">
        <f>IF(Z57="LEVE",20%,IF(Z57="MENOR",40%,IF(Z57="MODERADO",60%,IF(Z57="MAYOR",80%,IF(Z57="CATASTRÓFICO",100%,IF(X57="",""))))))</f>
        <v>1</v>
      </c>
      <c r="AB57" s="754" t="s">
        <v>365</v>
      </c>
      <c r="AC57" s="756" t="s">
        <v>697</v>
      </c>
      <c r="AD57" s="257" t="s">
        <v>945</v>
      </c>
      <c r="AE57" s="258" t="s">
        <v>196</v>
      </c>
      <c r="AF57" s="215" t="s">
        <v>375</v>
      </c>
      <c r="AG57" s="239" t="s">
        <v>943</v>
      </c>
    </row>
    <row r="58" spans="1:36" ht="56.25" customHeight="1" x14ac:dyDescent="0.3">
      <c r="A58" s="763"/>
      <c r="B58" s="763"/>
      <c r="C58" s="766"/>
      <c r="D58" s="766"/>
      <c r="E58" s="766"/>
      <c r="F58" s="766"/>
      <c r="G58" s="768"/>
      <c r="H58" s="745"/>
      <c r="I58" s="747"/>
      <c r="J58" s="749"/>
      <c r="K58" s="751"/>
      <c r="L58" s="749"/>
      <c r="M58" s="755"/>
      <c r="N58" s="207">
        <v>5</v>
      </c>
      <c r="O58" s="214" t="s">
        <v>946</v>
      </c>
      <c r="P58" s="207" t="s">
        <v>367</v>
      </c>
      <c r="Q58" s="207" t="s">
        <v>367</v>
      </c>
      <c r="R58" s="210" t="s">
        <v>384</v>
      </c>
      <c r="S58" s="210" t="s">
        <v>369</v>
      </c>
      <c r="T58" s="204">
        <v>0.4</v>
      </c>
      <c r="U58" s="210" t="s">
        <v>370</v>
      </c>
      <c r="V58" s="210" t="s">
        <v>371</v>
      </c>
      <c r="W58" s="210" t="s">
        <v>396</v>
      </c>
      <c r="X58" s="747"/>
      <c r="Y58" s="259">
        <v>0.16799999999999998</v>
      </c>
      <c r="Z58" s="759"/>
      <c r="AA58" s="771"/>
      <c r="AB58" s="755"/>
      <c r="AC58" s="757"/>
      <c r="AD58" s="230" t="s">
        <v>698</v>
      </c>
      <c r="AE58" s="216" t="s">
        <v>196</v>
      </c>
      <c r="AF58" s="215" t="s">
        <v>375</v>
      </c>
      <c r="AG58" s="239" t="s">
        <v>943</v>
      </c>
    </row>
    <row r="59" spans="1:36" ht="75.75" x14ac:dyDescent="0.3">
      <c r="A59" s="199">
        <v>44</v>
      </c>
      <c r="B59" s="207" t="s">
        <v>699</v>
      </c>
      <c r="C59" s="208" t="s">
        <v>358</v>
      </c>
      <c r="D59" s="208" t="s">
        <v>700</v>
      </c>
      <c r="E59" s="208" t="s">
        <v>701</v>
      </c>
      <c r="F59" s="208" t="s">
        <v>702</v>
      </c>
      <c r="G59" s="201" t="s">
        <v>362</v>
      </c>
      <c r="H59" s="216">
        <v>19</v>
      </c>
      <c r="I59" s="203" t="s">
        <v>381</v>
      </c>
      <c r="J59" s="252">
        <f t="shared" ref="J59:J69" si="6">IF(I59="MUY BAJA",20%,IF(I59="BAJA",40%,IF(I59="MEDIA",60%,IF(I59="ALTA",80%,IF(I59="MUY ALTA",100%,IF(I59="",""))))))</f>
        <v>0.4</v>
      </c>
      <c r="K59" s="205" t="s">
        <v>364</v>
      </c>
      <c r="L59" s="204">
        <f t="shared" ref="L59:L62" si="7">IF(K59="LEVE",20%,IF(K59="MENOR",40%,IF(K59="MODERADO",60%,IF(K59="MAYOR",80%,IF(K59="CATASTRÓFICO",100%,IF(I59="",""))))))</f>
        <v>1</v>
      </c>
      <c r="M59" s="206" t="s">
        <v>365</v>
      </c>
      <c r="N59" s="216">
        <v>1</v>
      </c>
      <c r="O59" s="230" t="s">
        <v>947</v>
      </c>
      <c r="P59" s="216" t="s">
        <v>367</v>
      </c>
      <c r="Q59" s="216" t="s">
        <v>367</v>
      </c>
      <c r="R59" s="210" t="s">
        <v>368</v>
      </c>
      <c r="S59" s="210" t="s">
        <v>369</v>
      </c>
      <c r="T59" s="243">
        <v>0.4</v>
      </c>
      <c r="U59" s="210" t="s">
        <v>370</v>
      </c>
      <c r="V59" s="210" t="s">
        <v>371</v>
      </c>
      <c r="W59" s="210" t="s">
        <v>372</v>
      </c>
      <c r="X59" s="203" t="s">
        <v>363</v>
      </c>
      <c r="Y59" s="243">
        <v>0.24</v>
      </c>
      <c r="Z59" s="205" t="s">
        <v>364</v>
      </c>
      <c r="AA59" s="204">
        <f>IF(Z59="LEVE",20%,IF(Z59="MENOR",40%,IF(Z59="MODERADO",60%,IF(Z59="MAYOR",80%,IF(Z59="CATASTRÓFICO",100%,IF(X59="",""))))))</f>
        <v>1</v>
      </c>
      <c r="AB59" s="206" t="s">
        <v>365</v>
      </c>
      <c r="AC59" s="219" t="s">
        <v>373</v>
      </c>
      <c r="AD59" s="230" t="s">
        <v>703</v>
      </c>
      <c r="AE59" s="216" t="s">
        <v>195</v>
      </c>
      <c r="AF59" s="215" t="s">
        <v>375</v>
      </c>
      <c r="AG59" s="239" t="s">
        <v>943</v>
      </c>
    </row>
    <row r="60" spans="1:36" ht="82.5" customHeight="1" x14ac:dyDescent="0.3">
      <c r="A60" s="455">
        <v>45</v>
      </c>
      <c r="B60" s="207" t="s">
        <v>704</v>
      </c>
      <c r="C60" s="208" t="s">
        <v>358</v>
      </c>
      <c r="D60" s="208" t="s">
        <v>705</v>
      </c>
      <c r="E60" s="208" t="s">
        <v>706</v>
      </c>
      <c r="F60" s="208" t="s">
        <v>707</v>
      </c>
      <c r="G60" s="201" t="s">
        <v>362</v>
      </c>
      <c r="H60" s="216">
        <v>19</v>
      </c>
      <c r="I60" s="203" t="s">
        <v>381</v>
      </c>
      <c r="J60" s="252">
        <f t="shared" si="6"/>
        <v>0.4</v>
      </c>
      <c r="K60" s="205" t="s">
        <v>364</v>
      </c>
      <c r="L60" s="204">
        <f t="shared" si="7"/>
        <v>1</v>
      </c>
      <c r="M60" s="206" t="s">
        <v>365</v>
      </c>
      <c r="N60" s="216">
        <v>2</v>
      </c>
      <c r="O60" s="230" t="s">
        <v>708</v>
      </c>
      <c r="P60" s="216" t="s">
        <v>367</v>
      </c>
      <c r="Q60" s="216" t="s">
        <v>367</v>
      </c>
      <c r="R60" s="210" t="s">
        <v>368</v>
      </c>
      <c r="S60" s="210" t="s">
        <v>369</v>
      </c>
      <c r="T60" s="236">
        <v>0.4</v>
      </c>
      <c r="U60" s="210" t="s">
        <v>370</v>
      </c>
      <c r="V60" s="210" t="s">
        <v>371</v>
      </c>
      <c r="W60" s="210" t="s">
        <v>372</v>
      </c>
      <c r="X60" s="203" t="s">
        <v>363</v>
      </c>
      <c r="Y60" s="243">
        <v>0.24</v>
      </c>
      <c r="Z60" s="205" t="s">
        <v>364</v>
      </c>
      <c r="AA60" s="204">
        <f>IF(Z60="LEVE",20%,IF(Z60="MENOR",40%,IF(Z60="MODERADO",60%,IF(Z60="MAYOR",80%,IF(Z60="CATASTRÓFICO",100%,IF(X60="",""))))))</f>
        <v>1</v>
      </c>
      <c r="AB60" s="206" t="s">
        <v>365</v>
      </c>
      <c r="AC60" s="219" t="s">
        <v>373</v>
      </c>
      <c r="AD60" s="216" t="s">
        <v>709</v>
      </c>
      <c r="AE60" s="216" t="s">
        <v>195</v>
      </c>
      <c r="AF60" s="215" t="s">
        <v>375</v>
      </c>
      <c r="AG60" s="239" t="s">
        <v>943</v>
      </c>
    </row>
    <row r="61" spans="1:36" ht="75.75" x14ac:dyDescent="0.3">
      <c r="A61" s="199">
        <v>46</v>
      </c>
      <c r="B61" s="207" t="s">
        <v>710</v>
      </c>
      <c r="C61" s="208" t="s">
        <v>358</v>
      </c>
      <c r="D61" s="208" t="s">
        <v>948</v>
      </c>
      <c r="E61" s="208" t="s">
        <v>711</v>
      </c>
      <c r="F61" s="208" t="s">
        <v>712</v>
      </c>
      <c r="G61" s="201" t="s">
        <v>362</v>
      </c>
      <c r="H61" s="216">
        <v>36</v>
      </c>
      <c r="I61" s="203" t="s">
        <v>392</v>
      </c>
      <c r="J61" s="252">
        <f t="shared" si="6"/>
        <v>0.6</v>
      </c>
      <c r="K61" s="205" t="s">
        <v>443</v>
      </c>
      <c r="L61" s="204">
        <f t="shared" si="7"/>
        <v>0.2</v>
      </c>
      <c r="M61" s="206" t="s">
        <v>427</v>
      </c>
      <c r="N61" s="216">
        <v>3</v>
      </c>
      <c r="O61" s="230" t="s">
        <v>713</v>
      </c>
      <c r="P61" s="216" t="s">
        <v>367</v>
      </c>
      <c r="Q61" s="216" t="s">
        <v>367</v>
      </c>
      <c r="R61" s="210" t="s">
        <v>368</v>
      </c>
      <c r="S61" s="210" t="s">
        <v>369</v>
      </c>
      <c r="T61" s="236">
        <v>0.4</v>
      </c>
      <c r="U61" s="210" t="s">
        <v>370</v>
      </c>
      <c r="V61" s="210" t="s">
        <v>371</v>
      </c>
      <c r="W61" s="210" t="s">
        <v>372</v>
      </c>
      <c r="X61" s="203" t="s">
        <v>381</v>
      </c>
      <c r="Y61" s="243">
        <v>0.36</v>
      </c>
      <c r="Z61" s="205" t="s">
        <v>443</v>
      </c>
      <c r="AA61" s="204">
        <f>IF(Z61="LEVE",20%,IF(Z61="MENOR",40%,IF(Z61="MODERADO",60%,IF(Z61="MAYOR",80%,IF(Z61="CATASTRÓFICO",100%,IF(X61="",""))))))</f>
        <v>0.2</v>
      </c>
      <c r="AB61" s="206" t="s">
        <v>427</v>
      </c>
      <c r="AC61" s="219" t="s">
        <v>373</v>
      </c>
      <c r="AD61" s="216" t="s">
        <v>714</v>
      </c>
      <c r="AE61" s="216" t="s">
        <v>196</v>
      </c>
      <c r="AF61" s="215" t="s">
        <v>375</v>
      </c>
      <c r="AG61" s="239" t="s">
        <v>943</v>
      </c>
    </row>
    <row r="62" spans="1:36" ht="75.75" x14ac:dyDescent="0.3">
      <c r="A62" s="455">
        <v>47</v>
      </c>
      <c r="B62" s="207" t="s">
        <v>715</v>
      </c>
      <c r="C62" s="208" t="s">
        <v>358</v>
      </c>
      <c r="D62" s="208" t="s">
        <v>949</v>
      </c>
      <c r="E62" s="208" t="s">
        <v>716</v>
      </c>
      <c r="F62" s="208" t="s">
        <v>717</v>
      </c>
      <c r="G62" s="201" t="s">
        <v>472</v>
      </c>
      <c r="H62" s="216">
        <v>19</v>
      </c>
      <c r="I62" s="203" t="s">
        <v>381</v>
      </c>
      <c r="J62" s="252">
        <f t="shared" si="6"/>
        <v>0.4</v>
      </c>
      <c r="K62" s="205" t="s">
        <v>364</v>
      </c>
      <c r="L62" s="204">
        <f t="shared" si="7"/>
        <v>1</v>
      </c>
      <c r="M62" s="206" t="s">
        <v>365</v>
      </c>
      <c r="N62" s="216">
        <v>4</v>
      </c>
      <c r="O62" s="230" t="s">
        <v>718</v>
      </c>
      <c r="P62" s="216" t="s">
        <v>367</v>
      </c>
      <c r="Q62" s="216" t="s">
        <v>367</v>
      </c>
      <c r="R62" s="210" t="s">
        <v>368</v>
      </c>
      <c r="S62" s="210" t="s">
        <v>369</v>
      </c>
      <c r="T62" s="236">
        <v>0.4</v>
      </c>
      <c r="U62" s="210" t="s">
        <v>370</v>
      </c>
      <c r="V62" s="210" t="s">
        <v>371</v>
      </c>
      <c r="W62" s="210" t="s">
        <v>372</v>
      </c>
      <c r="X62" s="203" t="s">
        <v>363</v>
      </c>
      <c r="Y62" s="243">
        <v>0.24</v>
      </c>
      <c r="Z62" s="205" t="s">
        <v>364</v>
      </c>
      <c r="AA62" s="204">
        <f>IF(Z62="LEVE",20%,IF(Z62="MENOR",40%,IF(Z62="MODERADO",60%,IF(Z62="MAYOR",80%,IF(Z62="CATASTRÓFICO",100%,IF(X62="",""))))))</f>
        <v>1</v>
      </c>
      <c r="AB62" s="206" t="s">
        <v>365</v>
      </c>
      <c r="AC62" s="219" t="s">
        <v>373</v>
      </c>
      <c r="AD62" s="230" t="s">
        <v>698</v>
      </c>
      <c r="AE62" s="216" t="s">
        <v>196</v>
      </c>
      <c r="AF62" s="215" t="s">
        <v>375</v>
      </c>
      <c r="AG62" s="239" t="s">
        <v>943</v>
      </c>
    </row>
    <row r="63" spans="1:36" ht="102.75" customHeight="1" x14ac:dyDescent="0.3">
      <c r="A63" s="762">
        <v>48</v>
      </c>
      <c r="B63" s="764" t="s">
        <v>719</v>
      </c>
      <c r="C63" s="765" t="s">
        <v>358</v>
      </c>
      <c r="D63" s="765" t="s">
        <v>720</v>
      </c>
      <c r="E63" s="765" t="s">
        <v>721</v>
      </c>
      <c r="F63" s="765" t="s">
        <v>722</v>
      </c>
      <c r="G63" s="767" t="s">
        <v>362</v>
      </c>
      <c r="H63" s="744">
        <v>12</v>
      </c>
      <c r="I63" s="746" t="s">
        <v>381</v>
      </c>
      <c r="J63" s="748">
        <f t="shared" si="6"/>
        <v>0.4</v>
      </c>
      <c r="K63" s="750" t="s">
        <v>393</v>
      </c>
      <c r="L63" s="752">
        <v>0.8</v>
      </c>
      <c r="M63" s="754" t="s">
        <v>394</v>
      </c>
      <c r="N63" s="207">
        <v>1</v>
      </c>
      <c r="O63" s="208" t="s">
        <v>723</v>
      </c>
      <c r="P63" s="209" t="s">
        <v>367</v>
      </c>
      <c r="Q63" s="209" t="s">
        <v>367</v>
      </c>
      <c r="R63" s="210" t="s">
        <v>368</v>
      </c>
      <c r="S63" s="210" t="s">
        <v>369</v>
      </c>
      <c r="T63" s="204">
        <v>0.4</v>
      </c>
      <c r="U63" s="210" t="s">
        <v>370</v>
      </c>
      <c r="V63" s="210" t="s">
        <v>371</v>
      </c>
      <c r="W63" s="210" t="s">
        <v>372</v>
      </c>
      <c r="X63" s="746" t="s">
        <v>363</v>
      </c>
      <c r="Y63" s="244">
        <v>0.24</v>
      </c>
      <c r="Z63" s="750" t="s">
        <v>393</v>
      </c>
      <c r="AA63" s="260">
        <v>0.8</v>
      </c>
      <c r="AB63" s="754" t="s">
        <v>394</v>
      </c>
      <c r="AC63" s="219" t="s">
        <v>373</v>
      </c>
      <c r="AD63" s="214" t="s">
        <v>724</v>
      </c>
      <c r="AE63" s="214" t="s">
        <v>725</v>
      </c>
      <c r="AF63" s="215" t="s">
        <v>375</v>
      </c>
      <c r="AG63" s="239" t="s">
        <v>943</v>
      </c>
    </row>
    <row r="64" spans="1:36" ht="93" customHeight="1" x14ac:dyDescent="0.3">
      <c r="A64" s="763"/>
      <c r="B64" s="763"/>
      <c r="C64" s="766"/>
      <c r="D64" s="766"/>
      <c r="E64" s="766"/>
      <c r="F64" s="766"/>
      <c r="G64" s="768"/>
      <c r="H64" s="745"/>
      <c r="I64" s="747"/>
      <c r="J64" s="749"/>
      <c r="K64" s="751"/>
      <c r="L64" s="753"/>
      <c r="M64" s="755"/>
      <c r="N64" s="207">
        <v>2</v>
      </c>
      <c r="O64" s="208" t="s">
        <v>726</v>
      </c>
      <c r="P64" s="209" t="s">
        <v>367</v>
      </c>
      <c r="Q64" s="209" t="s">
        <v>367</v>
      </c>
      <c r="R64" s="210" t="s">
        <v>368</v>
      </c>
      <c r="S64" s="210" t="s">
        <v>369</v>
      </c>
      <c r="T64" s="204">
        <v>0.4</v>
      </c>
      <c r="U64" s="210" t="s">
        <v>370</v>
      </c>
      <c r="V64" s="210" t="s">
        <v>371</v>
      </c>
      <c r="W64" s="210" t="s">
        <v>372</v>
      </c>
      <c r="X64" s="760"/>
      <c r="Y64" s="244">
        <v>0.14399999999999999</v>
      </c>
      <c r="Z64" s="761"/>
      <c r="AA64" s="260">
        <v>0.8</v>
      </c>
      <c r="AB64" s="755"/>
      <c r="AC64" s="219" t="s">
        <v>373</v>
      </c>
      <c r="AD64" s="214" t="s">
        <v>727</v>
      </c>
      <c r="AE64" s="214" t="s">
        <v>728</v>
      </c>
      <c r="AF64" s="215" t="s">
        <v>375</v>
      </c>
      <c r="AG64" s="239" t="s">
        <v>943</v>
      </c>
    </row>
    <row r="65" spans="1:33" ht="92.25" customHeight="1" x14ac:dyDescent="0.3">
      <c r="A65" s="199">
        <v>49</v>
      </c>
      <c r="B65" s="207" t="s">
        <v>729</v>
      </c>
      <c r="C65" s="208" t="s">
        <v>518</v>
      </c>
      <c r="D65" s="208" t="s">
        <v>730</v>
      </c>
      <c r="E65" s="208" t="s">
        <v>731</v>
      </c>
      <c r="F65" s="208" t="s">
        <v>732</v>
      </c>
      <c r="G65" s="202" t="s">
        <v>362</v>
      </c>
      <c r="H65" s="216">
        <v>12</v>
      </c>
      <c r="I65" s="203" t="s">
        <v>381</v>
      </c>
      <c r="J65" s="252">
        <f t="shared" si="6"/>
        <v>0.4</v>
      </c>
      <c r="K65" s="205" t="s">
        <v>443</v>
      </c>
      <c r="L65" s="236">
        <v>0.2</v>
      </c>
      <c r="M65" s="206" t="s">
        <v>427</v>
      </c>
      <c r="N65" s="207">
        <v>3</v>
      </c>
      <c r="O65" s="214" t="s">
        <v>733</v>
      </c>
      <c r="P65" s="207" t="s">
        <v>367</v>
      </c>
      <c r="Q65" s="207" t="s">
        <v>367</v>
      </c>
      <c r="R65" s="210" t="s">
        <v>522</v>
      </c>
      <c r="S65" s="210" t="s">
        <v>369</v>
      </c>
      <c r="T65" s="204">
        <v>0.4</v>
      </c>
      <c r="U65" s="210" t="s">
        <v>370</v>
      </c>
      <c r="V65" s="210" t="s">
        <v>371</v>
      </c>
      <c r="W65" s="210" t="s">
        <v>372</v>
      </c>
      <c r="X65" s="203" t="s">
        <v>363</v>
      </c>
      <c r="Y65" s="245">
        <v>0.32</v>
      </c>
      <c r="Z65" s="205" t="s">
        <v>443</v>
      </c>
      <c r="AA65" s="261">
        <v>0.2</v>
      </c>
      <c r="AB65" s="206" t="s">
        <v>427</v>
      </c>
      <c r="AC65" s="219" t="s">
        <v>373</v>
      </c>
      <c r="AD65" s="208" t="s">
        <v>734</v>
      </c>
      <c r="AE65" s="214" t="s">
        <v>725</v>
      </c>
      <c r="AF65" s="215" t="s">
        <v>375</v>
      </c>
      <c r="AG65" s="239" t="s">
        <v>943</v>
      </c>
    </row>
    <row r="66" spans="1:33" ht="169.5" customHeight="1" x14ac:dyDescent="0.3">
      <c r="A66" s="199">
        <v>50</v>
      </c>
      <c r="B66" s="207" t="s">
        <v>735</v>
      </c>
      <c r="C66" s="208" t="s">
        <v>736</v>
      </c>
      <c r="D66" s="208" t="s">
        <v>737</v>
      </c>
      <c r="E66" s="208" t="s">
        <v>738</v>
      </c>
      <c r="F66" s="208" t="s">
        <v>739</v>
      </c>
      <c r="G66" s="202" t="s">
        <v>362</v>
      </c>
      <c r="H66" s="216">
        <f>16*4</f>
        <v>64</v>
      </c>
      <c r="I66" s="203" t="s">
        <v>392</v>
      </c>
      <c r="J66" s="252">
        <f t="shared" si="6"/>
        <v>0.6</v>
      </c>
      <c r="K66" s="205" t="s">
        <v>393</v>
      </c>
      <c r="L66" s="236">
        <v>0.8</v>
      </c>
      <c r="M66" s="206" t="s">
        <v>394</v>
      </c>
      <c r="N66" s="207">
        <v>4</v>
      </c>
      <c r="O66" s="214" t="s">
        <v>740</v>
      </c>
      <c r="P66" s="207" t="s">
        <v>367</v>
      </c>
      <c r="Q66" s="207" t="s">
        <v>367</v>
      </c>
      <c r="R66" s="210" t="s">
        <v>384</v>
      </c>
      <c r="S66" s="210" t="s">
        <v>369</v>
      </c>
      <c r="T66" s="204">
        <v>0.4</v>
      </c>
      <c r="U66" s="210" t="s">
        <v>370</v>
      </c>
      <c r="V66" s="210" t="s">
        <v>371</v>
      </c>
      <c r="W66" s="210" t="s">
        <v>396</v>
      </c>
      <c r="X66" s="203" t="s">
        <v>363</v>
      </c>
      <c r="Y66" s="262">
        <v>0.36</v>
      </c>
      <c r="Z66" s="205" t="s">
        <v>393</v>
      </c>
      <c r="AA66" s="262">
        <v>0.8</v>
      </c>
      <c r="AB66" s="206" t="s">
        <v>394</v>
      </c>
      <c r="AC66" s="219" t="s">
        <v>373</v>
      </c>
      <c r="AD66" s="208" t="s">
        <v>741</v>
      </c>
      <c r="AE66" s="214" t="s">
        <v>742</v>
      </c>
      <c r="AF66" s="215" t="s">
        <v>375</v>
      </c>
      <c r="AG66" s="239" t="s">
        <v>943</v>
      </c>
    </row>
    <row r="67" spans="1:33" ht="67.5" customHeight="1" x14ac:dyDescent="0.3">
      <c r="A67" s="199">
        <v>51</v>
      </c>
      <c r="B67" s="207" t="s">
        <v>743</v>
      </c>
      <c r="C67" s="208" t="s">
        <v>744</v>
      </c>
      <c r="D67" s="214" t="s">
        <v>745</v>
      </c>
      <c r="E67" s="208" t="s">
        <v>746</v>
      </c>
      <c r="F67" s="208" t="s">
        <v>747</v>
      </c>
      <c r="G67" s="202" t="s">
        <v>409</v>
      </c>
      <c r="H67" s="216">
        <f>16+5+1+55</f>
        <v>77</v>
      </c>
      <c r="I67" s="203" t="s">
        <v>392</v>
      </c>
      <c r="J67" s="204">
        <f t="shared" si="6"/>
        <v>0.6</v>
      </c>
      <c r="K67" s="205" t="s">
        <v>393</v>
      </c>
      <c r="L67" s="204">
        <f>IF(K67="LEVE",20%,IF(K67="MENOR",40%,IF(K67="MODERADO",60%,IF(K67="MAYOR",80%,IF(K67="CATASTROFICO",100%,IF(I67="",""))))))</f>
        <v>0.8</v>
      </c>
      <c r="M67" s="206" t="s">
        <v>394</v>
      </c>
      <c r="N67" s="207">
        <v>1</v>
      </c>
      <c r="O67" s="208" t="s">
        <v>748</v>
      </c>
      <c r="P67" s="215" t="s">
        <v>367</v>
      </c>
      <c r="Q67" s="207" t="s">
        <v>367</v>
      </c>
      <c r="R67" s="210" t="s">
        <v>368</v>
      </c>
      <c r="S67" s="210" t="s">
        <v>369</v>
      </c>
      <c r="T67" s="227">
        <v>0.36</v>
      </c>
      <c r="U67" s="210" t="s">
        <v>370</v>
      </c>
      <c r="V67" s="210" t="s">
        <v>371</v>
      </c>
      <c r="W67" s="210" t="s">
        <v>372</v>
      </c>
      <c r="X67" s="203" t="s">
        <v>363</v>
      </c>
      <c r="Y67" s="204">
        <f>IF(X67="MUY BAJA",20%,IF(X67="BAJA",40%,IF(X67="MEDIA",60%,IF(X67="ALTA",80%,IF(X67="MUY ALTA",100%,IF(X67="",""))))))</f>
        <v>0.2</v>
      </c>
      <c r="Z67" s="205" t="s">
        <v>393</v>
      </c>
      <c r="AA67" s="204">
        <f>IF(Z67="LEVE",20%,IF(Z67="MENOR",40%,IF(Z67="MODERADO",60%,IF(Z67="MAYOR",80%,IF(Z67="CATASTROFICO",100%,IF(Z67="",""))))))</f>
        <v>0.8</v>
      </c>
      <c r="AB67" s="206" t="s">
        <v>394</v>
      </c>
      <c r="AC67" s="213" t="s">
        <v>373</v>
      </c>
      <c r="AD67" s="208" t="s">
        <v>749</v>
      </c>
      <c r="AE67" s="216" t="s">
        <v>57</v>
      </c>
      <c r="AF67" s="215" t="s">
        <v>375</v>
      </c>
      <c r="AG67" s="239" t="s">
        <v>943</v>
      </c>
    </row>
    <row r="68" spans="1:33" ht="66.75" customHeight="1" x14ac:dyDescent="0.3">
      <c r="A68" s="199">
        <v>52</v>
      </c>
      <c r="B68" s="207" t="s">
        <v>750</v>
      </c>
      <c r="C68" s="208" t="s">
        <v>485</v>
      </c>
      <c r="D68" s="208" t="s">
        <v>751</v>
      </c>
      <c r="E68" s="208" t="s">
        <v>752</v>
      </c>
      <c r="F68" s="208" t="s">
        <v>753</v>
      </c>
      <c r="G68" s="202" t="s">
        <v>362</v>
      </c>
      <c r="H68" s="216">
        <f>3*11+15*2</f>
        <v>63</v>
      </c>
      <c r="I68" s="203" t="s">
        <v>392</v>
      </c>
      <c r="J68" s="204">
        <f t="shared" si="6"/>
        <v>0.6</v>
      </c>
      <c r="K68" s="205" t="s">
        <v>489</v>
      </c>
      <c r="L68" s="204">
        <f>IF(K68="LEVE",20%,IF(K68="MENOR",40%,IF(K68="MODERADO",60%,IF(K68="MAYOR",80%,IF(K68="CATASTROFICO",100%,IF(I68="",""))))))</f>
        <v>0.4</v>
      </c>
      <c r="M68" s="206" t="s">
        <v>382</v>
      </c>
      <c r="N68" s="207">
        <v>2</v>
      </c>
      <c r="O68" s="214" t="s">
        <v>754</v>
      </c>
      <c r="P68" s="207" t="s">
        <v>367</v>
      </c>
      <c r="Q68" s="207" t="s">
        <v>367</v>
      </c>
      <c r="R68" s="210" t="s">
        <v>368</v>
      </c>
      <c r="S68" s="210" t="s">
        <v>369</v>
      </c>
      <c r="T68" s="227">
        <v>0.36</v>
      </c>
      <c r="U68" s="210" t="s">
        <v>370</v>
      </c>
      <c r="V68" s="210" t="s">
        <v>371</v>
      </c>
      <c r="W68" s="210" t="s">
        <v>396</v>
      </c>
      <c r="X68" s="203" t="s">
        <v>363</v>
      </c>
      <c r="Y68" s="204">
        <f>IF(X68="MUY BAJA",20%,IF(X68="BAJA",40%,IF(X68="MEDIA",60%,IF(X68="ALTA",80%,IF(X68="MUY ALTA",100%,IF(X68="",""))))))</f>
        <v>0.2</v>
      </c>
      <c r="Z68" s="205" t="s">
        <v>489</v>
      </c>
      <c r="AA68" s="204">
        <f>IF(Z68="LEVE",20%,IF(Z68="MENOR",40%,IF(Z68="MODERADO",60%,IF(Z68="MAYOR",80%,IF(Z68="CATASTROFICO",100%,IF(Z68="",""))))))</f>
        <v>0.4</v>
      </c>
      <c r="AB68" s="206" t="s">
        <v>427</v>
      </c>
      <c r="AC68" s="213" t="s">
        <v>373</v>
      </c>
      <c r="AD68" s="208" t="s">
        <v>755</v>
      </c>
      <c r="AE68" s="216" t="s">
        <v>57</v>
      </c>
      <c r="AF68" s="215" t="s">
        <v>375</v>
      </c>
      <c r="AG68" s="239" t="s">
        <v>943</v>
      </c>
    </row>
    <row r="69" spans="1:33" ht="86.25" x14ac:dyDescent="0.3">
      <c r="A69" s="199">
        <v>53</v>
      </c>
      <c r="B69" s="207" t="s">
        <v>756</v>
      </c>
      <c r="C69" s="208" t="s">
        <v>757</v>
      </c>
      <c r="D69" s="208" t="s">
        <v>758</v>
      </c>
      <c r="E69" s="208" t="s">
        <v>759</v>
      </c>
      <c r="F69" s="208" t="s">
        <v>760</v>
      </c>
      <c r="G69" s="331" t="s">
        <v>362</v>
      </c>
      <c r="H69" s="216">
        <f>3*11+15*2</f>
        <v>63</v>
      </c>
      <c r="I69" s="203" t="s">
        <v>392</v>
      </c>
      <c r="J69" s="204">
        <f t="shared" si="6"/>
        <v>0.6</v>
      </c>
      <c r="K69" s="205" t="s">
        <v>489</v>
      </c>
      <c r="L69" s="204">
        <f>IF(K69="LEVE",20%,IF(K69="MENOR",40%,IF(K69="MODERADO",60%,IF(K69="MAYOR",80%,IF(K69="CATASTROFICO",100%,IF(I69="",""))))))</f>
        <v>0.4</v>
      </c>
      <c r="M69" s="332" t="s">
        <v>382</v>
      </c>
      <c r="N69" s="207">
        <v>3</v>
      </c>
      <c r="O69" s="214" t="s">
        <v>761</v>
      </c>
      <c r="P69" s="207" t="s">
        <v>367</v>
      </c>
      <c r="Q69" s="207" t="s">
        <v>367</v>
      </c>
      <c r="R69" s="210" t="s">
        <v>368</v>
      </c>
      <c r="S69" s="210" t="s">
        <v>369</v>
      </c>
      <c r="T69" s="227">
        <v>0.36</v>
      </c>
      <c r="U69" s="210" t="s">
        <v>370</v>
      </c>
      <c r="V69" s="210" t="s">
        <v>371</v>
      </c>
      <c r="W69" s="210" t="s">
        <v>396</v>
      </c>
      <c r="X69" s="203" t="s">
        <v>363</v>
      </c>
      <c r="Y69" s="204">
        <f>IF(X69="MUY BAJA",20%,IF(X69="BAJA",40%,IF(X69="MEDIA",60%,IF(X69="ALTA",80%,IF(X69="MUY ALTA",100%,IF(X69="",""))))))</f>
        <v>0.2</v>
      </c>
      <c r="Z69" s="205" t="s">
        <v>489</v>
      </c>
      <c r="AA69" s="204">
        <f>IF(Z69="LEVE",20%,IF(Z69="MENOR",40%,IF(Z69="MODERADO",60%,IF(Z69="MAYOR",80%,IF(Z69="CATASTROFICO",100%,IF(Z69="",""))))))</f>
        <v>0.4</v>
      </c>
      <c r="AB69" s="206" t="s">
        <v>427</v>
      </c>
      <c r="AC69" s="213" t="s">
        <v>373</v>
      </c>
      <c r="AD69" s="230" t="s">
        <v>762</v>
      </c>
      <c r="AE69" s="216" t="s">
        <v>763</v>
      </c>
      <c r="AF69" s="215" t="s">
        <v>375</v>
      </c>
      <c r="AG69" s="239" t="s">
        <v>943</v>
      </c>
    </row>
    <row r="70" spans="1:33" ht="39.75" customHeight="1" x14ac:dyDescent="0.3">
      <c r="B70" s="207"/>
      <c r="C70" s="333"/>
      <c r="D70" s="334"/>
      <c r="E70" s="333"/>
      <c r="F70" s="333"/>
      <c r="G70" s="263"/>
      <c r="H70" s="263"/>
      <c r="I70" s="263"/>
      <c r="J70" s="263"/>
      <c r="K70" s="263"/>
      <c r="L70" s="263"/>
      <c r="M70" s="264"/>
      <c r="N70" s="216"/>
      <c r="O70" s="216"/>
      <c r="P70" s="216"/>
      <c r="Q70" s="216"/>
      <c r="R70" s="216"/>
      <c r="S70" s="216"/>
      <c r="T70" s="216"/>
      <c r="U70" s="216"/>
      <c r="V70" s="216"/>
      <c r="W70" s="216"/>
      <c r="X70" s="203"/>
      <c r="Y70" s="216"/>
      <c r="Z70" s="246"/>
      <c r="AA70" s="216"/>
      <c r="AB70" s="216"/>
      <c r="AC70" s="219"/>
      <c r="AD70" s="216"/>
      <c r="AE70" s="216"/>
      <c r="AF70" s="216"/>
      <c r="AG70" s="228"/>
    </row>
    <row r="71" spans="1:33" x14ac:dyDescent="0.3">
      <c r="A71" s="207"/>
      <c r="B71" s="207"/>
      <c r="C71" s="215"/>
      <c r="D71" s="215"/>
      <c r="E71" s="215"/>
      <c r="F71" s="215"/>
      <c r="G71" s="215"/>
      <c r="H71" s="216"/>
      <c r="I71" s="216"/>
      <c r="J71" s="216" t="str">
        <f>IF(I71="MUY BAJA",20%,IF(I71="BAJA",40%,IF(I71="MEDIA",60%,IF(I71="ALTA",80%,IF(I71="MUY ALTA",100%,IF(I71="",""))))))</f>
        <v/>
      </c>
      <c r="K71" s="216"/>
      <c r="L71" s="216"/>
      <c r="M71" s="216"/>
      <c r="N71" s="216"/>
      <c r="O71" s="216"/>
      <c r="P71" s="216"/>
      <c r="Q71" s="216"/>
      <c r="R71" s="216"/>
      <c r="S71" s="216"/>
      <c r="T71" s="216"/>
      <c r="U71" s="216"/>
      <c r="V71" s="216"/>
      <c r="W71" s="216"/>
      <c r="X71" s="203"/>
      <c r="Y71" s="216"/>
      <c r="Z71" s="246"/>
      <c r="AA71" s="216"/>
      <c r="AB71" s="216"/>
      <c r="AC71" s="216"/>
      <c r="AD71" s="216"/>
      <c r="AE71" s="216"/>
      <c r="AF71" s="216"/>
      <c r="AG71" s="228"/>
    </row>
    <row r="72" spans="1:33" x14ac:dyDescent="0.3">
      <c r="A72" s="207"/>
      <c r="I72" s="203"/>
    </row>
    <row r="73" spans="1:33" x14ac:dyDescent="0.3">
      <c r="A73" s="265"/>
      <c r="B73" s="266"/>
      <c r="C73" s="466" t="s">
        <v>950</v>
      </c>
      <c r="D73" s="335"/>
    </row>
    <row r="74" spans="1:33" ht="36" customHeight="1" x14ac:dyDescent="0.3">
      <c r="I74" s="742" t="s">
        <v>764</v>
      </c>
      <c r="J74" s="742"/>
      <c r="K74" s="743" t="s">
        <v>765</v>
      </c>
      <c r="L74" s="743"/>
      <c r="M74" s="267" t="s">
        <v>766</v>
      </c>
      <c r="AD74" s="268" t="s">
        <v>767</v>
      </c>
    </row>
    <row r="75" spans="1:33" x14ac:dyDescent="0.3">
      <c r="I75" s="269" t="s">
        <v>363</v>
      </c>
      <c r="J75" s="270">
        <v>0.2</v>
      </c>
      <c r="K75" s="271" t="s">
        <v>443</v>
      </c>
      <c r="L75" s="270">
        <v>0.2</v>
      </c>
      <c r="M75" s="272" t="s">
        <v>427</v>
      </c>
      <c r="AD75" s="98" t="s">
        <v>373</v>
      </c>
    </row>
    <row r="76" spans="1:33" x14ac:dyDescent="0.3">
      <c r="I76" s="273" t="s">
        <v>381</v>
      </c>
      <c r="J76" s="270">
        <v>0.4</v>
      </c>
      <c r="K76" s="274" t="s">
        <v>489</v>
      </c>
      <c r="L76" s="270">
        <v>0.4</v>
      </c>
      <c r="M76" s="275" t="s">
        <v>382</v>
      </c>
      <c r="AD76" s="276" t="s">
        <v>768</v>
      </c>
    </row>
    <row r="77" spans="1:33" x14ac:dyDescent="0.3">
      <c r="I77" s="277" t="s">
        <v>392</v>
      </c>
      <c r="J77" s="270">
        <v>0.6</v>
      </c>
      <c r="K77" s="278" t="s">
        <v>382</v>
      </c>
      <c r="L77" s="270">
        <v>0.6</v>
      </c>
      <c r="M77" s="279" t="s">
        <v>394</v>
      </c>
      <c r="AD77" s="98" t="s">
        <v>697</v>
      </c>
    </row>
    <row r="78" spans="1:33" x14ac:dyDescent="0.3">
      <c r="I78" s="280" t="s">
        <v>498</v>
      </c>
      <c r="J78" s="270">
        <v>0.8</v>
      </c>
      <c r="K78" s="281" t="s">
        <v>393</v>
      </c>
      <c r="L78" s="270">
        <v>0.8</v>
      </c>
      <c r="M78" s="282" t="s">
        <v>365</v>
      </c>
      <c r="AD78" s="98" t="s">
        <v>769</v>
      </c>
    </row>
    <row r="79" spans="1:33" x14ac:dyDescent="0.3">
      <c r="I79" s="283" t="s">
        <v>578</v>
      </c>
      <c r="J79" s="270">
        <v>1</v>
      </c>
      <c r="K79" s="284" t="s">
        <v>364</v>
      </c>
      <c r="L79" s="270">
        <v>1</v>
      </c>
      <c r="M79" s="98"/>
      <c r="AD79" s="98" t="s">
        <v>770</v>
      </c>
    </row>
    <row r="81" spans="30:30" ht="39.75" customHeight="1" x14ac:dyDescent="0.3">
      <c r="AD81" s="336" t="s">
        <v>771</v>
      </c>
    </row>
    <row r="82" spans="30:30" x14ac:dyDescent="0.3">
      <c r="AD82" s="98" t="s">
        <v>368</v>
      </c>
    </row>
    <row r="83" spans="30:30" x14ac:dyDescent="0.3">
      <c r="AD83" s="98" t="s">
        <v>384</v>
      </c>
    </row>
    <row r="84" spans="30:30" x14ac:dyDescent="0.3">
      <c r="AD84" s="98" t="s">
        <v>522</v>
      </c>
    </row>
  </sheetData>
  <mergeCells count="142">
    <mergeCell ref="AD4:AG4"/>
    <mergeCell ref="A5:C5"/>
    <mergeCell ref="D5:N5"/>
    <mergeCell ref="A6:C6"/>
    <mergeCell ref="D6:N6"/>
    <mergeCell ref="A7:C7"/>
    <mergeCell ref="D7:N7"/>
    <mergeCell ref="C1:E2"/>
    <mergeCell ref="O1:O3"/>
    <mergeCell ref="C3:D3"/>
    <mergeCell ref="A4:E4"/>
    <mergeCell ref="F4:N4"/>
    <mergeCell ref="O4:AC4"/>
    <mergeCell ref="H9:H10"/>
    <mergeCell ref="I9:I10"/>
    <mergeCell ref="J9:J10"/>
    <mergeCell ref="K9:K10"/>
    <mergeCell ref="A8:H8"/>
    <mergeCell ref="I8:M8"/>
    <mergeCell ref="N8:W8"/>
    <mergeCell ref="X8:AC8"/>
    <mergeCell ref="AD8:AG8"/>
    <mergeCell ref="A9:A10"/>
    <mergeCell ref="B9:B10"/>
    <mergeCell ref="C9:C10"/>
    <mergeCell ref="D9:D10"/>
    <mergeCell ref="E9:E10"/>
    <mergeCell ref="AD9:AD10"/>
    <mergeCell ref="AE9:AE10"/>
    <mergeCell ref="AF9:AF10"/>
    <mergeCell ref="AG9:AG10"/>
    <mergeCell ref="AA9:AA10"/>
    <mergeCell ref="AB9:AB10"/>
    <mergeCell ref="AC9:AC10"/>
    <mergeCell ref="A16:A17"/>
    <mergeCell ref="B16:B17"/>
    <mergeCell ref="C16:C17"/>
    <mergeCell ref="D16:D17"/>
    <mergeCell ref="E16:E17"/>
    <mergeCell ref="F16:F17"/>
    <mergeCell ref="X9:X10"/>
    <mergeCell ref="Y9:Y10"/>
    <mergeCell ref="Z9:Z10"/>
    <mergeCell ref="L9:L10"/>
    <mergeCell ref="M9:M10"/>
    <mergeCell ref="N9:N10"/>
    <mergeCell ref="O9:O10"/>
    <mergeCell ref="P9:Q9"/>
    <mergeCell ref="R9:W9"/>
    <mergeCell ref="F9:F10"/>
    <mergeCell ref="G9:G10"/>
    <mergeCell ref="M16:M17"/>
    <mergeCell ref="G16:G17"/>
    <mergeCell ref="H16:H17"/>
    <mergeCell ref="I16:I17"/>
    <mergeCell ref="J16:J17"/>
    <mergeCell ref="K16:K17"/>
    <mergeCell ref="L16:L17"/>
    <mergeCell ref="J18:J19"/>
    <mergeCell ref="K18:K19"/>
    <mergeCell ref="L18:L19"/>
    <mergeCell ref="M18:M19"/>
    <mergeCell ref="A43:A44"/>
    <mergeCell ref="B43:B44"/>
    <mergeCell ref="C43:C44"/>
    <mergeCell ref="D43:D44"/>
    <mergeCell ref="E43:E44"/>
    <mergeCell ref="F43:F44"/>
    <mergeCell ref="M43:M44"/>
    <mergeCell ref="A18:A19"/>
    <mergeCell ref="B18:B19"/>
    <mergeCell ref="C18:C19"/>
    <mergeCell ref="D18:D19"/>
    <mergeCell ref="E18:E19"/>
    <mergeCell ref="F18:F19"/>
    <mergeCell ref="G18:G19"/>
    <mergeCell ref="H18:H19"/>
    <mergeCell ref="I18:I19"/>
    <mergeCell ref="X43:X44"/>
    <mergeCell ref="Z43:Z44"/>
    <mergeCell ref="AA43:AA44"/>
    <mergeCell ref="AB43:AB44"/>
    <mergeCell ref="A54:A55"/>
    <mergeCell ref="B54:B55"/>
    <mergeCell ref="C54:C55"/>
    <mergeCell ref="D54:D55"/>
    <mergeCell ref="E54:E55"/>
    <mergeCell ref="G43:G44"/>
    <mergeCell ref="H43:H44"/>
    <mergeCell ref="I43:I44"/>
    <mergeCell ref="J43:J44"/>
    <mergeCell ref="K43:K44"/>
    <mergeCell ref="L43:L44"/>
    <mergeCell ref="AC54:AC55"/>
    <mergeCell ref="A57:A58"/>
    <mergeCell ref="B57:B58"/>
    <mergeCell ref="C57:C58"/>
    <mergeCell ref="D57:D58"/>
    <mergeCell ref="E57:E58"/>
    <mergeCell ref="F57:F58"/>
    <mergeCell ref="G57:G58"/>
    <mergeCell ref="H57:H58"/>
    <mergeCell ref="I57:I58"/>
    <mergeCell ref="L54:L55"/>
    <mergeCell ref="M54:M55"/>
    <mergeCell ref="X54:X55"/>
    <mergeCell ref="Z54:Z55"/>
    <mergeCell ref="AA54:AA55"/>
    <mergeCell ref="AB54:AB55"/>
    <mergeCell ref="F54:F55"/>
    <mergeCell ref="G54:G55"/>
    <mergeCell ref="H54:H55"/>
    <mergeCell ref="I54:I55"/>
    <mergeCell ref="J54:J55"/>
    <mergeCell ref="K54:K55"/>
    <mergeCell ref="AA57:AA58"/>
    <mergeCell ref="AB57:AB58"/>
    <mergeCell ref="A63:A64"/>
    <mergeCell ref="B63:B64"/>
    <mergeCell ref="C63:C64"/>
    <mergeCell ref="D63:D64"/>
    <mergeCell ref="E63:E64"/>
    <mergeCell ref="F63:F64"/>
    <mergeCell ref="G63:G64"/>
    <mergeCell ref="J57:J58"/>
    <mergeCell ref="K57:K58"/>
    <mergeCell ref="I74:J74"/>
    <mergeCell ref="K74:L74"/>
    <mergeCell ref="H63:H64"/>
    <mergeCell ref="I63:I64"/>
    <mergeCell ref="J63:J64"/>
    <mergeCell ref="K63:K64"/>
    <mergeCell ref="L63:L64"/>
    <mergeCell ref="M63:M64"/>
    <mergeCell ref="AC57:AC58"/>
    <mergeCell ref="L57:L58"/>
    <mergeCell ref="M57:M58"/>
    <mergeCell ref="X57:X58"/>
    <mergeCell ref="Z57:Z58"/>
    <mergeCell ref="X63:X64"/>
    <mergeCell ref="Z63:Z64"/>
    <mergeCell ref="AB63:AB64"/>
  </mergeCells>
  <conditionalFormatting sqref="J16">
    <cfRule type="cellIs" dxfId="87" priority="65" operator="equal">
      <formula>$H$11</formula>
    </cfRule>
  </conditionalFormatting>
  <conditionalFormatting sqref="J18">
    <cfRule type="cellIs" dxfId="86" priority="64" operator="equal">
      <formula>$H$11</formula>
    </cfRule>
  </conditionalFormatting>
  <dataValidations count="7">
    <dataValidation type="list" allowBlank="1" showInputMessage="1" showErrorMessage="1" sqref="R50:R53" xr:uid="{2E8E44B5-BBF2-4B32-B604-83D710789FC4}">
      <formula1>$AD$82:$AD$84</formula1>
    </dataValidation>
    <dataValidation type="list" allowBlank="1" showInputMessage="1" showErrorMessage="1" sqref="R49" xr:uid="{BE7E6AD5-0F0C-4FDB-B5EE-2ECB73080833}">
      <formula1>$I$82:$I$84</formula1>
    </dataValidation>
    <dataValidation type="list" allowBlank="1" showInputMessage="1" showErrorMessage="1" sqref="AC67:AC69" xr:uid="{DE209DCD-20AC-4E8C-96A3-DA67FBB14618}">
      <formula1>#REF!</formula1>
    </dataValidation>
    <dataValidation type="list" allowBlank="1" showInputMessage="1" showErrorMessage="1" sqref="AC63:AC66" xr:uid="{5B77E3B6-7D7B-4818-AE21-860A55C2F6C7}">
      <formula1>$AD$25:$AD$30</formula1>
    </dataValidation>
    <dataValidation type="list" allowBlank="1" showInputMessage="1" showErrorMessage="1" sqref="AC56:AC57 AC11:AC54 AC59:AC62 AC70:AC71" xr:uid="{8BA5F257-38C9-405E-B2F4-7FDBC95AA966}">
      <formula1>$AD$75:$AD$79</formula1>
    </dataValidation>
    <dataValidation type="list" allowBlank="1" showInputMessage="1" showErrorMessage="1" sqref="AB45:AB54 M20:M43 M45:M54 M18 AB65:AB69 M65:M69 AB11:AB43 AB59:AB63 M56:M57 AB56:AB57 M71 M11:M16 M59:M63" xr:uid="{26A839D0-14DB-431E-955F-B74ECAFEBCBC}">
      <formula1>$M$75:$M$78</formula1>
    </dataValidation>
    <dataValidation type="list" allowBlank="1" showInputMessage="1" showErrorMessage="1" sqref="Z45:Z54 K20:K43 K45:K54 Z56:Z57 K71 K65:K69 K18 Z11:Z43 K56:K57 Z59:Z63 Z65:Z69 K11:K16 K59:K63" xr:uid="{58C943FE-F6A7-4EBC-BBB3-E382CEED4F81}">
      <formula1>$K$75:$K$79</formula1>
    </dataValidation>
  </dataValidations>
  <hyperlinks>
    <hyperlink ref="AD52" location="'MAPA RIESGOS SEGURIDAD'!A1" display="'MAPA RIESGOS SEGURIDAD'!A1" xr:uid="{185EFAD1-ADB5-4953-95D5-DE04F5077094}"/>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BEEFEA7F-6AA9-4C3B-8F4D-B32C7284CC88}">
            <xm:f>NOT(ISERROR(SEARCH($K$76,K11)))</xm:f>
            <xm:f>$K$76</xm:f>
            <x14:dxf>
              <fill>
                <patternFill>
                  <bgColor rgb="FF00B050"/>
                </patternFill>
              </fill>
            </x14:dxf>
          </x14:cfRule>
          <x14:cfRule type="containsText" priority="53" operator="containsText" id="{086CE8FA-3EC2-4328-B3B5-F06B99B90F9B}">
            <xm:f>NOT(ISERROR(SEARCH($K$77,K11)))</xm:f>
            <xm:f>$K$77</xm:f>
            <x14:dxf>
              <fill>
                <patternFill>
                  <bgColor rgb="FFFFFF00"/>
                </patternFill>
              </fill>
            </x14:dxf>
          </x14:cfRule>
          <x14:cfRule type="containsText" priority="52" operator="containsText" id="{836F977F-B9AA-4015-AE70-AC54EC345B96}">
            <xm:f>NOT(ISERROR(SEARCH($K$78,K11)))</xm:f>
            <xm:f>$K$78</xm:f>
            <x14:dxf>
              <fill>
                <patternFill>
                  <bgColor rgb="FFFFC000"/>
                </patternFill>
              </fill>
            </x14:dxf>
          </x14:cfRule>
          <x14:cfRule type="containsText" priority="51" operator="containsText" id="{9B03F22A-CD53-4D77-9756-4B67ED8A77FD}">
            <xm:f>NOT(ISERROR(SEARCH($K$79,K11)))</xm:f>
            <xm:f>$K$79</xm:f>
            <x14:dxf>
              <fill>
                <patternFill>
                  <bgColor rgb="FFFF0000"/>
                </patternFill>
              </fill>
            </x14:dxf>
          </x14:cfRule>
          <x14:cfRule type="containsText" priority="55" operator="containsText" id="{DF82E4FE-AA72-49F9-9E8B-72BA41DF68BA}">
            <xm:f>NOT(ISERROR(SEARCH($K$75,K11)))</xm:f>
            <xm:f>$K$75</xm:f>
            <x14:dxf>
              <fill>
                <patternFill>
                  <bgColor rgb="FF92D050"/>
                </patternFill>
              </fill>
            </x14:dxf>
          </x14:cfRule>
          <xm:sqref>K11:K16 Z11:Z43 K20:K43 K45:K54 Z45:Z54 K59:K63</xm:sqref>
        </x14:conditionalFormatting>
        <x14:conditionalFormatting xmlns:xm="http://schemas.microsoft.com/office/excel/2006/main">
          <x14:cfRule type="containsText" priority="49" operator="containsText" id="{A5F3929F-7143-4E10-AFFA-F11A70C2233E}">
            <xm:f>NOT(ISERROR(SEARCH($K$76,K18)))</xm:f>
            <xm:f>$K$76</xm:f>
            <x14:dxf>
              <fill>
                <patternFill>
                  <bgColor rgb="FF00B050"/>
                </patternFill>
              </fill>
            </x14:dxf>
          </x14:cfRule>
          <x14:cfRule type="containsText" priority="50" operator="containsText" id="{1888C72A-CD02-4FAC-89DA-EFA93670DB57}">
            <xm:f>NOT(ISERROR(SEARCH($K$75,K18)))</xm:f>
            <xm:f>$K$75</xm:f>
            <x14:dxf>
              <fill>
                <patternFill>
                  <bgColor rgb="FF92D050"/>
                </patternFill>
              </fill>
            </x14:dxf>
          </x14:cfRule>
          <x14:cfRule type="containsText" priority="48" operator="containsText" id="{6EE432CD-74AD-4F44-B75C-5DC623F2D413}">
            <xm:f>NOT(ISERROR(SEARCH($K$77,K18)))</xm:f>
            <xm:f>$K$77</xm:f>
            <x14:dxf>
              <fill>
                <patternFill>
                  <bgColor rgb="FFFFFF00"/>
                </patternFill>
              </fill>
            </x14:dxf>
          </x14:cfRule>
          <x14:cfRule type="containsText" priority="47" operator="containsText" id="{54001613-DA7B-4278-B0A5-FC4D9CCCBB54}">
            <xm:f>NOT(ISERROR(SEARCH($K$78,K18)))</xm:f>
            <xm:f>$K$78</xm:f>
            <x14:dxf>
              <fill>
                <patternFill>
                  <bgColor rgb="FFFFC000"/>
                </patternFill>
              </fill>
            </x14:dxf>
          </x14:cfRule>
          <x14:cfRule type="containsText" priority="46" operator="containsText" id="{360E7C14-A1DE-4617-948D-82F53050DD52}">
            <xm:f>NOT(ISERROR(SEARCH($K$79,K18)))</xm:f>
            <xm:f>$K$79</xm:f>
            <x14:dxf>
              <fill>
                <patternFill>
                  <bgColor rgb="FFFF0000"/>
                </patternFill>
              </fill>
            </x14:dxf>
          </x14:cfRule>
          <xm:sqref>K18</xm:sqref>
        </x14:conditionalFormatting>
        <x14:conditionalFormatting xmlns:xm="http://schemas.microsoft.com/office/excel/2006/main">
          <x14:cfRule type="containsText" priority="43" operator="containsText" id="{07298608-010F-4734-AE97-AB42B228357E}">
            <xm:f>NOT(ISERROR(SEARCH($K$77,K56)))</xm:f>
            <xm:f>$K$77</xm:f>
            <x14:dxf>
              <fill>
                <patternFill>
                  <bgColor rgb="FFFFFF00"/>
                </patternFill>
              </fill>
            </x14:dxf>
          </x14:cfRule>
          <x14:cfRule type="containsText" priority="44" operator="containsText" id="{3632B69C-9F45-49F8-9F8D-64C0CB53F42E}">
            <xm:f>NOT(ISERROR(SEARCH($K$76,K56)))</xm:f>
            <xm:f>$K$76</xm:f>
            <x14:dxf>
              <fill>
                <patternFill>
                  <bgColor rgb="FF00B050"/>
                </patternFill>
              </fill>
            </x14:dxf>
          </x14:cfRule>
          <x14:cfRule type="containsText" priority="41" operator="containsText" id="{F381BB14-B616-4A08-ADFF-4CF4A8C9467D}">
            <xm:f>NOT(ISERROR(SEARCH($K$79,K56)))</xm:f>
            <xm:f>$K$79</xm:f>
            <x14:dxf>
              <fill>
                <patternFill>
                  <bgColor rgb="FFFF0000"/>
                </patternFill>
              </fill>
            </x14:dxf>
          </x14:cfRule>
          <x14:cfRule type="containsText" priority="45" operator="containsText" id="{88950145-CA69-4245-9A7C-BD801693C802}">
            <xm:f>NOT(ISERROR(SEARCH($K$75,K56)))</xm:f>
            <xm:f>$K$75</xm:f>
            <x14:dxf>
              <fill>
                <patternFill>
                  <bgColor rgb="FF92D050"/>
                </patternFill>
              </fill>
            </x14:dxf>
          </x14:cfRule>
          <x14:cfRule type="containsText" priority="42" operator="containsText" id="{786C9F21-7893-4E6A-B4E9-E853207AE6B7}">
            <xm:f>NOT(ISERROR(SEARCH($K$78,K56)))</xm:f>
            <xm:f>$K$78</xm:f>
            <x14:dxf>
              <fill>
                <patternFill>
                  <bgColor rgb="FFFFC000"/>
                </patternFill>
              </fill>
            </x14:dxf>
          </x14:cfRule>
          <xm:sqref>K56:K57</xm:sqref>
        </x14:conditionalFormatting>
        <x14:conditionalFormatting xmlns:xm="http://schemas.microsoft.com/office/excel/2006/main">
          <x14:cfRule type="containsText" priority="20" operator="containsText" id="{3CB61906-5F33-4E18-9778-66038EAF384C}">
            <xm:f>NOT(ISERROR(SEARCH($K$78,K65)))</xm:f>
            <xm:f>$K$78</xm:f>
            <x14:dxf>
              <fill>
                <patternFill>
                  <bgColor rgb="FFFFC000"/>
                </patternFill>
              </fill>
            </x14:dxf>
          </x14:cfRule>
          <x14:cfRule type="containsText" priority="23" operator="containsText" id="{A25D5BF4-E624-415B-BBC5-1FD843C32745}">
            <xm:f>NOT(ISERROR(SEARCH($K$75,K65)))</xm:f>
            <xm:f>$K$75</xm:f>
            <x14:dxf>
              <fill>
                <patternFill>
                  <bgColor rgb="FF92D050"/>
                </patternFill>
              </fill>
            </x14:dxf>
          </x14:cfRule>
          <x14:cfRule type="containsText" priority="22" operator="containsText" id="{03F7E7C9-5BBE-482C-A313-EB955D467E46}">
            <xm:f>NOT(ISERROR(SEARCH($K$76,K65)))</xm:f>
            <xm:f>$K$76</xm:f>
            <x14:dxf>
              <fill>
                <patternFill>
                  <bgColor rgb="FF00B050"/>
                </patternFill>
              </fill>
            </x14:dxf>
          </x14:cfRule>
          <x14:cfRule type="containsText" priority="21" operator="containsText" id="{697AD8B3-46B1-4CF6-A026-BA2886F6E559}">
            <xm:f>NOT(ISERROR(SEARCH($K$77,K65)))</xm:f>
            <xm:f>$K$77</xm:f>
            <x14:dxf>
              <fill>
                <patternFill>
                  <bgColor rgb="FFFFFF00"/>
                </patternFill>
              </fill>
            </x14:dxf>
          </x14:cfRule>
          <x14:cfRule type="containsText" priority="19" operator="containsText" id="{66CE8CD5-589E-46CC-8DE2-42FA6B3CA55D}">
            <xm:f>NOT(ISERROR(SEARCH($K$79,K65)))</xm:f>
            <xm:f>$K$79</xm:f>
            <x14:dxf>
              <fill>
                <patternFill>
                  <bgColor rgb="FFFF0000"/>
                </patternFill>
              </fill>
            </x14:dxf>
          </x14:cfRule>
          <xm:sqref>K65:K69</xm:sqref>
        </x14:conditionalFormatting>
        <x14:conditionalFormatting xmlns:xm="http://schemas.microsoft.com/office/excel/2006/main">
          <x14:cfRule type="containsText" priority="60" operator="containsText" id="{6480BD2C-A65E-4FBF-864F-EEABD45FC126}">
            <xm:f>NOT(ISERROR(SEARCH($M$78,M11)))</xm:f>
            <xm:f>$M$78</xm:f>
            <x14:dxf>
              <fill>
                <patternFill>
                  <bgColor rgb="FFFF0000"/>
                </patternFill>
              </fill>
            </x14:dxf>
          </x14:cfRule>
          <x14:cfRule type="containsText" priority="61" operator="containsText" id="{AA3909A8-F1A2-454A-8E78-1D52273FE312}">
            <xm:f>NOT(ISERROR(SEARCH($M$77,M11)))</xm:f>
            <xm:f>$M$77</xm:f>
            <x14:dxf>
              <fill>
                <patternFill>
                  <bgColor rgb="FFFFC000"/>
                </patternFill>
              </fill>
            </x14:dxf>
          </x14:cfRule>
          <x14:cfRule type="containsText" priority="62" operator="containsText" id="{B8266FDF-1D05-44D5-8A0E-38C9085D6AFF}">
            <xm:f>NOT(ISERROR(SEARCH($M$76,M11)))</xm:f>
            <xm:f>$M$76</xm:f>
            <x14:dxf>
              <fill>
                <patternFill>
                  <bgColor rgb="FFFFFF00"/>
                </patternFill>
              </fill>
            </x14:dxf>
          </x14:cfRule>
          <x14:cfRule type="containsText" priority="63" operator="containsText" id="{E7593724-0CF4-4FFC-AC7A-2405E4EBED26}">
            <xm:f>NOT(ISERROR(SEARCH($M$75,M11)))</xm:f>
            <xm:f>$M$75</xm:f>
            <x14:dxf>
              <fill>
                <patternFill>
                  <bgColor rgb="FF92D050"/>
                </patternFill>
              </fill>
            </x14:dxf>
          </x14:cfRule>
          <xm:sqref>M11:M16 AB11:AB43 M20:M43 M45:M54 AB45:AB54 M59:M63</xm:sqref>
        </x14:conditionalFormatting>
        <x14:conditionalFormatting xmlns:xm="http://schemas.microsoft.com/office/excel/2006/main">
          <x14:cfRule type="containsText" priority="56" operator="containsText" id="{78611E27-1FC9-4A2E-9AE9-E058501451D6}">
            <xm:f>NOT(ISERROR(SEARCH($M$78,M18)))</xm:f>
            <xm:f>$M$78</xm:f>
            <x14:dxf>
              <fill>
                <patternFill>
                  <bgColor rgb="FFFF0000"/>
                </patternFill>
              </fill>
            </x14:dxf>
          </x14:cfRule>
          <x14:cfRule type="containsText" priority="58" operator="containsText" id="{BA927B5B-9AEB-49AE-AFF3-5579EE71CFD6}">
            <xm:f>NOT(ISERROR(SEARCH($M$76,M18)))</xm:f>
            <xm:f>$M$76</xm:f>
            <x14:dxf>
              <fill>
                <patternFill>
                  <bgColor rgb="FFFFFF00"/>
                </patternFill>
              </fill>
            </x14:dxf>
          </x14:cfRule>
          <x14:cfRule type="containsText" priority="59" operator="containsText" id="{7772DF87-24EF-4A7E-9F1E-E95BD9DB49A3}">
            <xm:f>NOT(ISERROR(SEARCH($M$75,M18)))</xm:f>
            <xm:f>$M$75</xm:f>
            <x14:dxf>
              <fill>
                <patternFill>
                  <bgColor rgb="FF92D050"/>
                </patternFill>
              </fill>
            </x14:dxf>
          </x14:cfRule>
          <x14:cfRule type="containsText" priority="57" operator="containsText" id="{A40A8F53-0141-4D91-85C4-BF547F6357BE}">
            <xm:f>NOT(ISERROR(SEARCH($M$77,M18)))</xm:f>
            <xm:f>$M$77</xm:f>
            <x14:dxf>
              <fill>
                <patternFill>
                  <bgColor rgb="FFFFC000"/>
                </patternFill>
              </fill>
            </x14:dxf>
          </x14:cfRule>
          <xm:sqref>M18</xm:sqref>
        </x14:conditionalFormatting>
        <x14:conditionalFormatting xmlns:xm="http://schemas.microsoft.com/office/excel/2006/main">
          <x14:cfRule type="containsText" priority="37" operator="containsText" id="{2C8C54DF-590D-402A-8CA8-B6F7D07AE8B4}">
            <xm:f>NOT(ISERROR(SEARCH($M$78,M56)))</xm:f>
            <xm:f>$M$78</xm:f>
            <x14:dxf>
              <fill>
                <patternFill>
                  <bgColor rgb="FFFF0000"/>
                </patternFill>
              </fill>
            </x14:dxf>
          </x14:cfRule>
          <x14:cfRule type="containsText" priority="38" operator="containsText" id="{60ADA58B-9317-4649-9C19-D2CBD6AC725E}">
            <xm:f>NOT(ISERROR(SEARCH($M$77,M56)))</xm:f>
            <xm:f>$M$77</xm:f>
            <x14:dxf>
              <fill>
                <patternFill>
                  <bgColor rgb="FFFFC000"/>
                </patternFill>
              </fill>
            </x14:dxf>
          </x14:cfRule>
          <x14:cfRule type="containsText" priority="39" operator="containsText" id="{6B1A6E80-BBCE-4DD4-8178-228F9418DBF6}">
            <xm:f>NOT(ISERROR(SEARCH($M$76,M56)))</xm:f>
            <xm:f>$M$76</xm:f>
            <x14:dxf>
              <fill>
                <patternFill>
                  <bgColor rgb="FFFFFF00"/>
                </patternFill>
              </fill>
            </x14:dxf>
          </x14:cfRule>
          <x14:cfRule type="containsText" priority="40" operator="containsText" id="{20B222E9-FDBF-41E7-9593-21770DC00E6C}">
            <xm:f>NOT(ISERROR(SEARCH($M$75,M56)))</xm:f>
            <xm:f>$M$75</xm:f>
            <x14:dxf>
              <fill>
                <patternFill>
                  <bgColor rgb="FF92D050"/>
                </patternFill>
              </fill>
            </x14:dxf>
          </x14:cfRule>
          <xm:sqref>M56:M57</xm:sqref>
        </x14:conditionalFormatting>
        <x14:conditionalFormatting xmlns:xm="http://schemas.microsoft.com/office/excel/2006/main">
          <x14:cfRule type="containsText" priority="18" operator="containsText" id="{487DCF3E-E01B-411F-BDB5-F2D005DD9E4D}">
            <xm:f>NOT(ISERROR(SEARCH($M$75,M65)))</xm:f>
            <xm:f>$M$75</xm:f>
            <x14:dxf>
              <fill>
                <patternFill>
                  <bgColor rgb="FF92D050"/>
                </patternFill>
              </fill>
            </x14:dxf>
          </x14:cfRule>
          <x14:cfRule type="containsText" priority="16" operator="containsText" id="{9FE37151-C27C-4004-B25E-DBBC022BC9DF}">
            <xm:f>NOT(ISERROR(SEARCH($M$77,M65)))</xm:f>
            <xm:f>$M$77</xm:f>
            <x14:dxf>
              <fill>
                <patternFill>
                  <bgColor rgb="FFFFC000"/>
                </patternFill>
              </fill>
            </x14:dxf>
          </x14:cfRule>
          <x14:cfRule type="containsText" priority="15" operator="containsText" id="{A000297C-D22A-49E6-ADAD-E5E78DCA5266}">
            <xm:f>NOT(ISERROR(SEARCH($M$78,M65)))</xm:f>
            <xm:f>$M$78</xm:f>
            <x14:dxf>
              <fill>
                <patternFill>
                  <bgColor rgb="FFFF0000"/>
                </patternFill>
              </fill>
            </x14:dxf>
          </x14:cfRule>
          <x14:cfRule type="containsText" priority="17" operator="containsText" id="{E18D4940-A5F7-4B42-A1B4-57147FC08AF9}">
            <xm:f>NOT(ISERROR(SEARCH($M$76,M65)))</xm:f>
            <xm:f>$M$76</xm:f>
            <x14:dxf>
              <fill>
                <patternFill>
                  <bgColor rgb="FFFFFF00"/>
                </patternFill>
              </fill>
            </x14:dxf>
          </x14:cfRule>
          <xm:sqref>M65:M69</xm:sqref>
        </x14:conditionalFormatting>
        <x14:conditionalFormatting xmlns:xm="http://schemas.microsoft.com/office/excel/2006/main">
          <x14:cfRule type="containsText" priority="6" operator="containsText" id="{1D29B44D-C450-4ACE-AE4F-A0CC3A8C7F3D}">
            <xm:f>NOT(ISERROR(SEARCH($K$79,Z56)))</xm:f>
            <xm:f>$K$79</xm:f>
            <x14:dxf>
              <fill>
                <patternFill>
                  <bgColor rgb="FFFF0000"/>
                </patternFill>
              </fill>
            </x14:dxf>
          </x14:cfRule>
          <x14:cfRule type="containsText" priority="7" operator="containsText" id="{89F25CB5-33A1-4199-BB94-AA0296CEB750}">
            <xm:f>NOT(ISERROR(SEARCH($K$78,Z56)))</xm:f>
            <xm:f>$K$78</xm:f>
            <x14:dxf>
              <fill>
                <patternFill>
                  <bgColor rgb="FFFFC000"/>
                </patternFill>
              </fill>
            </x14:dxf>
          </x14:cfRule>
          <x14:cfRule type="containsText" priority="8" operator="containsText" id="{468DDCA1-0E26-4111-AEDB-BF2C4DB0AD1A}">
            <xm:f>NOT(ISERROR(SEARCH($K$77,Z56)))</xm:f>
            <xm:f>$K$77</xm:f>
            <x14:dxf>
              <fill>
                <patternFill>
                  <bgColor rgb="FFFFFF00"/>
                </patternFill>
              </fill>
            </x14:dxf>
          </x14:cfRule>
          <x14:cfRule type="containsText" priority="10" operator="containsText" id="{3F128D35-7918-4D5F-9336-B229AB115ED6}">
            <xm:f>NOT(ISERROR(SEARCH($K$75,Z56)))</xm:f>
            <xm:f>$K$75</xm:f>
            <x14:dxf>
              <fill>
                <patternFill>
                  <bgColor rgb="FF92D050"/>
                </patternFill>
              </fill>
            </x14:dxf>
          </x14:cfRule>
          <x14:cfRule type="containsText" priority="9" operator="containsText" id="{EA3DA0FB-7513-4A2E-88DE-F416C37CA944}">
            <xm:f>NOT(ISERROR(SEARCH($K$76,Z56)))</xm:f>
            <xm:f>$K$76</xm:f>
            <x14:dxf>
              <fill>
                <patternFill>
                  <bgColor rgb="FF00B050"/>
                </patternFill>
              </fill>
            </x14:dxf>
          </x14:cfRule>
          <xm:sqref>Z56:Z57</xm:sqref>
        </x14:conditionalFormatting>
        <x14:conditionalFormatting xmlns:xm="http://schemas.microsoft.com/office/excel/2006/main">
          <x14:cfRule type="containsText" priority="32" operator="containsText" id="{A90F19AB-5D66-454B-9470-2BB20F706B45}">
            <xm:f>NOT(ISERROR(SEARCH($K$75,Z59)))</xm:f>
            <xm:f>$K$75</xm:f>
            <x14:dxf>
              <fill>
                <patternFill>
                  <bgColor rgb="FF92D050"/>
                </patternFill>
              </fill>
            </x14:dxf>
          </x14:cfRule>
          <x14:cfRule type="containsText" priority="31" operator="containsText" id="{11B9062E-0732-49C7-AC19-AA0A44118108}">
            <xm:f>NOT(ISERROR(SEARCH($K$76,Z59)))</xm:f>
            <xm:f>$K$76</xm:f>
            <x14:dxf>
              <fill>
                <patternFill>
                  <bgColor rgb="FF00B050"/>
                </patternFill>
              </fill>
            </x14:dxf>
          </x14:cfRule>
          <x14:cfRule type="containsText" priority="30" operator="containsText" id="{8A2A1D24-6181-4368-A3F8-0E3AB50F57FC}">
            <xm:f>NOT(ISERROR(SEARCH($K$77,Z59)))</xm:f>
            <xm:f>$K$77</xm:f>
            <x14:dxf>
              <fill>
                <patternFill>
                  <bgColor rgb="FFFFFF00"/>
                </patternFill>
              </fill>
            </x14:dxf>
          </x14:cfRule>
          <x14:cfRule type="containsText" priority="29" operator="containsText" id="{B951A707-1463-46E1-9C49-7C9024C91DCB}">
            <xm:f>NOT(ISERROR(SEARCH($K$78,Z59)))</xm:f>
            <xm:f>$K$78</xm:f>
            <x14:dxf>
              <fill>
                <patternFill>
                  <bgColor rgb="FFFFC000"/>
                </patternFill>
              </fill>
            </x14:dxf>
          </x14:cfRule>
          <x14:cfRule type="containsText" priority="28" operator="containsText" id="{3ECBF87D-B278-4D86-8E1E-34DEF970B49B}">
            <xm:f>NOT(ISERROR(SEARCH($K$79,Z59)))</xm:f>
            <xm:f>$K$79</xm:f>
            <x14:dxf>
              <fill>
                <patternFill>
                  <bgColor rgb="FFFF0000"/>
                </patternFill>
              </fill>
            </x14:dxf>
          </x14:cfRule>
          <xm:sqref>Z59:Z63</xm:sqref>
        </x14:conditionalFormatting>
        <x14:conditionalFormatting xmlns:xm="http://schemas.microsoft.com/office/excel/2006/main">
          <x14:cfRule type="containsText" priority="1" operator="containsText" id="{639989E8-E617-4FEC-9B8D-3A5EFE6DA786}">
            <xm:f>NOT(ISERROR(SEARCH($K$79,Z65)))</xm:f>
            <xm:f>$K$79</xm:f>
            <x14:dxf>
              <fill>
                <patternFill>
                  <bgColor rgb="FFFF0000"/>
                </patternFill>
              </fill>
            </x14:dxf>
          </x14:cfRule>
          <x14:cfRule type="containsText" priority="5" operator="containsText" id="{7D9A9CAA-1B89-4EE6-A5D6-C626FE3A6184}">
            <xm:f>NOT(ISERROR(SEARCH($K$75,Z65)))</xm:f>
            <xm:f>$K$75</xm:f>
            <x14:dxf>
              <fill>
                <patternFill>
                  <bgColor rgb="FF92D050"/>
                </patternFill>
              </fill>
            </x14:dxf>
          </x14:cfRule>
          <x14:cfRule type="containsText" priority="4" operator="containsText" id="{D559879F-A64F-4AD1-AE1E-951920A3EFAD}">
            <xm:f>NOT(ISERROR(SEARCH($K$76,Z65)))</xm:f>
            <xm:f>$K$76</xm:f>
            <x14:dxf>
              <fill>
                <patternFill>
                  <bgColor rgb="FF00B050"/>
                </patternFill>
              </fill>
            </x14:dxf>
          </x14:cfRule>
          <x14:cfRule type="containsText" priority="3" operator="containsText" id="{45D8F117-42C9-4A75-9791-3E9ADC405FEC}">
            <xm:f>NOT(ISERROR(SEARCH($K$77,Z65)))</xm:f>
            <xm:f>$K$77</xm:f>
            <x14:dxf>
              <fill>
                <patternFill>
                  <bgColor rgb="FFFFFF00"/>
                </patternFill>
              </fill>
            </x14:dxf>
          </x14:cfRule>
          <x14:cfRule type="containsText" priority="2" operator="containsText" id="{9F5597EA-932C-4E71-A3BE-AE423A2EA7B2}">
            <xm:f>NOT(ISERROR(SEARCH($K$78,Z65)))</xm:f>
            <xm:f>$K$78</xm:f>
            <x14:dxf>
              <fill>
                <patternFill>
                  <bgColor rgb="FFFFC000"/>
                </patternFill>
              </fill>
            </x14:dxf>
          </x14:cfRule>
          <xm:sqref>Z65:Z69</xm:sqref>
        </x14:conditionalFormatting>
        <x14:conditionalFormatting xmlns:xm="http://schemas.microsoft.com/office/excel/2006/main">
          <x14:cfRule type="containsText" priority="34" operator="containsText" id="{5C97A5F0-5E90-444F-89D4-C7E9104E1A0C}">
            <xm:f>NOT(ISERROR(SEARCH($M$77,AB56)))</xm:f>
            <xm:f>$M$77</xm:f>
            <x14:dxf>
              <fill>
                <patternFill>
                  <bgColor rgb="FFFFC000"/>
                </patternFill>
              </fill>
            </x14:dxf>
          </x14:cfRule>
          <x14:cfRule type="containsText" priority="35" operator="containsText" id="{6FD7505E-3554-4DBD-97BD-05B4B4ACAE60}">
            <xm:f>NOT(ISERROR(SEARCH($M$76,AB56)))</xm:f>
            <xm:f>$M$76</xm:f>
            <x14:dxf>
              <fill>
                <patternFill>
                  <bgColor rgb="FFFFFF00"/>
                </patternFill>
              </fill>
            </x14:dxf>
          </x14:cfRule>
          <x14:cfRule type="containsText" priority="33" operator="containsText" id="{DA292A9E-57ED-447A-B07E-90F5ABC84DB2}">
            <xm:f>NOT(ISERROR(SEARCH($M$78,AB56)))</xm:f>
            <xm:f>$M$78</xm:f>
            <x14:dxf>
              <fill>
                <patternFill>
                  <bgColor rgb="FFFF0000"/>
                </patternFill>
              </fill>
            </x14:dxf>
          </x14:cfRule>
          <x14:cfRule type="containsText" priority="36" operator="containsText" id="{E0F245C1-2F23-493E-8A93-E1D38FE99F46}">
            <xm:f>NOT(ISERROR(SEARCH($M$75,AB56)))</xm:f>
            <xm:f>$M$75</xm:f>
            <x14:dxf>
              <fill>
                <patternFill>
                  <bgColor rgb="FF92D050"/>
                </patternFill>
              </fill>
            </x14:dxf>
          </x14:cfRule>
          <xm:sqref>AB56:AB57</xm:sqref>
        </x14:conditionalFormatting>
        <x14:conditionalFormatting xmlns:xm="http://schemas.microsoft.com/office/excel/2006/main">
          <x14:cfRule type="containsText" priority="26" operator="containsText" id="{7EBBA0D1-9501-4ADF-9953-1D9A8C17946D}">
            <xm:f>NOT(ISERROR(SEARCH($M$76,AB59)))</xm:f>
            <xm:f>$M$76</xm:f>
            <x14:dxf>
              <fill>
                <patternFill>
                  <bgColor rgb="FFFFFF00"/>
                </patternFill>
              </fill>
            </x14:dxf>
          </x14:cfRule>
          <x14:cfRule type="containsText" priority="24" operator="containsText" id="{0E32D883-18F6-45E6-9014-15C68764FE0A}">
            <xm:f>NOT(ISERROR(SEARCH($M$78,AB59)))</xm:f>
            <xm:f>$M$78</xm:f>
            <x14:dxf>
              <fill>
                <patternFill>
                  <bgColor rgb="FFFF0000"/>
                </patternFill>
              </fill>
            </x14:dxf>
          </x14:cfRule>
          <x14:cfRule type="containsText" priority="25" operator="containsText" id="{D5656CF2-804C-479A-9B5F-CFB31DEE808B}">
            <xm:f>NOT(ISERROR(SEARCH($M$77,AB59)))</xm:f>
            <xm:f>$M$77</xm:f>
            <x14:dxf>
              <fill>
                <patternFill>
                  <bgColor rgb="FFFFC000"/>
                </patternFill>
              </fill>
            </x14:dxf>
          </x14:cfRule>
          <x14:cfRule type="containsText" priority="27" operator="containsText" id="{331F3138-D5ED-4D11-8942-E68B34488CF2}">
            <xm:f>NOT(ISERROR(SEARCH($M$75,AB59)))</xm:f>
            <xm:f>$M$75</xm:f>
            <x14:dxf>
              <fill>
                <patternFill>
                  <bgColor rgb="FF92D050"/>
                </patternFill>
              </fill>
            </x14:dxf>
          </x14:cfRule>
          <xm:sqref>AB59:AB63</xm:sqref>
        </x14:conditionalFormatting>
        <x14:conditionalFormatting xmlns:xm="http://schemas.microsoft.com/office/excel/2006/main">
          <x14:cfRule type="containsText" priority="14" operator="containsText" id="{A3F3FAD1-2D7D-4E17-B26C-422B2B8B33F4}">
            <xm:f>NOT(ISERROR(SEARCH($M$75,AB65)))</xm:f>
            <xm:f>$M$75</xm:f>
            <x14:dxf>
              <fill>
                <patternFill>
                  <bgColor rgb="FF92D050"/>
                </patternFill>
              </fill>
            </x14:dxf>
          </x14:cfRule>
          <x14:cfRule type="containsText" priority="13" operator="containsText" id="{64F72EEB-3A59-4095-A272-71E1FF1EEF3F}">
            <xm:f>NOT(ISERROR(SEARCH($M$76,AB65)))</xm:f>
            <xm:f>$M$76</xm:f>
            <x14:dxf>
              <fill>
                <patternFill>
                  <bgColor rgb="FFFFFF00"/>
                </patternFill>
              </fill>
            </x14:dxf>
          </x14:cfRule>
          <x14:cfRule type="containsText" priority="12" operator="containsText" id="{BF28CC42-E439-4DAC-8B20-F7D24A0B46E5}">
            <xm:f>NOT(ISERROR(SEARCH($M$77,AB65)))</xm:f>
            <xm:f>$M$77</xm:f>
            <x14:dxf>
              <fill>
                <patternFill>
                  <bgColor rgb="FFFFC000"/>
                </patternFill>
              </fill>
            </x14:dxf>
          </x14:cfRule>
          <x14:cfRule type="containsText" priority="11" operator="containsText" id="{B85171A5-1A1B-4DD8-B667-BC662506697B}">
            <xm:f>NOT(ISERROR(SEARCH($M$78,AB65)))</xm:f>
            <xm:f>$M$78</xm:f>
            <x14:dxf>
              <fill>
                <patternFill>
                  <bgColor rgb="FFFF0000"/>
                </patternFill>
              </fill>
            </x14:dxf>
          </x14:cfRule>
          <xm:sqref>AB65:AB69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C2713-47A7-4484-A9A8-E24873D1EB10}">
  <sheetPr>
    <tabColor rgb="FF0070C0"/>
  </sheetPr>
  <dimension ref="A1:AP58"/>
  <sheetViews>
    <sheetView zoomScale="85" zoomScaleNormal="85" workbookViewId="0">
      <selection activeCell="M3" sqref="M3"/>
    </sheetView>
  </sheetViews>
  <sheetFormatPr baseColWidth="10" defaultColWidth="11.42578125" defaultRowHeight="16.5" x14ac:dyDescent="0.3"/>
  <cols>
    <col min="1" max="1" width="4" style="189" bestFit="1" customWidth="1"/>
    <col min="2" max="2" width="18.42578125" style="189" customWidth="1"/>
    <col min="3" max="3" width="20.42578125" style="189" customWidth="1"/>
    <col min="4" max="4" width="17.85546875" style="189" customWidth="1"/>
    <col min="5" max="5" width="22.5703125" style="2" customWidth="1"/>
    <col min="6" max="6" width="18.42578125" style="190"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190" customWidth="1"/>
    <col min="33" max="33" width="46.85546875" style="2" customWidth="1"/>
    <col min="34" max="34" width="33.28515625" style="2" customWidth="1"/>
    <col min="35" max="16384" width="11.42578125" style="2"/>
  </cols>
  <sheetData>
    <row r="1" spans="1:42" ht="21.75" customHeight="1" x14ac:dyDescent="0.3"/>
    <row r="2" spans="1:42" ht="37.5" customHeight="1" x14ac:dyDescent="0.3">
      <c r="B2" s="294"/>
      <c r="C2" s="818"/>
      <c r="D2" s="818"/>
      <c r="S2" s="820"/>
      <c r="T2" s="820"/>
      <c r="U2" s="820"/>
      <c r="V2" s="820"/>
      <c r="W2" s="820"/>
      <c r="X2" s="820"/>
    </row>
    <row r="3" spans="1:42" ht="46.5" customHeight="1" x14ac:dyDescent="0.3">
      <c r="B3" s="294"/>
      <c r="C3" s="818"/>
      <c r="D3" s="818"/>
      <c r="E3" s="295"/>
      <c r="S3" s="820"/>
      <c r="T3" s="820"/>
      <c r="U3" s="820"/>
      <c r="V3" s="820"/>
      <c r="W3" s="820"/>
      <c r="X3" s="820"/>
    </row>
    <row r="4" spans="1:42" ht="42.75" customHeight="1" x14ac:dyDescent="0.3">
      <c r="B4" s="295" t="s">
        <v>772</v>
      </c>
      <c r="E4" s="295"/>
      <c r="AF4" s="2"/>
    </row>
    <row r="5" spans="1:42" x14ac:dyDescent="0.3">
      <c r="A5" s="811" t="s">
        <v>317</v>
      </c>
      <c r="B5" s="813"/>
      <c r="C5" s="191" t="s">
        <v>773</v>
      </c>
      <c r="D5" s="192"/>
      <c r="E5" s="192"/>
      <c r="F5" s="193"/>
      <c r="G5" s="193"/>
      <c r="H5" s="193"/>
      <c r="I5" s="193"/>
      <c r="J5" s="193"/>
      <c r="K5" s="193"/>
      <c r="L5" s="194"/>
      <c r="AF5" s="2"/>
    </row>
    <row r="6" spans="1:42" ht="37.5" customHeight="1" x14ac:dyDescent="0.3">
      <c r="A6" s="811" t="s">
        <v>319</v>
      </c>
      <c r="B6" s="813"/>
      <c r="C6" s="814" t="s">
        <v>774</v>
      </c>
      <c r="D6" s="815"/>
      <c r="E6" s="815"/>
      <c r="F6" s="815"/>
      <c r="G6" s="815"/>
      <c r="H6" s="815"/>
      <c r="I6" s="815"/>
      <c r="J6" s="815"/>
      <c r="K6" s="815"/>
      <c r="L6" s="816"/>
      <c r="AF6" s="2"/>
    </row>
    <row r="7" spans="1:42" ht="32.25" customHeight="1" x14ac:dyDescent="0.3">
      <c r="A7" s="811" t="s">
        <v>321</v>
      </c>
      <c r="B7" s="813"/>
      <c r="C7" s="814" t="s">
        <v>775</v>
      </c>
      <c r="D7" s="815"/>
      <c r="E7" s="815"/>
      <c r="F7" s="815"/>
      <c r="G7" s="815"/>
      <c r="H7" s="815"/>
      <c r="I7" s="815"/>
      <c r="J7" s="815"/>
      <c r="K7" s="815"/>
      <c r="L7" s="816"/>
      <c r="M7" s="337"/>
      <c r="N7" s="337"/>
      <c r="O7" s="337"/>
      <c r="P7" s="337"/>
      <c r="Q7" s="337"/>
      <c r="R7" s="337"/>
      <c r="S7" s="337"/>
      <c r="T7" s="337"/>
      <c r="U7" s="337"/>
      <c r="V7" s="337"/>
      <c r="W7" s="337"/>
      <c r="X7" s="337"/>
      <c r="Y7" s="337"/>
      <c r="Z7" s="337"/>
      <c r="AA7" s="337"/>
      <c r="AB7" s="337"/>
      <c r="AC7" s="337"/>
      <c r="AD7" s="337"/>
      <c r="AE7" s="337"/>
      <c r="AF7" s="338"/>
      <c r="AG7" s="337"/>
      <c r="AH7" s="337"/>
    </row>
    <row r="8" spans="1:42" ht="16.5" customHeight="1" x14ac:dyDescent="0.3">
      <c r="A8" s="804" t="s">
        <v>328</v>
      </c>
      <c r="B8" s="862" t="s">
        <v>776</v>
      </c>
      <c r="C8" s="787" t="s">
        <v>777</v>
      </c>
      <c r="D8" s="787" t="s">
        <v>351</v>
      </c>
      <c r="E8" s="863" t="s">
        <v>778</v>
      </c>
      <c r="F8" s="796" t="s">
        <v>779</v>
      </c>
      <c r="G8" s="798" t="s">
        <v>336</v>
      </c>
      <c r="H8" s="785" t="s">
        <v>337</v>
      </c>
      <c r="I8" s="799" t="s">
        <v>338</v>
      </c>
      <c r="J8" s="785" t="s">
        <v>337</v>
      </c>
      <c r="K8" s="787" t="s">
        <v>339</v>
      </c>
      <c r="L8" s="789" t="s">
        <v>340</v>
      </c>
      <c r="M8" s="788" t="s">
        <v>780</v>
      </c>
      <c r="N8" s="788" t="s">
        <v>342</v>
      </c>
      <c r="O8" s="788"/>
      <c r="P8" s="791" t="s">
        <v>343</v>
      </c>
      <c r="Q8" s="792"/>
      <c r="R8" s="792"/>
      <c r="S8" s="792"/>
      <c r="T8" s="792"/>
      <c r="U8" s="793"/>
      <c r="V8" s="781" t="s">
        <v>781</v>
      </c>
      <c r="W8" s="860"/>
      <c r="X8" s="781" t="s">
        <v>782</v>
      </c>
      <c r="Y8" s="860"/>
      <c r="Z8" s="808" t="s">
        <v>346</v>
      </c>
      <c r="AA8" s="789" t="s">
        <v>347</v>
      </c>
      <c r="AB8" s="788" t="s">
        <v>783</v>
      </c>
      <c r="AC8" s="788" t="s">
        <v>327</v>
      </c>
      <c r="AD8" s="788" t="s">
        <v>15</v>
      </c>
      <c r="AE8" s="788" t="s">
        <v>348</v>
      </c>
      <c r="AF8" s="788" t="s">
        <v>349</v>
      </c>
      <c r="AG8" s="788" t="s">
        <v>784</v>
      </c>
      <c r="AH8" s="788" t="s">
        <v>785</v>
      </c>
    </row>
    <row r="9" spans="1:42" s="198" customFormat="1" ht="78.75" customHeight="1" x14ac:dyDescent="0.25">
      <c r="A9" s="805"/>
      <c r="B9" s="862"/>
      <c r="C9" s="788"/>
      <c r="D9" s="788"/>
      <c r="E9" s="862"/>
      <c r="F9" s="787"/>
      <c r="G9" s="787"/>
      <c r="H9" s="786"/>
      <c r="I9" s="786"/>
      <c r="J9" s="786"/>
      <c r="K9" s="788"/>
      <c r="L9" s="790"/>
      <c r="M9" s="788"/>
      <c r="N9" s="195" t="s">
        <v>350</v>
      </c>
      <c r="O9" s="195" t="s">
        <v>330</v>
      </c>
      <c r="P9" s="196" t="s">
        <v>351</v>
      </c>
      <c r="Q9" s="196" t="s">
        <v>352</v>
      </c>
      <c r="R9" s="196" t="s">
        <v>353</v>
      </c>
      <c r="S9" s="196" t="s">
        <v>354</v>
      </c>
      <c r="T9" s="196" t="s">
        <v>355</v>
      </c>
      <c r="U9" s="196" t="s">
        <v>356</v>
      </c>
      <c r="V9" s="782"/>
      <c r="W9" s="861"/>
      <c r="X9" s="782"/>
      <c r="Y9" s="861"/>
      <c r="Z9" s="808"/>
      <c r="AA9" s="790"/>
      <c r="AB9" s="788"/>
      <c r="AC9" s="788"/>
      <c r="AD9" s="788"/>
      <c r="AE9" s="788"/>
      <c r="AF9" s="788"/>
      <c r="AG9" s="788"/>
      <c r="AH9" s="788"/>
      <c r="AI9" s="197"/>
      <c r="AJ9" s="197"/>
      <c r="AK9" s="197"/>
      <c r="AL9" s="197"/>
      <c r="AM9" s="197"/>
      <c r="AN9" s="197"/>
      <c r="AO9" s="197"/>
      <c r="AP9" s="197"/>
    </row>
    <row r="10" spans="1:42" s="217" customFormat="1" ht="117.6" customHeight="1" x14ac:dyDescent="0.25">
      <c r="A10" s="764">
        <v>1</v>
      </c>
      <c r="B10" s="744" t="s">
        <v>786</v>
      </c>
      <c r="C10" s="853" t="s">
        <v>787</v>
      </c>
      <c r="D10" s="767" t="s">
        <v>788</v>
      </c>
      <c r="E10" s="767" t="s">
        <v>789</v>
      </c>
      <c r="F10" s="215" t="s">
        <v>790</v>
      </c>
      <c r="G10" s="856" t="s">
        <v>363</v>
      </c>
      <c r="H10" s="748">
        <f>IF(G10="MUY BAJA",20%,IF(G10="BAJA",40%,IF(G10="MEDIA",60%,IF(G10="ALTA",80%,IF(G10="MUY ALTA",100%,IF(G10="",""))))))</f>
        <v>0.2</v>
      </c>
      <c r="I10" s="859" t="s">
        <v>393</v>
      </c>
      <c r="J10" s="748">
        <f>IF(I10="LEVE",20%,IF(I10="MENOR",40%,IF(I10="MODERADO",60%,IF(I10="MAYOR",80%,IF(I10="CATASTROFICO",100%,IF(G10="",""))))))</f>
        <v>0.8</v>
      </c>
      <c r="K10" s="844" t="s">
        <v>394</v>
      </c>
      <c r="L10" s="207" t="s">
        <v>791</v>
      </c>
      <c r="M10" s="215" t="s">
        <v>792</v>
      </c>
      <c r="N10" s="215" t="s">
        <v>367</v>
      </c>
      <c r="O10" s="207" t="s">
        <v>367</v>
      </c>
      <c r="P10" s="210" t="s">
        <v>368</v>
      </c>
      <c r="Q10" s="210" t="s">
        <v>673</v>
      </c>
      <c r="R10" s="227">
        <f>[8]ValoraciónControles!F14</f>
        <v>0.5</v>
      </c>
      <c r="S10" s="210" t="s">
        <v>558</v>
      </c>
      <c r="T10" s="210" t="s">
        <v>371</v>
      </c>
      <c r="U10" s="210" t="s">
        <v>372</v>
      </c>
      <c r="V10" s="847" t="s">
        <v>363</v>
      </c>
      <c r="W10" s="204">
        <v>0.1</v>
      </c>
      <c r="X10" s="850" t="s">
        <v>393</v>
      </c>
      <c r="Y10" s="204">
        <f>IF(X10="LEVE",20%,IF(X10="MENOR",40%,IF(X10="MODERADO",60%,IF(X10="MAYOR",80%,IF(X10="CATASTROFICO",100%,IF(X10="",""))))))</f>
        <v>0.8</v>
      </c>
      <c r="Z10" s="828" t="s">
        <v>394</v>
      </c>
      <c r="AA10" s="213" t="s">
        <v>373</v>
      </c>
      <c r="AB10" s="208" t="s">
        <v>793</v>
      </c>
      <c r="AC10" s="208" t="s">
        <v>794</v>
      </c>
      <c r="AD10" s="215" t="s">
        <v>631</v>
      </c>
      <c r="AE10" s="285">
        <v>45292</v>
      </c>
      <c r="AF10" s="286" t="s">
        <v>151</v>
      </c>
      <c r="AG10" s="230"/>
      <c r="AH10" s="230"/>
    </row>
    <row r="11" spans="1:42" ht="127.5" customHeight="1" x14ac:dyDescent="0.3">
      <c r="A11" s="762"/>
      <c r="B11" s="778"/>
      <c r="C11" s="854"/>
      <c r="D11" s="837"/>
      <c r="E11" s="837"/>
      <c r="F11" s="767" t="s">
        <v>795</v>
      </c>
      <c r="G11" s="857"/>
      <c r="H11" s="830"/>
      <c r="I11" s="836"/>
      <c r="J11" s="830"/>
      <c r="K11" s="845"/>
      <c r="L11" s="207" t="s">
        <v>796</v>
      </c>
      <c r="M11" s="220" t="s">
        <v>797</v>
      </c>
      <c r="N11" s="207" t="s">
        <v>367</v>
      </c>
      <c r="O11" s="207" t="s">
        <v>367</v>
      </c>
      <c r="P11" s="210" t="s">
        <v>368</v>
      </c>
      <c r="Q11" s="210" t="s">
        <v>369</v>
      </c>
      <c r="R11" s="227">
        <f>[8]ValoraciónControles!F29</f>
        <v>0.4</v>
      </c>
      <c r="S11" s="210" t="s">
        <v>370</v>
      </c>
      <c r="T11" s="210" t="s">
        <v>371</v>
      </c>
      <c r="U11" s="210" t="s">
        <v>396</v>
      </c>
      <c r="V11" s="848"/>
      <c r="W11" s="204">
        <v>0.04</v>
      </c>
      <c r="X11" s="851"/>
      <c r="Y11" s="204">
        <v>0.8</v>
      </c>
      <c r="Z11" s="829"/>
      <c r="AA11" s="213" t="s">
        <v>373</v>
      </c>
      <c r="AB11" s="208" t="s">
        <v>798</v>
      </c>
      <c r="AC11" s="208" t="s">
        <v>799</v>
      </c>
      <c r="AD11" s="215" t="s">
        <v>800</v>
      </c>
      <c r="AE11" s="285">
        <v>45292</v>
      </c>
      <c r="AF11" s="286" t="s">
        <v>151</v>
      </c>
      <c r="AG11" s="230"/>
      <c r="AH11" s="230"/>
    </row>
    <row r="12" spans="1:42" ht="117.75" customHeight="1" x14ac:dyDescent="0.3">
      <c r="A12" s="762"/>
      <c r="B12" s="778"/>
      <c r="C12" s="854"/>
      <c r="D12" s="837"/>
      <c r="E12" s="837"/>
      <c r="F12" s="768"/>
      <c r="G12" s="857"/>
      <c r="H12" s="830"/>
      <c r="I12" s="836"/>
      <c r="J12" s="830"/>
      <c r="K12" s="845"/>
      <c r="L12" s="207" t="s">
        <v>801</v>
      </c>
      <c r="M12" s="220" t="s">
        <v>802</v>
      </c>
      <c r="N12" s="207" t="s">
        <v>367</v>
      </c>
      <c r="O12" s="207" t="s">
        <v>367</v>
      </c>
      <c r="P12" s="210" t="s">
        <v>368</v>
      </c>
      <c r="Q12" s="210" t="s">
        <v>369</v>
      </c>
      <c r="R12" s="227">
        <v>0.4</v>
      </c>
      <c r="S12" s="210" t="s">
        <v>558</v>
      </c>
      <c r="T12" s="210" t="s">
        <v>371</v>
      </c>
      <c r="U12" s="210" t="s">
        <v>803</v>
      </c>
      <c r="V12" s="848"/>
      <c r="W12" s="204">
        <v>1.6E-2</v>
      </c>
      <c r="X12" s="851"/>
      <c r="Y12" s="204">
        <v>0.8</v>
      </c>
      <c r="Z12" s="829"/>
      <c r="AA12" s="213" t="s">
        <v>373</v>
      </c>
      <c r="AB12" s="208" t="s">
        <v>804</v>
      </c>
      <c r="AC12" s="208" t="s">
        <v>805</v>
      </c>
      <c r="AD12" s="215" t="s">
        <v>631</v>
      </c>
      <c r="AE12" s="285">
        <v>45292</v>
      </c>
      <c r="AF12" s="215" t="s">
        <v>806</v>
      </c>
      <c r="AG12" s="230"/>
      <c r="AH12" s="230"/>
    </row>
    <row r="13" spans="1:42" ht="213" customHeight="1" x14ac:dyDescent="0.3">
      <c r="A13" s="762"/>
      <c r="B13" s="778"/>
      <c r="C13" s="854"/>
      <c r="D13" s="837"/>
      <c r="E13" s="837"/>
      <c r="F13" s="215" t="s">
        <v>807</v>
      </c>
      <c r="G13" s="857"/>
      <c r="H13" s="830"/>
      <c r="I13" s="836"/>
      <c r="J13" s="830"/>
      <c r="K13" s="845"/>
      <c r="L13" s="207" t="s">
        <v>808</v>
      </c>
      <c r="M13" s="220" t="s">
        <v>809</v>
      </c>
      <c r="N13" s="207" t="s">
        <v>367</v>
      </c>
      <c r="O13" s="207" t="s">
        <v>367</v>
      </c>
      <c r="P13" s="210" t="s">
        <v>368</v>
      </c>
      <c r="Q13" s="210" t="s">
        <v>369</v>
      </c>
      <c r="R13" s="227">
        <f>[8]ValoraciónControles!F44</f>
        <v>0.4</v>
      </c>
      <c r="S13" s="210" t="s">
        <v>370</v>
      </c>
      <c r="T13" s="210" t="s">
        <v>371</v>
      </c>
      <c r="U13" s="210" t="s">
        <v>396</v>
      </c>
      <c r="V13" s="848"/>
      <c r="W13" s="187">
        <v>8.0000000000000002E-3</v>
      </c>
      <c r="X13" s="851"/>
      <c r="Y13" s="204">
        <v>0.8</v>
      </c>
      <c r="Z13" s="829"/>
      <c r="AA13" s="213" t="s">
        <v>373</v>
      </c>
      <c r="AB13" s="208" t="s">
        <v>810</v>
      </c>
      <c r="AC13" s="208" t="s">
        <v>811</v>
      </c>
      <c r="AD13" s="215" t="s">
        <v>675</v>
      </c>
      <c r="AE13" s="285">
        <v>45292</v>
      </c>
      <c r="AF13" s="286" t="s">
        <v>806</v>
      </c>
      <c r="AG13" s="230"/>
      <c r="AH13" s="230"/>
    </row>
    <row r="14" spans="1:42" ht="140.25" x14ac:dyDescent="0.3">
      <c r="A14" s="762"/>
      <c r="B14" s="778"/>
      <c r="C14" s="854"/>
      <c r="D14" s="837"/>
      <c r="E14" s="837"/>
      <c r="F14" s="287" t="s">
        <v>812</v>
      </c>
      <c r="G14" s="857"/>
      <c r="H14" s="830"/>
      <c r="I14" s="836"/>
      <c r="J14" s="830"/>
      <c r="K14" s="845"/>
      <c r="L14" s="216" t="s">
        <v>813</v>
      </c>
      <c r="M14" s="232" t="s">
        <v>814</v>
      </c>
      <c r="N14" s="232" t="s">
        <v>367</v>
      </c>
      <c r="O14" s="216" t="s">
        <v>367</v>
      </c>
      <c r="P14" s="210" t="s">
        <v>368</v>
      </c>
      <c r="Q14" s="210" t="s">
        <v>369</v>
      </c>
      <c r="R14" s="227">
        <f>[8]ValoraciónControles!F59</f>
        <v>0.4</v>
      </c>
      <c r="S14" s="210" t="s">
        <v>370</v>
      </c>
      <c r="T14" s="210" t="s">
        <v>371</v>
      </c>
      <c r="U14" s="210" t="s">
        <v>372</v>
      </c>
      <c r="V14" s="848"/>
      <c r="W14" s="204">
        <v>4.0000000000000001E-3</v>
      </c>
      <c r="X14" s="851"/>
      <c r="Y14" s="204">
        <v>0.8</v>
      </c>
      <c r="Z14" s="829"/>
      <c r="AA14" s="213" t="s">
        <v>373</v>
      </c>
      <c r="AB14" s="208" t="s">
        <v>815</v>
      </c>
      <c r="AC14" s="208" t="s">
        <v>816</v>
      </c>
      <c r="AD14" s="215" t="s">
        <v>817</v>
      </c>
      <c r="AE14" s="285">
        <v>45292</v>
      </c>
      <c r="AF14" s="286" t="s">
        <v>806</v>
      </c>
      <c r="AG14" s="230"/>
      <c r="AH14" s="230"/>
    </row>
    <row r="15" spans="1:42" ht="76.5" x14ac:dyDescent="0.3">
      <c r="A15" s="763"/>
      <c r="B15" s="745"/>
      <c r="C15" s="855"/>
      <c r="D15" s="768"/>
      <c r="E15" s="768"/>
      <c r="F15" s="287" t="s">
        <v>818</v>
      </c>
      <c r="G15" s="858"/>
      <c r="H15" s="749"/>
      <c r="I15" s="838"/>
      <c r="J15" s="749"/>
      <c r="K15" s="846"/>
      <c r="L15" s="216" t="s">
        <v>819</v>
      </c>
      <c r="M15" s="232" t="s">
        <v>820</v>
      </c>
      <c r="N15" s="216" t="s">
        <v>367</v>
      </c>
      <c r="O15" s="216" t="s">
        <v>367</v>
      </c>
      <c r="P15" s="210" t="s">
        <v>368</v>
      </c>
      <c r="Q15" s="210" t="s">
        <v>369</v>
      </c>
      <c r="R15" s="188">
        <v>0.4</v>
      </c>
      <c r="S15" s="210" t="s">
        <v>370</v>
      </c>
      <c r="T15" s="210" t="s">
        <v>371</v>
      </c>
      <c r="U15" s="210" t="s">
        <v>372</v>
      </c>
      <c r="V15" s="849"/>
      <c r="W15" s="204">
        <v>0</v>
      </c>
      <c r="X15" s="852"/>
      <c r="Y15" s="204">
        <v>0.8</v>
      </c>
      <c r="Z15" s="839"/>
      <c r="AA15" s="213" t="s">
        <v>373</v>
      </c>
      <c r="AB15" s="208" t="s">
        <v>821</v>
      </c>
      <c r="AC15" s="208" t="s">
        <v>822</v>
      </c>
      <c r="AD15" s="215" t="s">
        <v>659</v>
      </c>
      <c r="AE15" s="285">
        <v>45292</v>
      </c>
      <c r="AF15" s="215" t="s">
        <v>151</v>
      </c>
      <c r="AG15" s="230"/>
      <c r="AH15" s="230"/>
    </row>
    <row r="16" spans="1:42" ht="127.5" customHeight="1" x14ac:dyDescent="0.3">
      <c r="A16" s="764">
        <v>2</v>
      </c>
      <c r="B16" s="744" t="s">
        <v>823</v>
      </c>
      <c r="C16" s="744" t="s">
        <v>824</v>
      </c>
      <c r="D16" s="767" t="s">
        <v>788</v>
      </c>
      <c r="E16" s="767" t="s">
        <v>825</v>
      </c>
      <c r="F16" s="287" t="s">
        <v>826</v>
      </c>
      <c r="G16" s="835" t="s">
        <v>381</v>
      </c>
      <c r="H16" s="748">
        <f>IF(G16="MUY BAJA",20%,IF(G16="BAJA",40%,IF(G16="MEDIA",60%,IF(G16="ALTA",80%,IF(G16="MUY ALTA",100%,IF(G16="",""))))))</f>
        <v>0.4</v>
      </c>
      <c r="I16" s="841" t="s">
        <v>382</v>
      </c>
      <c r="J16" s="748">
        <f>IF(I16="LEVE",20%,IF(I16="MENOR",40%,IF(I16="MODERADO",60%,IF(I16="MAYOR",80%,IF(I16="CATASTROFICO",100%,IF(G16="",""))))))</f>
        <v>0.6</v>
      </c>
      <c r="K16" s="833" t="s">
        <v>382</v>
      </c>
      <c r="L16" s="207" t="s">
        <v>796</v>
      </c>
      <c r="M16" s="220" t="s">
        <v>827</v>
      </c>
      <c r="N16" s="216" t="s">
        <v>367</v>
      </c>
      <c r="O16" s="216" t="s">
        <v>367</v>
      </c>
      <c r="P16" s="210" t="s">
        <v>368</v>
      </c>
      <c r="Q16" s="210" t="s">
        <v>673</v>
      </c>
      <c r="R16" s="236">
        <v>0.5</v>
      </c>
      <c r="S16" s="210" t="s">
        <v>370</v>
      </c>
      <c r="T16" s="210" t="s">
        <v>371</v>
      </c>
      <c r="U16" s="210" t="s">
        <v>372</v>
      </c>
      <c r="V16" s="835" t="s">
        <v>363</v>
      </c>
      <c r="W16" s="243">
        <v>0.2</v>
      </c>
      <c r="X16" s="835" t="s">
        <v>382</v>
      </c>
      <c r="Y16" s="204">
        <f>IF(X16="LEVE",20%,IF(X16="MENOR",40%,IF(X16="MODERADO",60%,IF(X16="MAYOR",80%,IF(X16="CATASTROFICO",100%,IF(X16="",""))))))</f>
        <v>0.6</v>
      </c>
      <c r="Z16" s="828" t="s">
        <v>382</v>
      </c>
      <c r="AA16" s="213" t="s">
        <v>373</v>
      </c>
      <c r="AB16" s="208" t="s">
        <v>798</v>
      </c>
      <c r="AC16" s="208" t="s">
        <v>799</v>
      </c>
      <c r="AD16" s="215" t="s">
        <v>800</v>
      </c>
      <c r="AE16" s="285">
        <v>45292</v>
      </c>
      <c r="AF16" s="215" t="s">
        <v>828</v>
      </c>
      <c r="AG16" s="230"/>
      <c r="AH16" s="230"/>
    </row>
    <row r="17" spans="1:34" ht="140.25" x14ac:dyDescent="0.3">
      <c r="A17" s="762"/>
      <c r="B17" s="778"/>
      <c r="C17" s="778"/>
      <c r="D17" s="837"/>
      <c r="E17" s="837"/>
      <c r="F17" s="215" t="s">
        <v>829</v>
      </c>
      <c r="G17" s="836"/>
      <c r="H17" s="830"/>
      <c r="I17" s="842"/>
      <c r="J17" s="830"/>
      <c r="K17" s="834"/>
      <c r="L17" s="189" t="s">
        <v>830</v>
      </c>
      <c r="M17" s="216" t="s">
        <v>831</v>
      </c>
      <c r="N17" s="216" t="s">
        <v>367</v>
      </c>
      <c r="O17" s="216" t="s">
        <v>367</v>
      </c>
      <c r="P17" s="210" t="s">
        <v>368</v>
      </c>
      <c r="Q17" s="210" t="s">
        <v>369</v>
      </c>
      <c r="R17" s="188">
        <v>0.4</v>
      </c>
      <c r="S17" s="210" t="s">
        <v>558</v>
      </c>
      <c r="T17" s="210" t="s">
        <v>371</v>
      </c>
      <c r="U17" s="210" t="s">
        <v>396</v>
      </c>
      <c r="V17" s="836"/>
      <c r="W17" s="243">
        <v>0.2</v>
      </c>
      <c r="X17" s="836"/>
      <c r="Y17" s="204">
        <v>0.6</v>
      </c>
      <c r="Z17" s="829"/>
      <c r="AA17" s="213" t="s">
        <v>373</v>
      </c>
      <c r="AB17" s="208" t="s">
        <v>832</v>
      </c>
      <c r="AC17" s="208" t="s">
        <v>833</v>
      </c>
      <c r="AD17" s="215" t="s">
        <v>631</v>
      </c>
      <c r="AE17" s="285">
        <v>45292</v>
      </c>
      <c r="AF17" s="215" t="s">
        <v>834</v>
      </c>
      <c r="AG17" s="208"/>
      <c r="AH17" s="230"/>
    </row>
    <row r="18" spans="1:34" ht="48.95" customHeight="1" x14ac:dyDescent="0.3">
      <c r="A18" s="762"/>
      <c r="B18" s="778"/>
      <c r="C18" s="778"/>
      <c r="D18" s="837"/>
      <c r="E18" s="837"/>
      <c r="F18" s="215" t="s">
        <v>835</v>
      </c>
      <c r="G18" s="836"/>
      <c r="H18" s="830"/>
      <c r="I18" s="842"/>
      <c r="J18" s="830"/>
      <c r="K18" s="834"/>
      <c r="L18" s="216" t="s">
        <v>796</v>
      </c>
      <c r="M18" s="216" t="s">
        <v>836</v>
      </c>
      <c r="N18" s="216" t="s">
        <v>367</v>
      </c>
      <c r="O18" s="216" t="s">
        <v>367</v>
      </c>
      <c r="P18" s="210" t="s">
        <v>368</v>
      </c>
      <c r="Q18" s="210" t="s">
        <v>369</v>
      </c>
      <c r="R18" s="236">
        <v>0.4</v>
      </c>
      <c r="S18" s="210" t="s">
        <v>370</v>
      </c>
      <c r="T18" s="210" t="s">
        <v>371</v>
      </c>
      <c r="U18" s="210" t="s">
        <v>396</v>
      </c>
      <c r="V18" s="836"/>
      <c r="W18" s="243">
        <v>0.12</v>
      </c>
      <c r="X18" s="836"/>
      <c r="Y18" s="204">
        <v>0.6</v>
      </c>
      <c r="Z18" s="829"/>
      <c r="AA18" s="213" t="s">
        <v>373</v>
      </c>
      <c r="AB18" s="208" t="s">
        <v>837</v>
      </c>
      <c r="AC18" s="208" t="s">
        <v>838</v>
      </c>
      <c r="AD18" s="215" t="s">
        <v>839</v>
      </c>
      <c r="AE18" s="285">
        <v>45292</v>
      </c>
      <c r="AF18" s="215" t="s">
        <v>840</v>
      </c>
      <c r="AG18" s="230"/>
      <c r="AH18" s="230"/>
    </row>
    <row r="19" spans="1:34" ht="86.25" customHeight="1" x14ac:dyDescent="0.3">
      <c r="A19" s="762"/>
      <c r="B19" s="778"/>
      <c r="C19" s="778"/>
      <c r="D19" s="837"/>
      <c r="E19" s="837"/>
      <c r="F19" s="215" t="s">
        <v>841</v>
      </c>
      <c r="G19" s="836"/>
      <c r="H19" s="830"/>
      <c r="I19" s="842"/>
      <c r="J19" s="830"/>
      <c r="K19" s="834"/>
      <c r="L19" s="216" t="s">
        <v>830</v>
      </c>
      <c r="M19" s="216" t="s">
        <v>831</v>
      </c>
      <c r="N19" s="216" t="s">
        <v>367</v>
      </c>
      <c r="O19" s="216" t="s">
        <v>367</v>
      </c>
      <c r="P19" s="210" t="s">
        <v>368</v>
      </c>
      <c r="Q19" s="210" t="s">
        <v>369</v>
      </c>
      <c r="R19" s="236">
        <v>0.4</v>
      </c>
      <c r="S19" s="210" t="s">
        <v>558</v>
      </c>
      <c r="T19" s="210" t="s">
        <v>371</v>
      </c>
      <c r="U19" s="210" t="s">
        <v>396</v>
      </c>
      <c r="V19" s="836"/>
      <c r="W19" s="243">
        <v>7.1999999999999995E-2</v>
      </c>
      <c r="X19" s="836"/>
      <c r="Y19" s="204">
        <v>0.6</v>
      </c>
      <c r="Z19" s="829"/>
      <c r="AA19" s="213" t="s">
        <v>373</v>
      </c>
      <c r="AB19" s="208" t="s">
        <v>842</v>
      </c>
      <c r="AC19" s="208" t="s">
        <v>843</v>
      </c>
      <c r="AD19" s="215" t="s">
        <v>844</v>
      </c>
      <c r="AE19" s="285">
        <v>45292</v>
      </c>
      <c r="AF19" s="215" t="s">
        <v>151</v>
      </c>
      <c r="AG19" s="230"/>
      <c r="AH19" s="230"/>
    </row>
    <row r="20" spans="1:34" ht="51.95" customHeight="1" x14ac:dyDescent="0.3">
      <c r="A20" s="762"/>
      <c r="B20" s="778"/>
      <c r="C20" s="778"/>
      <c r="D20" s="837"/>
      <c r="E20" s="837"/>
      <c r="F20" s="201" t="s">
        <v>845</v>
      </c>
      <c r="G20" s="836"/>
      <c r="H20" s="830"/>
      <c r="I20" s="842"/>
      <c r="J20" s="830"/>
      <c r="K20" s="834"/>
      <c r="L20" s="216" t="s">
        <v>791</v>
      </c>
      <c r="M20" s="288" t="s">
        <v>846</v>
      </c>
      <c r="N20" s="216" t="s">
        <v>367</v>
      </c>
      <c r="O20" s="216" t="s">
        <v>367</v>
      </c>
      <c r="P20" s="210" t="s">
        <v>368</v>
      </c>
      <c r="Q20" s="210" t="s">
        <v>673</v>
      </c>
      <c r="R20" s="236">
        <v>0.5</v>
      </c>
      <c r="S20" s="210" t="s">
        <v>558</v>
      </c>
      <c r="T20" s="210" t="s">
        <v>371</v>
      </c>
      <c r="U20" s="210" t="s">
        <v>396</v>
      </c>
      <c r="V20" s="836"/>
      <c r="W20" s="289">
        <v>7.1639999999999996E-4</v>
      </c>
      <c r="X20" s="836"/>
      <c r="Y20" s="204">
        <v>0.6</v>
      </c>
      <c r="Z20" s="829"/>
      <c r="AA20" s="213" t="s">
        <v>373</v>
      </c>
      <c r="AB20" s="208" t="s">
        <v>847</v>
      </c>
      <c r="AC20" s="208" t="s">
        <v>848</v>
      </c>
      <c r="AD20" s="215" t="s">
        <v>631</v>
      </c>
      <c r="AE20" s="285">
        <v>45292</v>
      </c>
      <c r="AF20" s="215" t="s">
        <v>806</v>
      </c>
      <c r="AG20" s="230"/>
      <c r="AH20" s="230"/>
    </row>
    <row r="21" spans="1:34" ht="86.25" customHeight="1" x14ac:dyDescent="0.3">
      <c r="A21" s="762"/>
      <c r="B21" s="778"/>
      <c r="C21" s="778"/>
      <c r="D21" s="837"/>
      <c r="E21" s="837"/>
      <c r="F21" s="767" t="s">
        <v>849</v>
      </c>
      <c r="G21" s="836"/>
      <c r="H21" s="830"/>
      <c r="I21" s="842"/>
      <c r="J21" s="830"/>
      <c r="K21" s="834"/>
      <c r="L21" s="216" t="s">
        <v>850</v>
      </c>
      <c r="M21" s="216" t="s">
        <v>851</v>
      </c>
      <c r="N21" s="216" t="s">
        <v>367</v>
      </c>
      <c r="O21" s="216" t="s">
        <v>367</v>
      </c>
      <c r="P21" s="210" t="s">
        <v>368</v>
      </c>
      <c r="Q21" s="210" t="s">
        <v>673</v>
      </c>
      <c r="R21" s="236">
        <v>0.5</v>
      </c>
      <c r="S21" s="210" t="s">
        <v>558</v>
      </c>
      <c r="T21" s="210" t="s">
        <v>371</v>
      </c>
      <c r="U21" s="210" t="s">
        <v>396</v>
      </c>
      <c r="V21" s="836"/>
      <c r="W21" s="243">
        <v>0</v>
      </c>
      <c r="X21" s="836"/>
      <c r="Y21" s="204">
        <v>0.6</v>
      </c>
      <c r="Z21" s="829"/>
      <c r="AA21" s="213" t="s">
        <v>373</v>
      </c>
      <c r="AB21" s="208" t="s">
        <v>852</v>
      </c>
      <c r="AC21" s="208" t="s">
        <v>853</v>
      </c>
      <c r="AD21" s="215" t="s">
        <v>854</v>
      </c>
      <c r="AE21" s="285">
        <v>45292</v>
      </c>
      <c r="AF21" s="215" t="s">
        <v>151</v>
      </c>
      <c r="AG21" s="230"/>
      <c r="AH21" s="208"/>
    </row>
    <row r="22" spans="1:34" ht="114.75" x14ac:dyDescent="0.3">
      <c r="A22" s="763"/>
      <c r="B22" s="745"/>
      <c r="C22" s="745"/>
      <c r="D22" s="768"/>
      <c r="E22" s="768"/>
      <c r="F22" s="768"/>
      <c r="G22" s="838"/>
      <c r="H22" s="749"/>
      <c r="I22" s="843"/>
      <c r="J22" s="749"/>
      <c r="K22" s="840"/>
      <c r="L22" s="216" t="s">
        <v>819</v>
      </c>
      <c r="M22" s="216" t="s">
        <v>820</v>
      </c>
      <c r="N22" s="216" t="s">
        <v>367</v>
      </c>
      <c r="O22" s="216" t="s">
        <v>367</v>
      </c>
      <c r="P22" s="210" t="s">
        <v>368</v>
      </c>
      <c r="Q22" s="210" t="s">
        <v>369</v>
      </c>
      <c r="R22" s="236">
        <v>0.4</v>
      </c>
      <c r="S22" s="210" t="s">
        <v>558</v>
      </c>
      <c r="T22" s="210" t="s">
        <v>371</v>
      </c>
      <c r="U22" s="210" t="s">
        <v>396</v>
      </c>
      <c r="V22" s="838"/>
      <c r="W22" s="243">
        <v>0</v>
      </c>
      <c r="X22" s="838"/>
      <c r="Y22" s="204">
        <v>0.6</v>
      </c>
      <c r="Z22" s="839"/>
      <c r="AA22" s="213" t="s">
        <v>373</v>
      </c>
      <c r="AB22" s="208" t="s">
        <v>855</v>
      </c>
      <c r="AC22" s="208" t="s">
        <v>856</v>
      </c>
      <c r="AD22" s="215" t="s">
        <v>659</v>
      </c>
      <c r="AE22" s="285">
        <v>45292</v>
      </c>
      <c r="AF22" s="215" t="s">
        <v>151</v>
      </c>
      <c r="AG22" s="230"/>
      <c r="AH22" s="230"/>
    </row>
    <row r="23" spans="1:34" ht="127.5" customHeight="1" x14ac:dyDescent="0.3">
      <c r="A23" s="764">
        <v>3</v>
      </c>
      <c r="B23" s="744" t="s">
        <v>823</v>
      </c>
      <c r="C23" s="744" t="s">
        <v>857</v>
      </c>
      <c r="D23" s="767" t="s">
        <v>788</v>
      </c>
      <c r="E23" s="767" t="s">
        <v>858</v>
      </c>
      <c r="F23" s="287" t="s">
        <v>826</v>
      </c>
      <c r="G23" s="835" t="s">
        <v>381</v>
      </c>
      <c r="H23" s="748">
        <f>IF(G23="MUY BAJA",20%,IF(G23="BAJA",40%,IF(G23="MEDIA",60%,IF(G23="ALTA",80%,IF(G23="MUY ALTA",100%,IF(G23="",""))))))</f>
        <v>0.4</v>
      </c>
      <c r="I23" s="841" t="s">
        <v>382</v>
      </c>
      <c r="J23" s="748">
        <f>IF(I23="LEVE",20%,IF(I23="MENOR",40%,IF(I23="MODERADO",60%,IF(I23="MAYOR",80%,IF(I23="CATASTROFICO",100%,IF(G23="",""))))))</f>
        <v>0.6</v>
      </c>
      <c r="K23" s="833" t="s">
        <v>382</v>
      </c>
      <c r="L23" s="207" t="s">
        <v>796</v>
      </c>
      <c r="M23" s="220" t="s">
        <v>827</v>
      </c>
      <c r="N23" s="216" t="s">
        <v>367</v>
      </c>
      <c r="O23" s="216" t="s">
        <v>367</v>
      </c>
      <c r="P23" s="210" t="s">
        <v>368</v>
      </c>
      <c r="Q23" s="210" t="s">
        <v>673</v>
      </c>
      <c r="R23" s="188">
        <v>0.5</v>
      </c>
      <c r="S23" s="210" t="s">
        <v>558</v>
      </c>
      <c r="T23" s="210" t="s">
        <v>371</v>
      </c>
      <c r="U23" s="210" t="s">
        <v>396</v>
      </c>
      <c r="V23" s="835" t="s">
        <v>363</v>
      </c>
      <c r="W23" s="243">
        <v>0.2</v>
      </c>
      <c r="X23" s="835" t="s">
        <v>382</v>
      </c>
      <c r="Y23" s="204">
        <f>IF(X23="LEVE",20%,IF(X23="MENOR",40%,IF(X23="MODERADO",60%,IF(X23="MAYOR",80%,IF(X23="CATASTROFICO",100%,IF(X23="",""))))))</f>
        <v>0.6</v>
      </c>
      <c r="Z23" s="828" t="s">
        <v>382</v>
      </c>
      <c r="AA23" s="213" t="s">
        <v>373</v>
      </c>
      <c r="AB23" s="208" t="s">
        <v>798</v>
      </c>
      <c r="AC23" s="208" t="s">
        <v>799</v>
      </c>
      <c r="AD23" s="215" t="s">
        <v>800</v>
      </c>
      <c r="AE23" s="285">
        <v>45292</v>
      </c>
      <c r="AF23" s="215" t="s">
        <v>151</v>
      </c>
      <c r="AG23" s="230"/>
      <c r="AH23" s="230"/>
    </row>
    <row r="24" spans="1:34" ht="140.25" x14ac:dyDescent="0.3">
      <c r="A24" s="762"/>
      <c r="B24" s="778"/>
      <c r="C24" s="778"/>
      <c r="D24" s="837"/>
      <c r="E24" s="837"/>
      <c r="F24" s="215" t="s">
        <v>829</v>
      </c>
      <c r="G24" s="836"/>
      <c r="H24" s="830"/>
      <c r="I24" s="842"/>
      <c r="J24" s="830"/>
      <c r="K24" s="834"/>
      <c r="L24" s="189" t="s">
        <v>830</v>
      </c>
      <c r="M24" s="216" t="s">
        <v>831</v>
      </c>
      <c r="N24" s="216" t="s">
        <v>367</v>
      </c>
      <c r="O24" s="216" t="s">
        <v>367</v>
      </c>
      <c r="P24" s="210" t="s">
        <v>368</v>
      </c>
      <c r="Q24" s="210" t="s">
        <v>673</v>
      </c>
      <c r="R24" s="236">
        <v>0.5</v>
      </c>
      <c r="S24" s="210" t="s">
        <v>558</v>
      </c>
      <c r="T24" s="210" t="s">
        <v>371</v>
      </c>
      <c r="U24" s="210" t="s">
        <v>396</v>
      </c>
      <c r="V24" s="836"/>
      <c r="W24" s="243">
        <v>0.2</v>
      </c>
      <c r="X24" s="836"/>
      <c r="Y24" s="204">
        <v>0.6</v>
      </c>
      <c r="Z24" s="829"/>
      <c r="AA24" s="213" t="s">
        <v>373</v>
      </c>
      <c r="AB24" s="208" t="s">
        <v>832</v>
      </c>
      <c r="AC24" s="208" t="s">
        <v>833</v>
      </c>
      <c r="AD24" s="215" t="s">
        <v>631</v>
      </c>
      <c r="AE24" s="285">
        <v>45292</v>
      </c>
      <c r="AF24" s="215" t="s">
        <v>834</v>
      </c>
      <c r="AG24" s="208"/>
      <c r="AH24" s="230"/>
    </row>
    <row r="25" spans="1:34" ht="86.25" customHeight="1" x14ac:dyDescent="0.3">
      <c r="A25" s="762"/>
      <c r="B25" s="778"/>
      <c r="C25" s="778"/>
      <c r="D25" s="837"/>
      <c r="E25" s="837"/>
      <c r="F25" s="215" t="s">
        <v>835</v>
      </c>
      <c r="G25" s="836"/>
      <c r="H25" s="830"/>
      <c r="I25" s="842"/>
      <c r="J25" s="830"/>
      <c r="K25" s="834"/>
      <c r="L25" s="216" t="s">
        <v>796</v>
      </c>
      <c r="M25" s="216" t="s">
        <v>836</v>
      </c>
      <c r="N25" s="216" t="s">
        <v>367</v>
      </c>
      <c r="O25" s="216" t="s">
        <v>367</v>
      </c>
      <c r="P25" s="210" t="s">
        <v>368</v>
      </c>
      <c r="Q25" s="210" t="s">
        <v>369</v>
      </c>
      <c r="R25" s="236">
        <v>0.4</v>
      </c>
      <c r="S25" s="210" t="s">
        <v>558</v>
      </c>
      <c r="T25" s="210" t="s">
        <v>371</v>
      </c>
      <c r="U25" s="210" t="s">
        <v>396</v>
      </c>
      <c r="V25" s="836"/>
      <c r="W25" s="243">
        <v>0.12</v>
      </c>
      <c r="X25" s="836"/>
      <c r="Y25" s="204">
        <v>0.6</v>
      </c>
      <c r="Z25" s="829"/>
      <c r="AA25" s="213" t="s">
        <v>373</v>
      </c>
      <c r="AB25" s="208" t="s">
        <v>837</v>
      </c>
      <c r="AC25" s="208" t="s">
        <v>838</v>
      </c>
      <c r="AD25" s="215" t="s">
        <v>839</v>
      </c>
      <c r="AE25" s="285">
        <v>45292</v>
      </c>
      <c r="AF25" s="215" t="s">
        <v>840</v>
      </c>
      <c r="AG25" s="230"/>
      <c r="AH25" s="230"/>
    </row>
    <row r="26" spans="1:34" ht="86.25" customHeight="1" x14ac:dyDescent="0.3">
      <c r="A26" s="762"/>
      <c r="B26" s="778"/>
      <c r="C26" s="778"/>
      <c r="D26" s="837"/>
      <c r="E26" s="837"/>
      <c r="F26" s="215" t="s">
        <v>841</v>
      </c>
      <c r="G26" s="836"/>
      <c r="H26" s="830"/>
      <c r="I26" s="842"/>
      <c r="J26" s="830"/>
      <c r="K26" s="834"/>
      <c r="L26" s="216" t="s">
        <v>830</v>
      </c>
      <c r="M26" s="216" t="s">
        <v>831</v>
      </c>
      <c r="N26" s="216" t="s">
        <v>367</v>
      </c>
      <c r="O26" s="216" t="s">
        <v>367</v>
      </c>
      <c r="P26" s="210" t="s">
        <v>368</v>
      </c>
      <c r="Q26" s="210" t="s">
        <v>369</v>
      </c>
      <c r="R26" s="236">
        <v>0.4</v>
      </c>
      <c r="S26" s="210" t="s">
        <v>558</v>
      </c>
      <c r="T26" s="210" t="s">
        <v>371</v>
      </c>
      <c r="U26" s="210" t="s">
        <v>396</v>
      </c>
      <c r="V26" s="836"/>
      <c r="W26" s="290">
        <v>7.1999999999999995E-2</v>
      </c>
      <c r="X26" s="836"/>
      <c r="Y26" s="204">
        <v>0.6</v>
      </c>
      <c r="Z26" s="829"/>
      <c r="AA26" s="213" t="s">
        <v>373</v>
      </c>
      <c r="AB26" s="208" t="s">
        <v>842</v>
      </c>
      <c r="AC26" s="208" t="s">
        <v>843</v>
      </c>
      <c r="AD26" s="215" t="s">
        <v>844</v>
      </c>
      <c r="AE26" s="285">
        <v>45292</v>
      </c>
      <c r="AF26" s="215" t="s">
        <v>151</v>
      </c>
      <c r="AG26" s="230"/>
      <c r="AH26" s="208"/>
    </row>
    <row r="27" spans="1:34" ht="86.25" customHeight="1" x14ac:dyDescent="0.3">
      <c r="A27" s="762"/>
      <c r="B27" s="778"/>
      <c r="C27" s="778"/>
      <c r="D27" s="837"/>
      <c r="E27" s="837"/>
      <c r="F27" s="201" t="s">
        <v>845</v>
      </c>
      <c r="G27" s="836"/>
      <c r="H27" s="830"/>
      <c r="I27" s="842"/>
      <c r="J27" s="830"/>
      <c r="K27" s="834"/>
      <c r="L27" s="216" t="s">
        <v>791</v>
      </c>
      <c r="M27" s="288" t="s">
        <v>846</v>
      </c>
      <c r="N27" s="216" t="s">
        <v>367</v>
      </c>
      <c r="O27" s="216" t="s">
        <v>367</v>
      </c>
      <c r="P27" s="210" t="s">
        <v>368</v>
      </c>
      <c r="Q27" s="210" t="s">
        <v>369</v>
      </c>
      <c r="R27" s="236">
        <v>0.4</v>
      </c>
      <c r="S27" s="210" t="s">
        <v>558</v>
      </c>
      <c r="T27" s="210" t="s">
        <v>371</v>
      </c>
      <c r="U27" s="210" t="s">
        <v>396</v>
      </c>
      <c r="V27" s="836"/>
      <c r="W27" s="243">
        <v>7.1710000000000003E-4</v>
      </c>
      <c r="X27" s="836"/>
      <c r="Y27" s="204">
        <v>0.6</v>
      </c>
      <c r="Z27" s="829"/>
      <c r="AA27" s="213" t="s">
        <v>373</v>
      </c>
      <c r="AB27" s="208" t="s">
        <v>847</v>
      </c>
      <c r="AC27" s="208" t="s">
        <v>848</v>
      </c>
      <c r="AD27" s="215" t="s">
        <v>631</v>
      </c>
      <c r="AE27" s="285">
        <v>45292</v>
      </c>
      <c r="AF27" s="215" t="s">
        <v>806</v>
      </c>
      <c r="AG27" s="230"/>
      <c r="AH27" s="230"/>
    </row>
    <row r="28" spans="1:34" ht="86.25" customHeight="1" x14ac:dyDescent="0.3">
      <c r="A28" s="762"/>
      <c r="B28" s="778"/>
      <c r="C28" s="778"/>
      <c r="D28" s="837"/>
      <c r="E28" s="837"/>
      <c r="F28" s="767" t="s">
        <v>849</v>
      </c>
      <c r="G28" s="836"/>
      <c r="H28" s="830"/>
      <c r="I28" s="842"/>
      <c r="J28" s="830"/>
      <c r="K28" s="834"/>
      <c r="L28" s="216" t="s">
        <v>859</v>
      </c>
      <c r="M28" s="216" t="s">
        <v>851</v>
      </c>
      <c r="N28" s="216" t="s">
        <v>367</v>
      </c>
      <c r="O28" s="216" t="s">
        <v>367</v>
      </c>
      <c r="P28" s="210" t="s">
        <v>368</v>
      </c>
      <c r="Q28" s="210" t="s">
        <v>673</v>
      </c>
      <c r="R28" s="236">
        <v>0.5</v>
      </c>
      <c r="S28" s="210" t="s">
        <v>558</v>
      </c>
      <c r="T28" s="210" t="s">
        <v>371</v>
      </c>
      <c r="U28" s="210" t="s">
        <v>396</v>
      </c>
      <c r="V28" s="836"/>
      <c r="W28" s="243">
        <v>0</v>
      </c>
      <c r="X28" s="836"/>
      <c r="Y28" s="204">
        <v>0.6</v>
      </c>
      <c r="Z28" s="829"/>
      <c r="AA28" s="213" t="s">
        <v>373</v>
      </c>
      <c r="AB28" s="208" t="s">
        <v>860</v>
      </c>
      <c r="AC28" s="208" t="s">
        <v>853</v>
      </c>
      <c r="AD28" s="215" t="s">
        <v>854</v>
      </c>
      <c r="AE28" s="285">
        <v>45292</v>
      </c>
      <c r="AF28" s="215" t="s">
        <v>151</v>
      </c>
      <c r="AG28" s="230"/>
      <c r="AH28" s="208"/>
    </row>
    <row r="29" spans="1:34" ht="114.75" x14ac:dyDescent="0.3">
      <c r="A29" s="763"/>
      <c r="B29" s="745"/>
      <c r="C29" s="745"/>
      <c r="D29" s="768"/>
      <c r="E29" s="768"/>
      <c r="F29" s="768"/>
      <c r="G29" s="838"/>
      <c r="H29" s="749"/>
      <c r="I29" s="843"/>
      <c r="J29" s="749"/>
      <c r="K29" s="840"/>
      <c r="L29" s="216" t="s">
        <v>861</v>
      </c>
      <c r="M29" s="216" t="s">
        <v>820</v>
      </c>
      <c r="N29" s="216" t="s">
        <v>367</v>
      </c>
      <c r="O29" s="216" t="s">
        <v>367</v>
      </c>
      <c r="P29" s="210" t="s">
        <v>368</v>
      </c>
      <c r="Q29" s="210" t="s">
        <v>369</v>
      </c>
      <c r="R29" s="236">
        <v>0.4</v>
      </c>
      <c r="S29" s="210" t="s">
        <v>558</v>
      </c>
      <c r="T29" s="210" t="s">
        <v>371</v>
      </c>
      <c r="U29" s="210" t="s">
        <v>396</v>
      </c>
      <c r="V29" s="838"/>
      <c r="W29" s="243">
        <v>0</v>
      </c>
      <c r="X29" s="838"/>
      <c r="Y29" s="204">
        <v>0.6</v>
      </c>
      <c r="Z29" s="839"/>
      <c r="AA29" s="213" t="s">
        <v>373</v>
      </c>
      <c r="AB29" s="208" t="s">
        <v>862</v>
      </c>
      <c r="AC29" s="208" t="s">
        <v>856</v>
      </c>
      <c r="AD29" s="215" t="s">
        <v>659</v>
      </c>
      <c r="AE29" s="285">
        <v>45292</v>
      </c>
      <c r="AF29" s="215" t="s">
        <v>151</v>
      </c>
      <c r="AG29" s="230"/>
      <c r="AH29" s="230"/>
    </row>
    <row r="30" spans="1:34" ht="243" customHeight="1" x14ac:dyDescent="0.3">
      <c r="A30" s="764">
        <v>4</v>
      </c>
      <c r="B30" s="744" t="s">
        <v>823</v>
      </c>
      <c r="C30" s="744" t="s">
        <v>863</v>
      </c>
      <c r="D30" s="767" t="s">
        <v>788</v>
      </c>
      <c r="E30" s="767" t="s">
        <v>864</v>
      </c>
      <c r="F30" s="287" t="s">
        <v>807</v>
      </c>
      <c r="G30" s="835" t="s">
        <v>392</v>
      </c>
      <c r="H30" s="748">
        <f>IF(G30="MUY BAJA",20%,IF(G30="BAJA",40%,IF(G30="MEDIA",60%,IF(G30="ALTA",80%,IF(G30="MUY ALTA",100%,IF(G30="",""))))))</f>
        <v>0.6</v>
      </c>
      <c r="I30" s="831" t="s">
        <v>489</v>
      </c>
      <c r="J30" s="748">
        <f>IF(I30="LEVE",20%,IF(I30="MENOR",40%,IF(I30="MODERADO",60%,IF(I30="MAYOR",80%,IF(I30="CATASTROFICO",100%,IF(G30="",""))))))</f>
        <v>0.4</v>
      </c>
      <c r="K30" s="833" t="s">
        <v>382</v>
      </c>
      <c r="L30" s="216" t="s">
        <v>808</v>
      </c>
      <c r="M30" s="216" t="s">
        <v>809</v>
      </c>
      <c r="N30" s="216" t="s">
        <v>367</v>
      </c>
      <c r="O30" s="216" t="s">
        <v>367</v>
      </c>
      <c r="P30" s="210" t="s">
        <v>368</v>
      </c>
      <c r="Q30" s="210" t="s">
        <v>673</v>
      </c>
      <c r="R30" s="188">
        <v>0.5</v>
      </c>
      <c r="S30" s="210" t="s">
        <v>558</v>
      </c>
      <c r="T30" s="210" t="s">
        <v>371</v>
      </c>
      <c r="U30" s="210" t="s">
        <v>396</v>
      </c>
      <c r="V30" s="835" t="s">
        <v>381</v>
      </c>
      <c r="W30" s="243">
        <v>0.6</v>
      </c>
      <c r="X30" s="291" t="s">
        <v>489</v>
      </c>
      <c r="Y30" s="204">
        <f>IF(X30="LEVE",20%,IF(X30="MENOR",40%,IF(X30="MODERADO",60%,IF(X30="MAYOR",80%,IF(X30="CATASTROFICO",100%,IF(X30="",""))))))</f>
        <v>0.4</v>
      </c>
      <c r="Z30" s="828" t="s">
        <v>382</v>
      </c>
      <c r="AA30" s="213" t="s">
        <v>373</v>
      </c>
      <c r="AB30" s="208" t="s">
        <v>865</v>
      </c>
      <c r="AC30" s="208" t="s">
        <v>811</v>
      </c>
      <c r="AD30" s="215" t="s">
        <v>675</v>
      </c>
      <c r="AE30" s="285">
        <v>45292</v>
      </c>
      <c r="AF30" s="286" t="s">
        <v>806</v>
      </c>
      <c r="AG30" s="230"/>
      <c r="AH30" s="230"/>
    </row>
    <row r="31" spans="1:34" ht="173.25" customHeight="1" x14ac:dyDescent="0.3">
      <c r="A31" s="762"/>
      <c r="B31" s="778"/>
      <c r="C31" s="778"/>
      <c r="D31" s="837"/>
      <c r="E31" s="837"/>
      <c r="F31" s="215" t="s">
        <v>866</v>
      </c>
      <c r="G31" s="836"/>
      <c r="H31" s="830"/>
      <c r="I31" s="832"/>
      <c r="J31" s="830"/>
      <c r="K31" s="834"/>
      <c r="L31" s="189" t="s">
        <v>801</v>
      </c>
      <c r="M31" s="216" t="s">
        <v>802</v>
      </c>
      <c r="N31" s="216" t="s">
        <v>367</v>
      </c>
      <c r="O31" s="216" t="s">
        <v>367</v>
      </c>
      <c r="P31" s="210" t="s">
        <v>368</v>
      </c>
      <c r="Q31" s="210" t="s">
        <v>369</v>
      </c>
      <c r="R31" s="188">
        <v>0.4</v>
      </c>
      <c r="S31" s="210" t="s">
        <v>558</v>
      </c>
      <c r="T31" s="210" t="s">
        <v>371</v>
      </c>
      <c r="U31" s="210" t="s">
        <v>396</v>
      </c>
      <c r="V31" s="836"/>
      <c r="W31" s="243">
        <v>0.3</v>
      </c>
      <c r="X31" s="291" t="s">
        <v>489</v>
      </c>
      <c r="Y31" s="204">
        <f>IF(X31="LEVE",20%,IF(X31="MENOR",40%,IF(X31="MODERADO",60%,IF(X31="MAYOR",80%,IF(X31="CATASTROFICO",100%,IF(X31="",""))))))</f>
        <v>0.4</v>
      </c>
      <c r="Z31" s="829"/>
      <c r="AA31" s="213" t="s">
        <v>373</v>
      </c>
      <c r="AB31" s="208" t="s">
        <v>867</v>
      </c>
      <c r="AC31" s="208" t="s">
        <v>805</v>
      </c>
      <c r="AD31" s="215" t="s">
        <v>631</v>
      </c>
      <c r="AE31" s="285">
        <v>45292</v>
      </c>
      <c r="AF31" s="215" t="s">
        <v>806</v>
      </c>
      <c r="AG31" s="230"/>
      <c r="AH31" s="230"/>
    </row>
    <row r="32" spans="1:34" ht="188.25" customHeight="1" x14ac:dyDescent="0.3">
      <c r="A32" s="762"/>
      <c r="B32" s="778"/>
      <c r="C32" s="778"/>
      <c r="D32" s="837"/>
      <c r="E32" s="837"/>
      <c r="F32" s="215" t="s">
        <v>868</v>
      </c>
      <c r="G32" s="836"/>
      <c r="H32" s="830"/>
      <c r="I32" s="832"/>
      <c r="J32" s="830"/>
      <c r="K32" s="834"/>
      <c r="L32" s="216" t="s">
        <v>808</v>
      </c>
      <c r="M32" s="216" t="s">
        <v>809</v>
      </c>
      <c r="N32" s="216" t="s">
        <v>367</v>
      </c>
      <c r="O32" s="216" t="s">
        <v>367</v>
      </c>
      <c r="P32" s="210" t="s">
        <v>368</v>
      </c>
      <c r="Q32" s="210" t="s">
        <v>369</v>
      </c>
      <c r="R32" s="236">
        <v>0.4</v>
      </c>
      <c r="S32" s="210" t="s">
        <v>558</v>
      </c>
      <c r="T32" s="210" t="s">
        <v>371</v>
      </c>
      <c r="U32" s="210" t="s">
        <v>396</v>
      </c>
      <c r="V32" s="836"/>
      <c r="W32" s="243">
        <v>0.18</v>
      </c>
      <c r="X32" s="291" t="s">
        <v>489</v>
      </c>
      <c r="Y32" s="204">
        <f>IF(X32="LEVE",20%,IF(X32="MENOR",40%,IF(X32="MODERADO",60%,IF(X32="MAYOR",80%,IF(X32="CATASTROFICO",100%,IF(X32="",""))))))</f>
        <v>0.4</v>
      </c>
      <c r="Z32" s="829"/>
      <c r="AA32" s="213" t="s">
        <v>373</v>
      </c>
      <c r="AB32" s="208" t="s">
        <v>865</v>
      </c>
      <c r="AC32" s="208" t="s">
        <v>811</v>
      </c>
      <c r="AD32" s="215" t="s">
        <v>675</v>
      </c>
      <c r="AE32" s="285">
        <v>45292</v>
      </c>
      <c r="AF32" s="286" t="s">
        <v>806</v>
      </c>
      <c r="AG32" s="230"/>
      <c r="AH32" s="230"/>
    </row>
    <row r="33" spans="1:34" ht="139.5" customHeight="1" x14ac:dyDescent="0.3">
      <c r="A33" s="762"/>
      <c r="B33" s="778"/>
      <c r="C33" s="778"/>
      <c r="D33" s="837"/>
      <c r="E33" s="837"/>
      <c r="F33" s="215" t="s">
        <v>869</v>
      </c>
      <c r="G33" s="836"/>
      <c r="H33" s="830"/>
      <c r="I33" s="832"/>
      <c r="J33" s="830"/>
      <c r="K33" s="834"/>
      <c r="L33" s="189" t="s">
        <v>801</v>
      </c>
      <c r="M33" s="216" t="s">
        <v>802</v>
      </c>
      <c r="N33" s="216" t="s">
        <v>367</v>
      </c>
      <c r="O33" s="216" t="s">
        <v>367</v>
      </c>
      <c r="P33" s="210" t="s">
        <v>368</v>
      </c>
      <c r="Q33" s="210" t="s">
        <v>673</v>
      </c>
      <c r="R33" s="236">
        <v>0.5</v>
      </c>
      <c r="S33" s="210" t="s">
        <v>558</v>
      </c>
      <c r="T33" s="210" t="s">
        <v>371</v>
      </c>
      <c r="U33" s="210" t="s">
        <v>396</v>
      </c>
      <c r="V33" s="838"/>
      <c r="W33" s="243">
        <v>0.09</v>
      </c>
      <c r="X33" s="291" t="s">
        <v>489</v>
      </c>
      <c r="Y33" s="204">
        <f>IF(X33="LEVE",20%,IF(X33="MENOR",40%,IF(X33="MODERADO",60%,IF(X33="MAYOR",80%,IF(X33="CATASTROFICO",100%,IF(X33="",""))))))</f>
        <v>0.4</v>
      </c>
      <c r="Z33" s="839"/>
      <c r="AA33" s="213" t="s">
        <v>373</v>
      </c>
      <c r="AB33" s="208" t="s">
        <v>867</v>
      </c>
      <c r="AC33" s="208" t="s">
        <v>805</v>
      </c>
      <c r="AD33" s="215" t="s">
        <v>631</v>
      </c>
      <c r="AE33" s="285">
        <v>45292</v>
      </c>
      <c r="AF33" s="215" t="s">
        <v>806</v>
      </c>
      <c r="AG33" s="230"/>
      <c r="AH33" s="230"/>
    </row>
    <row r="34" spans="1:34" ht="86.25" customHeight="1" x14ac:dyDescent="0.3">
      <c r="A34" s="764">
        <v>5</v>
      </c>
      <c r="B34" s="744" t="s">
        <v>823</v>
      </c>
      <c r="C34" s="744" t="s">
        <v>870</v>
      </c>
      <c r="D34" s="767" t="s">
        <v>788</v>
      </c>
      <c r="E34" s="767" t="s">
        <v>871</v>
      </c>
      <c r="F34" s="287" t="s">
        <v>872</v>
      </c>
      <c r="G34" s="835" t="s">
        <v>392</v>
      </c>
      <c r="H34" s="748">
        <f>IF(G34="MUY BAJA",20%,IF(G34="BAJA",40%,IF(G34="MEDIA",60%,IF(G34="ALTA",80%,IF(G34="MUY ALTA",100%,IF(G34="",""))))))</f>
        <v>0.6</v>
      </c>
      <c r="I34" s="831" t="s">
        <v>382</v>
      </c>
      <c r="J34" s="748">
        <f>IF(I34="LEVE",20%,IF(I34="MENOR",40%,IF(I34="MODERADO",60%,IF(I34="MAYOR",80%,IF(I34="CATASTROFICO",100%,IF(G34="",""))))))</f>
        <v>0.6</v>
      </c>
      <c r="K34" s="833" t="s">
        <v>382</v>
      </c>
      <c r="L34" s="216" t="s">
        <v>873</v>
      </c>
      <c r="M34" s="216" t="s">
        <v>874</v>
      </c>
      <c r="N34" s="216" t="s">
        <v>367</v>
      </c>
      <c r="O34" s="216" t="s">
        <v>367</v>
      </c>
      <c r="P34" s="210" t="s">
        <v>368</v>
      </c>
      <c r="Q34" s="210" t="s">
        <v>673</v>
      </c>
      <c r="R34" s="188">
        <v>0.5</v>
      </c>
      <c r="S34" s="210" t="s">
        <v>558</v>
      </c>
      <c r="T34" s="210" t="s">
        <v>371</v>
      </c>
      <c r="U34" s="210" t="s">
        <v>396</v>
      </c>
      <c r="V34" s="835" t="s">
        <v>381</v>
      </c>
      <c r="W34" s="243">
        <v>0.6</v>
      </c>
      <c r="X34" s="835" t="s">
        <v>382</v>
      </c>
      <c r="Y34" s="204">
        <f>IF(X34="LEVE",20%,IF(X34="MENOR",40%,IF(X34="MODERADO",60%,IF(X34="MAYOR",80%,IF(X34="CATASTROFICO",100%,IF(X34="",""))))))</f>
        <v>0.6</v>
      </c>
      <c r="Z34" s="828" t="s">
        <v>382</v>
      </c>
      <c r="AA34" s="213" t="s">
        <v>373</v>
      </c>
      <c r="AB34" s="208" t="s">
        <v>875</v>
      </c>
      <c r="AC34" s="208" t="s">
        <v>876</v>
      </c>
      <c r="AD34" s="215" t="s">
        <v>631</v>
      </c>
      <c r="AE34" s="285">
        <v>45292</v>
      </c>
      <c r="AF34" s="215" t="s">
        <v>806</v>
      </c>
      <c r="AG34" s="230"/>
      <c r="AH34" s="230"/>
    </row>
    <row r="35" spans="1:34" ht="100.5" customHeight="1" x14ac:dyDescent="0.3">
      <c r="A35" s="762"/>
      <c r="B35" s="778"/>
      <c r="C35" s="778"/>
      <c r="D35" s="837"/>
      <c r="E35" s="837"/>
      <c r="F35" s="215" t="s">
        <v>866</v>
      </c>
      <c r="G35" s="836"/>
      <c r="H35" s="830"/>
      <c r="I35" s="832"/>
      <c r="J35" s="830"/>
      <c r="K35" s="834"/>
      <c r="L35" s="189" t="s">
        <v>877</v>
      </c>
      <c r="M35" s="216" t="s">
        <v>878</v>
      </c>
      <c r="N35" s="216" t="s">
        <v>367</v>
      </c>
      <c r="O35" s="216" t="s">
        <v>367</v>
      </c>
      <c r="P35" s="210" t="s">
        <v>368</v>
      </c>
      <c r="Q35" s="210" t="s">
        <v>369</v>
      </c>
      <c r="R35" s="188">
        <v>0.4</v>
      </c>
      <c r="S35" s="210" t="s">
        <v>370</v>
      </c>
      <c r="T35" s="210" t="s">
        <v>371</v>
      </c>
      <c r="U35" s="210" t="s">
        <v>396</v>
      </c>
      <c r="V35" s="836"/>
      <c r="W35" s="243">
        <v>0.3</v>
      </c>
      <c r="X35" s="836"/>
      <c r="Y35" s="204">
        <v>0.6</v>
      </c>
      <c r="Z35" s="829"/>
      <c r="AA35" s="213" t="s">
        <v>373</v>
      </c>
      <c r="AB35" s="208" t="s">
        <v>867</v>
      </c>
      <c r="AC35" s="208" t="s">
        <v>805</v>
      </c>
      <c r="AD35" s="215" t="s">
        <v>631</v>
      </c>
      <c r="AE35" s="285">
        <v>45292</v>
      </c>
      <c r="AF35" s="215" t="s">
        <v>806</v>
      </c>
      <c r="AG35" s="230"/>
      <c r="AH35" s="230"/>
    </row>
    <row r="36" spans="1:34" ht="114" customHeight="1" x14ac:dyDescent="0.3">
      <c r="A36" s="762"/>
      <c r="B36" s="778"/>
      <c r="C36" s="778"/>
      <c r="D36" s="837"/>
      <c r="E36" s="837"/>
      <c r="F36" s="215" t="s">
        <v>879</v>
      </c>
      <c r="G36" s="836"/>
      <c r="H36" s="830"/>
      <c r="I36" s="832"/>
      <c r="J36" s="830"/>
      <c r="K36" s="834"/>
      <c r="L36" s="216" t="s">
        <v>880</v>
      </c>
      <c r="M36" s="216" t="s">
        <v>881</v>
      </c>
      <c r="N36" s="216" t="s">
        <v>367</v>
      </c>
      <c r="O36" s="216" t="s">
        <v>367</v>
      </c>
      <c r="P36" s="210" t="s">
        <v>368</v>
      </c>
      <c r="Q36" s="210" t="s">
        <v>673</v>
      </c>
      <c r="R36" s="236">
        <v>0.5</v>
      </c>
      <c r="S36" s="210" t="s">
        <v>370</v>
      </c>
      <c r="T36" s="210" t="s">
        <v>371</v>
      </c>
      <c r="U36" s="210" t="s">
        <v>396</v>
      </c>
      <c r="V36" s="836"/>
      <c r="W36" s="243">
        <v>0.15</v>
      </c>
      <c r="X36" s="836"/>
      <c r="Y36" s="204">
        <v>0.6</v>
      </c>
      <c r="Z36" s="829"/>
      <c r="AA36" s="213" t="s">
        <v>373</v>
      </c>
      <c r="AB36" s="208" t="s">
        <v>882</v>
      </c>
      <c r="AC36" s="208" t="s">
        <v>883</v>
      </c>
      <c r="AD36" s="215" t="s">
        <v>884</v>
      </c>
      <c r="AE36" s="285">
        <v>45292</v>
      </c>
      <c r="AF36" s="215"/>
      <c r="AG36" s="233"/>
      <c r="AH36" s="230"/>
    </row>
    <row r="37" spans="1:34" ht="81.75" customHeight="1" x14ac:dyDescent="0.3">
      <c r="A37" s="762"/>
      <c r="B37" s="778"/>
      <c r="C37" s="778"/>
      <c r="D37" s="837"/>
      <c r="E37" s="837"/>
      <c r="F37" s="201" t="s">
        <v>869</v>
      </c>
      <c r="G37" s="836"/>
      <c r="H37" s="830"/>
      <c r="I37" s="832"/>
      <c r="J37" s="830"/>
      <c r="K37" s="834"/>
      <c r="L37" s="189" t="s">
        <v>885</v>
      </c>
      <c r="M37" s="202" t="s">
        <v>886</v>
      </c>
      <c r="N37" s="202" t="s">
        <v>367</v>
      </c>
      <c r="O37" s="202" t="s">
        <v>367</v>
      </c>
      <c r="P37" s="213" t="s">
        <v>368</v>
      </c>
      <c r="Q37" s="213" t="s">
        <v>673</v>
      </c>
      <c r="R37" s="310">
        <v>0.5</v>
      </c>
      <c r="S37" s="213" t="s">
        <v>558</v>
      </c>
      <c r="T37" s="213" t="s">
        <v>371</v>
      </c>
      <c r="U37" s="213" t="s">
        <v>396</v>
      </c>
      <c r="V37" s="836"/>
      <c r="W37" s="339">
        <v>7.4999999999999997E-2</v>
      </c>
      <c r="X37" s="836"/>
      <c r="Y37" s="252">
        <v>0.6</v>
      </c>
      <c r="Z37" s="829"/>
      <c r="AA37" s="213" t="s">
        <v>373</v>
      </c>
      <c r="AB37" s="200" t="s">
        <v>887</v>
      </c>
      <c r="AC37" s="200" t="s">
        <v>888</v>
      </c>
      <c r="AD37" s="201" t="s">
        <v>631</v>
      </c>
      <c r="AE37" s="285">
        <v>45292</v>
      </c>
      <c r="AF37" s="201" t="s">
        <v>151</v>
      </c>
      <c r="AG37" s="249"/>
      <c r="AH37" s="249"/>
    </row>
    <row r="38" spans="1:34" x14ac:dyDescent="0.3">
      <c r="W38" s="292"/>
    </row>
    <row r="39" spans="1:34" x14ac:dyDescent="0.3">
      <c r="W39" s="292"/>
    </row>
    <row r="40" spans="1:34" x14ac:dyDescent="0.3">
      <c r="W40" s="292"/>
    </row>
    <row r="41" spans="1:34" x14ac:dyDescent="0.3">
      <c r="W41" s="292"/>
    </row>
    <row r="50" spans="1:26" x14ac:dyDescent="0.3">
      <c r="A50" s="266"/>
      <c r="B50" s="266"/>
    </row>
    <row r="51" spans="1:26" hidden="1" x14ac:dyDescent="0.3"/>
    <row r="52" spans="1:26" ht="33" hidden="1" x14ac:dyDescent="0.3">
      <c r="G52" s="742" t="s">
        <v>764</v>
      </c>
      <c r="H52" s="742"/>
      <c r="I52" s="743" t="s">
        <v>765</v>
      </c>
      <c r="J52" s="743"/>
      <c r="K52" s="267" t="s">
        <v>889</v>
      </c>
      <c r="M52" s="293" t="s">
        <v>890</v>
      </c>
      <c r="V52" s="88"/>
      <c r="W52" s="292"/>
      <c r="X52" s="291"/>
      <c r="Z52" s="246"/>
    </row>
    <row r="53" spans="1:26" hidden="1" x14ac:dyDescent="0.3">
      <c r="G53" s="269" t="s">
        <v>363</v>
      </c>
      <c r="H53" s="270">
        <v>0.2</v>
      </c>
      <c r="I53" s="271" t="s">
        <v>443</v>
      </c>
      <c r="J53" s="270">
        <v>0.2</v>
      </c>
      <c r="K53" s="272" t="s">
        <v>427</v>
      </c>
      <c r="M53" s="98" t="s">
        <v>373</v>
      </c>
      <c r="W53" s="292"/>
    </row>
    <row r="54" spans="1:26" hidden="1" x14ac:dyDescent="0.3">
      <c r="G54" s="273" t="s">
        <v>381</v>
      </c>
      <c r="H54" s="270">
        <v>0.4</v>
      </c>
      <c r="I54" s="274" t="s">
        <v>489</v>
      </c>
      <c r="J54" s="270">
        <v>0.4</v>
      </c>
      <c r="K54" s="275" t="s">
        <v>382</v>
      </c>
      <c r="M54" s="98" t="s">
        <v>768</v>
      </c>
      <c r="W54" s="292"/>
    </row>
    <row r="55" spans="1:26" hidden="1" x14ac:dyDescent="0.3">
      <c r="G55" s="277" t="s">
        <v>392</v>
      </c>
      <c r="H55" s="270">
        <v>0.6</v>
      </c>
      <c r="I55" s="278" t="s">
        <v>382</v>
      </c>
      <c r="J55" s="270">
        <v>0.6</v>
      </c>
      <c r="K55" s="279" t="s">
        <v>394</v>
      </c>
      <c r="M55" s="98" t="s">
        <v>770</v>
      </c>
      <c r="W55" s="292"/>
    </row>
    <row r="56" spans="1:26" hidden="1" x14ac:dyDescent="0.3">
      <c r="G56" s="280" t="s">
        <v>498</v>
      </c>
      <c r="H56" s="270">
        <v>0.8</v>
      </c>
      <c r="I56" s="281" t="s">
        <v>393</v>
      </c>
      <c r="J56" s="270">
        <v>0.8</v>
      </c>
      <c r="K56" s="282" t="s">
        <v>365</v>
      </c>
      <c r="W56" s="292"/>
    </row>
    <row r="57" spans="1:26" hidden="1" x14ac:dyDescent="0.3">
      <c r="G57" s="283" t="s">
        <v>578</v>
      </c>
      <c r="H57" s="270">
        <v>1</v>
      </c>
      <c r="I57" s="284" t="s">
        <v>364</v>
      </c>
      <c r="J57" s="270">
        <v>1</v>
      </c>
      <c r="K57" s="98"/>
      <c r="W57" s="292"/>
    </row>
    <row r="58" spans="1:26" hidden="1" x14ac:dyDescent="0.3"/>
  </sheetData>
  <mergeCells count="102">
    <mergeCell ref="C2:D3"/>
    <mergeCell ref="S2:X3"/>
    <mergeCell ref="A5:B5"/>
    <mergeCell ref="A6:B6"/>
    <mergeCell ref="C6:L6"/>
    <mergeCell ref="A7:B7"/>
    <mergeCell ref="C7:L7"/>
    <mergeCell ref="I8:I9"/>
    <mergeCell ref="J8:J9"/>
    <mergeCell ref="K8:K9"/>
    <mergeCell ref="L8:L9"/>
    <mergeCell ref="A8:A9"/>
    <mergeCell ref="B8:B9"/>
    <mergeCell ref="C8:C9"/>
    <mergeCell ref="D8:D9"/>
    <mergeCell ref="E8:E9"/>
    <mergeCell ref="F8:F9"/>
    <mergeCell ref="AG8:AG9"/>
    <mergeCell ref="AH8:AH9"/>
    <mergeCell ref="A10:A15"/>
    <mergeCell ref="B10:B15"/>
    <mergeCell ref="C10:C15"/>
    <mergeCell ref="D10:D15"/>
    <mergeCell ref="E10:E15"/>
    <mergeCell ref="G10:G15"/>
    <mergeCell ref="H10:H15"/>
    <mergeCell ref="I10:I15"/>
    <mergeCell ref="AA8:AA9"/>
    <mergeCell ref="AB8:AB9"/>
    <mergeCell ref="AC8:AC9"/>
    <mergeCell ref="AD8:AD9"/>
    <mergeCell ref="AE8:AE9"/>
    <mergeCell ref="AF8:AF9"/>
    <mergeCell ref="M8:M9"/>
    <mergeCell ref="N8:O8"/>
    <mergeCell ref="P8:U8"/>
    <mergeCell ref="V8:W9"/>
    <mergeCell ref="X8:Y9"/>
    <mergeCell ref="Z8:Z9"/>
    <mergeCell ref="G8:G9"/>
    <mergeCell ref="H8:H9"/>
    <mergeCell ref="C16:C22"/>
    <mergeCell ref="D16:D22"/>
    <mergeCell ref="E16:E22"/>
    <mergeCell ref="G16:G22"/>
    <mergeCell ref="J10:J15"/>
    <mergeCell ref="K10:K15"/>
    <mergeCell ref="V10:V15"/>
    <mergeCell ref="X10:X15"/>
    <mergeCell ref="Z10:Z15"/>
    <mergeCell ref="F11:F12"/>
    <mergeCell ref="J23:J29"/>
    <mergeCell ref="K23:K29"/>
    <mergeCell ref="V23:V29"/>
    <mergeCell ref="X23:X29"/>
    <mergeCell ref="Z23:Z29"/>
    <mergeCell ref="F28:F29"/>
    <mergeCell ref="Z16:Z22"/>
    <mergeCell ref="F21:F22"/>
    <mergeCell ref="A23:A29"/>
    <mergeCell ref="B23:B29"/>
    <mergeCell ref="C23:C29"/>
    <mergeCell ref="D23:D29"/>
    <mergeCell ref="E23:E29"/>
    <mergeCell ref="G23:G29"/>
    <mergeCell ref="H23:H29"/>
    <mergeCell ref="I23:I29"/>
    <mergeCell ref="H16:H22"/>
    <mergeCell ref="I16:I22"/>
    <mergeCell ref="J16:J22"/>
    <mergeCell ref="K16:K22"/>
    <mergeCell ref="V16:V22"/>
    <mergeCell ref="X16:X22"/>
    <mergeCell ref="A16:A22"/>
    <mergeCell ref="B16:B22"/>
    <mergeCell ref="K30:K33"/>
    <mergeCell ref="V30:V33"/>
    <mergeCell ref="Z30:Z33"/>
    <mergeCell ref="A30:A33"/>
    <mergeCell ref="B30:B33"/>
    <mergeCell ref="C30:C33"/>
    <mergeCell ref="D30:D33"/>
    <mergeCell ref="E30:E33"/>
    <mergeCell ref="G30:G33"/>
    <mergeCell ref="A34:A37"/>
    <mergeCell ref="B34:B37"/>
    <mergeCell ref="C34:C37"/>
    <mergeCell ref="D34:D37"/>
    <mergeCell ref="E34:E37"/>
    <mergeCell ref="G34:G37"/>
    <mergeCell ref="H30:H33"/>
    <mergeCell ref="I30:I33"/>
    <mergeCell ref="J30:J33"/>
    <mergeCell ref="Z34:Z37"/>
    <mergeCell ref="G52:H52"/>
    <mergeCell ref="I52:J52"/>
    <mergeCell ref="H34:H37"/>
    <mergeCell ref="I34:I37"/>
    <mergeCell ref="J34:J37"/>
    <mergeCell ref="K34:K37"/>
    <mergeCell ref="V34:V37"/>
    <mergeCell ref="X34:X37"/>
  </mergeCells>
  <dataValidations count="5">
    <dataValidation type="list" allowBlank="1" showInputMessage="1" showErrorMessage="1" sqref="X52 I16:I37 I10 X10 X16 X23 X30:X34" xr:uid="{920CD127-8AFD-41B2-84FA-D44EC28EAE36}">
      <formula1>$I$53:$I$57</formula1>
    </dataValidation>
    <dataValidation type="list" allowBlank="1" showInputMessage="1" showErrorMessage="1" sqref="Z52 K10 Z34 Z23 Z30 Z10 Z16" xr:uid="{FF8F176C-BC9C-430E-A662-A81FC080192B}">
      <formula1>$K$53:$K$56</formula1>
    </dataValidation>
    <dataValidation type="list" allowBlank="1" showInputMessage="1" showErrorMessage="1" sqref="G10:G16 G30 G23 G34 V10 V16 V23 V30 V34" xr:uid="{28B6E9A1-49DE-4D93-94B2-FFB96B93B0CF}">
      <formula1>$G$53:$G$57</formula1>
    </dataValidation>
    <dataValidation type="list" allowBlank="1" showInputMessage="1" showErrorMessage="1" sqref="AA10:AA37" xr:uid="{8C439038-54E8-404E-A61A-284BBB801990}">
      <formula1>$M$53:$M$55</formula1>
    </dataValidation>
    <dataValidation type="list" allowBlank="1" showInputMessage="1" showErrorMessage="1" sqref="P10:Q37 S10:U37" xr:uid="{D61A1E96-BFBF-41D0-87B1-D0501BFEC7EC}">
      <formula1>#REF!</formula1>
    </dataValidation>
  </dataValidations>
  <printOptions horizontalCentered="1"/>
  <pageMargins left="0.31496062992125984" right="0.31496062992125984" top="0.35433070866141736" bottom="0.55118110236220474" header="0.31496062992125984" footer="0.31496062992125984"/>
  <pageSetup paperSize="5" scale="85" orientation="landscape"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BE9D3FC9-F6D8-4F84-981D-6A3CE835AB76}">
            <xm:f>NOT(ISERROR(SEARCH($G$57,G10)))</xm:f>
            <xm:f>$G$57</xm:f>
            <x14:dxf>
              <fill>
                <patternFill>
                  <bgColor rgb="FFFF0000"/>
                </patternFill>
              </fill>
            </x14:dxf>
          </x14:cfRule>
          <x14:cfRule type="containsText" priority="15" operator="containsText" id="{D10141F4-81BE-4A43-9CF8-05A0350082AE}">
            <xm:f>NOT(ISERROR(SEARCH($G$56,G10)))</xm:f>
            <xm:f>$G$56</xm:f>
            <x14:dxf>
              <fill>
                <patternFill>
                  <bgColor rgb="FFFFC000"/>
                </patternFill>
              </fill>
            </x14:dxf>
          </x14:cfRule>
          <x14:cfRule type="containsText" priority="16" operator="containsText" id="{51C8F23B-5AD6-4D4D-A0E2-230061E33A10}">
            <xm:f>NOT(ISERROR(SEARCH($G$55,G10)))</xm:f>
            <xm:f>$G$55</xm:f>
            <x14:dxf>
              <fill>
                <patternFill>
                  <bgColor rgb="FFFFFF00"/>
                </patternFill>
              </fill>
            </x14:dxf>
          </x14:cfRule>
          <x14:cfRule type="containsText" priority="17" operator="containsText" id="{F6E49DD5-2FE8-42CA-9AB1-B359EADDC5FA}">
            <xm:f>NOT(ISERROR(SEARCH($G$54,G10)))</xm:f>
            <xm:f>$G$54</xm:f>
            <x14:dxf>
              <fill>
                <patternFill>
                  <bgColor rgb="FF00B050"/>
                </patternFill>
              </fill>
            </x14:dxf>
          </x14:cfRule>
          <x14:cfRule type="containsText" priority="18" operator="containsText" id="{3C980074-9CA5-4061-AEA8-AFC5D4A3D387}">
            <xm:f>NOT(ISERROR(SEARCH($G$53,G10)))</xm:f>
            <xm:f>$G$53</xm:f>
            <x14:dxf>
              <fill>
                <patternFill>
                  <bgColor rgb="FFADDB7B"/>
                </patternFill>
              </fill>
            </x14:dxf>
          </x14:cfRule>
          <xm:sqref>G10 V10 V16 V23 V30 V34</xm:sqref>
        </x14:conditionalFormatting>
        <x14:conditionalFormatting xmlns:xm="http://schemas.microsoft.com/office/excel/2006/main">
          <x14:cfRule type="containsText" priority="19" operator="containsText" id="{8187B8FD-A48F-4545-9AE5-767B337B5DFE}">
            <xm:f>NOT(ISERROR(SEARCH($G$57,G16)))</xm:f>
            <xm:f>$G$57</xm:f>
            <x14:dxf>
              <fill>
                <patternFill>
                  <bgColor rgb="FFFF0000"/>
                </patternFill>
              </fill>
            </x14:dxf>
          </x14:cfRule>
          <x14:cfRule type="containsText" priority="20" operator="containsText" id="{8DD22C29-9381-40CA-B6DC-A55B3AB93664}">
            <xm:f>NOT(ISERROR(SEARCH($G$56,G16)))</xm:f>
            <xm:f>$G$56</xm:f>
            <x14:dxf>
              <fill>
                <patternFill>
                  <bgColor rgb="FFFFC000"/>
                </patternFill>
              </fill>
            </x14:dxf>
          </x14:cfRule>
          <x14:cfRule type="containsText" priority="21" operator="containsText" id="{E239B818-2B0C-4176-A5A3-658FBB1139DF}">
            <xm:f>NOT(ISERROR(SEARCH($G$55,G16)))</xm:f>
            <xm:f>$G$55</xm:f>
            <x14:dxf>
              <fill>
                <patternFill>
                  <bgColor rgb="FFFFFF00"/>
                </patternFill>
              </fill>
            </x14:dxf>
          </x14:cfRule>
          <x14:cfRule type="containsText" priority="22" operator="containsText" id="{2D16D25B-F3C4-429D-A316-C7801E6FA308}">
            <xm:f>NOT(ISERROR(SEARCH($G$54,G16)))</xm:f>
            <xm:f>$G$54</xm:f>
            <x14:dxf>
              <fill>
                <patternFill>
                  <bgColor rgb="FF00B050"/>
                </patternFill>
              </fill>
            </x14:dxf>
          </x14:cfRule>
          <x14:cfRule type="containsText" priority="23" operator="containsText" id="{F20A000C-AD2E-4395-B380-AB0E7AA28B2F}">
            <xm:f>NOT(ISERROR(SEARCH($G$53,G16)))</xm:f>
            <xm:f>$G$53</xm:f>
            <x14:dxf>
              <fill>
                <patternFill>
                  <bgColor rgb="FF92D050"/>
                </patternFill>
              </fill>
            </x14:dxf>
          </x14:cfRule>
          <xm:sqref>G16 G23 G30 G34</xm:sqref>
        </x14:conditionalFormatting>
        <x14:conditionalFormatting xmlns:xm="http://schemas.microsoft.com/office/excel/2006/main">
          <x14:cfRule type="containsText" priority="9" operator="containsText" id="{C17654E6-2803-47E1-8304-569788BB273E}">
            <xm:f>NOT(ISERROR(SEARCH($I$57,I10)))</xm:f>
            <xm:f>$I$57</xm:f>
            <x14:dxf>
              <fill>
                <patternFill>
                  <bgColor rgb="FFFF0000"/>
                </patternFill>
              </fill>
            </x14:dxf>
          </x14:cfRule>
          <x14:cfRule type="containsText" priority="10" operator="containsText" id="{90D21658-282F-4ACE-941B-A3752E86022E}">
            <xm:f>NOT(ISERROR(SEARCH($I$56,I10)))</xm:f>
            <xm:f>$I$56</xm:f>
            <x14:dxf>
              <fill>
                <patternFill>
                  <bgColor rgb="FFFFC000"/>
                </patternFill>
              </fill>
            </x14:dxf>
          </x14:cfRule>
          <x14:cfRule type="containsText" priority="11" operator="containsText" id="{30F7B05E-386D-4892-AF97-DC9DEB24B54C}">
            <xm:f>NOT(ISERROR(SEARCH($I$55,I10)))</xm:f>
            <xm:f>$I$55</xm:f>
            <x14:dxf>
              <fill>
                <patternFill>
                  <bgColor rgb="FFFFFF00"/>
                </patternFill>
              </fill>
            </x14:dxf>
          </x14:cfRule>
          <x14:cfRule type="containsText" priority="12" operator="containsText" id="{4EB4A9D8-60FA-4F1D-A420-006D51E878A6}">
            <xm:f>NOT(ISERROR(SEARCH($I$54,I10)))</xm:f>
            <xm:f>$I$54</xm:f>
            <x14:dxf>
              <fill>
                <patternFill>
                  <bgColor rgb="FF00B050"/>
                </patternFill>
              </fill>
            </x14:dxf>
          </x14:cfRule>
          <x14:cfRule type="containsText" priority="13" operator="containsText" id="{A826525B-5049-42A9-95C6-91E8B4A840F1}">
            <xm:f>NOT(ISERROR(SEARCH($I$53,I10)))</xm:f>
            <xm:f>$I$53</xm:f>
            <x14:dxf>
              <fill>
                <patternFill>
                  <bgColor rgb="FF92D050"/>
                </patternFill>
              </fill>
            </x14:dxf>
          </x14:cfRule>
          <xm:sqref>I10</xm:sqref>
        </x14:conditionalFormatting>
        <x14:conditionalFormatting xmlns:xm="http://schemas.microsoft.com/office/excel/2006/main">
          <x14:cfRule type="containsText" priority="5" operator="containsText" id="{3ED8A1EC-BAAE-4062-886D-1E5630936B25}">
            <xm:f>NOT(ISERROR(SEARCH($K$56,K10)))</xm:f>
            <xm:f>$K$56</xm:f>
            <x14:dxf>
              <fill>
                <patternFill>
                  <bgColor rgb="FFFF0000"/>
                </patternFill>
              </fill>
            </x14:dxf>
          </x14:cfRule>
          <x14:cfRule type="containsText" priority="6" operator="containsText" id="{53E0DA25-DB03-4906-A668-BABE04EF8536}">
            <xm:f>NOT(ISERROR(SEARCH($K$55,K10)))</xm:f>
            <xm:f>$K$55</xm:f>
            <x14:dxf>
              <fill>
                <patternFill>
                  <bgColor rgb="FFFFC000"/>
                </patternFill>
              </fill>
            </x14:dxf>
          </x14:cfRule>
          <x14:cfRule type="containsText" priority="7" operator="containsText" id="{A6596EB0-B155-4C7C-AAB4-D4A670C3036C}">
            <xm:f>NOT(ISERROR(SEARCH($K$54,K10)))</xm:f>
            <xm:f>$K$54</xm:f>
            <x14:dxf>
              <fill>
                <patternFill>
                  <bgColor rgb="FFFFFF00"/>
                </patternFill>
              </fill>
            </x14:dxf>
          </x14:cfRule>
          <x14:cfRule type="containsText" priority="8" operator="containsText" id="{5C2EA0E5-3724-4CA4-9140-1382A5CA9A3E}">
            <xm:f>NOT(ISERROR(SEARCH($K$53,K10)))</xm:f>
            <xm:f>$K$53</xm:f>
            <x14:dxf>
              <fill>
                <patternFill>
                  <bgColor rgb="FF92D050"/>
                </patternFill>
              </fill>
            </x14:dxf>
          </x14:cfRule>
          <xm:sqref>K10 Z10 Z16 Z23 Z30 Z34 Z52</xm:sqref>
        </x14:conditionalFormatting>
        <x14:conditionalFormatting xmlns:xm="http://schemas.microsoft.com/office/excel/2006/main">
          <x14:cfRule type="containsText" priority="1" operator="containsText" id="{CE29241E-9FD9-44EA-9D84-8B90D8309829}">
            <xm:f>NOT(ISERROR(SEARCH($I$56,I10)))</xm:f>
            <xm:f>$I$56</xm:f>
            <x14:dxf>
              <fill>
                <patternFill>
                  <bgColor rgb="FFFF0000"/>
                </patternFill>
              </fill>
            </x14:dxf>
          </x14:cfRule>
          <x14:cfRule type="containsText" priority="2" operator="containsText" id="{C6DF5BD4-6BB5-4187-A40D-30AA5BCBEC68}">
            <xm:f>NOT(ISERROR(SEARCH($I$55,I10)))</xm:f>
            <xm:f>$I$55</xm:f>
            <x14:dxf>
              <fill>
                <patternFill>
                  <bgColor rgb="FFFFC000"/>
                </patternFill>
              </fill>
            </x14:dxf>
          </x14:cfRule>
          <x14:cfRule type="containsText" priority="3" operator="containsText" id="{559C7B04-FD61-4271-B552-94971B1FC262}">
            <xm:f>NOT(ISERROR(SEARCH($I$54,I10)))</xm:f>
            <xm:f>$I$54</xm:f>
            <x14:dxf>
              <fill>
                <patternFill>
                  <bgColor rgb="FFFFFF00"/>
                </patternFill>
              </fill>
            </x14:dxf>
          </x14:cfRule>
          <x14:cfRule type="containsText" priority="4" operator="containsText" id="{DB5A7F64-1279-46AB-A766-08C5416121DD}">
            <xm:f>NOT(ISERROR(SEARCH($I$53,I10)))</xm:f>
            <xm:f>$I$53</xm:f>
            <x14:dxf>
              <fill>
                <patternFill>
                  <bgColor rgb="FF92D050"/>
                </patternFill>
              </fill>
            </x14:dxf>
          </x14:cfRule>
          <xm:sqref>X10 I16 X16 I23 X23 I30 X30:X34 I34 X52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5:U16"/>
  <sheetViews>
    <sheetView workbookViewId="0"/>
  </sheetViews>
  <sheetFormatPr baseColWidth="10" defaultColWidth="11.42578125" defaultRowHeight="15" x14ac:dyDescent="0.25"/>
  <cols>
    <col min="1" max="1" width="23.42578125" style="20" customWidth="1"/>
    <col min="2" max="2" width="7.85546875" style="20" customWidth="1"/>
    <col min="3" max="3" width="36.42578125" style="20" customWidth="1"/>
    <col min="4" max="4" width="34.7109375" style="20" customWidth="1"/>
    <col min="5" max="5" width="25.42578125" style="20" customWidth="1"/>
    <col min="6" max="6" width="23.85546875" style="20" customWidth="1"/>
    <col min="7" max="7" width="18.7109375" style="20" customWidth="1"/>
    <col min="8" max="8" width="11.42578125" style="20"/>
    <col min="9" max="9" width="10.7109375" style="20" bestFit="1" customWidth="1"/>
    <col min="10" max="10" width="11.42578125" style="20"/>
    <col min="11" max="11" width="10.7109375" style="20" customWidth="1"/>
    <col min="12" max="12" width="11.42578125" style="20"/>
    <col min="13" max="13" width="14.140625" style="20" customWidth="1"/>
    <col min="14" max="14" width="11.42578125" style="20"/>
    <col min="15" max="16" width="15.28515625" style="20" customWidth="1"/>
    <col min="17" max="18" width="14.42578125" style="20" customWidth="1"/>
    <col min="19" max="20" width="36.28515625" style="20" customWidth="1"/>
    <col min="21" max="21" width="29" style="20" customWidth="1"/>
    <col min="22" max="16384" width="11.42578125" style="20"/>
  </cols>
  <sheetData>
    <row r="5" spans="1:21" ht="15.75" thickBot="1" x14ac:dyDescent="0.3"/>
    <row r="6" spans="1:21" ht="16.5" customHeight="1" x14ac:dyDescent="0.25">
      <c r="A6" s="597" t="s">
        <v>2</v>
      </c>
      <c r="B6" s="597"/>
      <c r="C6" s="597"/>
      <c r="D6" s="597"/>
      <c r="E6" s="597"/>
      <c r="F6" s="597"/>
      <c r="G6" s="598"/>
      <c r="H6" s="599" t="s">
        <v>3</v>
      </c>
      <c r="I6" s="600"/>
      <c r="J6" s="600" t="s">
        <v>4</v>
      </c>
      <c r="K6" s="600"/>
      <c r="L6" s="600" t="s">
        <v>5</v>
      </c>
      <c r="M6" s="603"/>
      <c r="N6" s="608" t="s">
        <v>6</v>
      </c>
      <c r="O6" s="605" t="s">
        <v>7</v>
      </c>
      <c r="P6" s="605" t="s">
        <v>966</v>
      </c>
      <c r="Q6" s="605" t="s">
        <v>964</v>
      </c>
      <c r="R6" s="605" t="s">
        <v>965</v>
      </c>
      <c r="S6" s="605" t="s">
        <v>8</v>
      </c>
      <c r="T6" s="605" t="s">
        <v>9</v>
      </c>
      <c r="U6" s="591" t="s">
        <v>10</v>
      </c>
    </row>
    <row r="7" spans="1:21" ht="16.5" customHeight="1" x14ac:dyDescent="0.25">
      <c r="A7" s="594" t="s">
        <v>11</v>
      </c>
      <c r="B7" s="594"/>
      <c r="C7" s="594"/>
      <c r="D7" s="594"/>
      <c r="E7" s="594"/>
      <c r="F7" s="594"/>
      <c r="G7" s="595"/>
      <c r="H7" s="601"/>
      <c r="I7" s="602"/>
      <c r="J7" s="602"/>
      <c r="K7" s="602"/>
      <c r="L7" s="602"/>
      <c r="M7" s="604"/>
      <c r="N7" s="609"/>
      <c r="O7" s="606"/>
      <c r="P7" s="606"/>
      <c r="Q7" s="606"/>
      <c r="R7" s="606"/>
      <c r="S7" s="606"/>
      <c r="T7" s="606"/>
      <c r="U7" s="592"/>
    </row>
    <row r="8" spans="1:21" x14ac:dyDescent="0.25">
      <c r="A8" s="346" t="s">
        <v>12</v>
      </c>
      <c r="B8" s="596" t="s">
        <v>13</v>
      </c>
      <c r="C8" s="596"/>
      <c r="D8" s="347" t="s">
        <v>14</v>
      </c>
      <c r="E8" s="347" t="s">
        <v>15</v>
      </c>
      <c r="F8" s="346" t="s">
        <v>16</v>
      </c>
      <c r="G8" s="348" t="s">
        <v>17</v>
      </c>
      <c r="H8" s="351" t="s">
        <v>18</v>
      </c>
      <c r="I8" s="353" t="s">
        <v>19</v>
      </c>
      <c r="J8" s="352" t="s">
        <v>18</v>
      </c>
      <c r="K8" s="353" t="s">
        <v>19</v>
      </c>
      <c r="L8" s="352" t="s">
        <v>18</v>
      </c>
      <c r="M8" s="359" t="s">
        <v>19</v>
      </c>
      <c r="N8" s="610"/>
      <c r="O8" s="607"/>
      <c r="P8" s="607"/>
      <c r="Q8" s="607"/>
      <c r="R8" s="607"/>
      <c r="S8" s="607"/>
      <c r="T8" s="607"/>
      <c r="U8" s="593"/>
    </row>
    <row r="9" spans="1:21" ht="120" x14ac:dyDescent="0.25">
      <c r="A9" s="349" t="s">
        <v>20</v>
      </c>
      <c r="B9" s="90" t="s">
        <v>21</v>
      </c>
      <c r="C9" s="297" t="s">
        <v>22</v>
      </c>
      <c r="D9" s="91" t="s">
        <v>23</v>
      </c>
      <c r="E9" s="91" t="s">
        <v>24</v>
      </c>
      <c r="F9" s="92" t="s">
        <v>25</v>
      </c>
      <c r="G9" s="299" t="s">
        <v>26</v>
      </c>
      <c r="H9" s="470">
        <v>0.5</v>
      </c>
      <c r="I9" s="354"/>
      <c r="J9" s="471">
        <v>0.5</v>
      </c>
      <c r="K9" s="354">
        <v>1</v>
      </c>
      <c r="L9" s="21"/>
      <c r="M9" s="360"/>
      <c r="N9" s="125">
        <f t="shared" ref="N9:N15" si="0">I9+K9+M9</f>
        <v>1</v>
      </c>
      <c r="O9" s="471">
        <f>H9+J9+L9</f>
        <v>1</v>
      </c>
      <c r="P9" s="471">
        <f>H9+J9</f>
        <v>1</v>
      </c>
      <c r="Q9" s="94">
        <f>O9/P9</f>
        <v>1</v>
      </c>
      <c r="R9" s="94">
        <f>O9/N9</f>
        <v>1</v>
      </c>
      <c r="S9" s="468" t="s">
        <v>951</v>
      </c>
      <c r="T9" s="468" t="s">
        <v>958</v>
      </c>
      <c r="U9" s="129"/>
    </row>
    <row r="10" spans="1:21" ht="60" x14ac:dyDescent="0.25">
      <c r="A10" s="349" t="s">
        <v>27</v>
      </c>
      <c r="B10" s="90" t="s">
        <v>28</v>
      </c>
      <c r="C10" s="297" t="s">
        <v>29</v>
      </c>
      <c r="D10" s="91" t="s">
        <v>30</v>
      </c>
      <c r="E10" s="91" t="s">
        <v>31</v>
      </c>
      <c r="F10" s="92" t="s">
        <v>32</v>
      </c>
      <c r="G10" s="300" t="s">
        <v>33</v>
      </c>
      <c r="H10" s="125">
        <v>1</v>
      </c>
      <c r="I10" s="354">
        <v>1</v>
      </c>
      <c r="J10" s="21"/>
      <c r="K10" s="357"/>
      <c r="L10" s="21"/>
      <c r="M10" s="361"/>
      <c r="N10" s="125">
        <f t="shared" si="0"/>
        <v>1</v>
      </c>
      <c r="O10" s="21">
        <f t="shared" ref="O10:O15" si="1">H10+J10+L10</f>
        <v>1</v>
      </c>
      <c r="P10" s="94">
        <f t="shared" ref="P10:P13" si="2">H10+J10</f>
        <v>1</v>
      </c>
      <c r="Q10" s="94">
        <f t="shared" ref="Q10:Q13" si="3">O10/P10</f>
        <v>1</v>
      </c>
      <c r="R10" s="94">
        <f t="shared" ref="R10:R15" si="4">O10/N10</f>
        <v>1</v>
      </c>
      <c r="S10" s="468" t="s">
        <v>952</v>
      </c>
      <c r="T10" s="468" t="s">
        <v>961</v>
      </c>
      <c r="U10" s="129"/>
    </row>
    <row r="11" spans="1:21" ht="72" x14ac:dyDescent="0.25">
      <c r="A11" s="589" t="s">
        <v>34</v>
      </c>
      <c r="B11" s="90" t="s">
        <v>35</v>
      </c>
      <c r="C11" s="297" t="s">
        <v>36</v>
      </c>
      <c r="D11" s="91" t="s">
        <v>37</v>
      </c>
      <c r="E11" s="91" t="s">
        <v>38</v>
      </c>
      <c r="F11" s="92" t="s">
        <v>32</v>
      </c>
      <c r="G11" s="299">
        <v>45321</v>
      </c>
      <c r="H11" s="126">
        <v>1</v>
      </c>
      <c r="I11" s="355">
        <v>1</v>
      </c>
      <c r="J11" s="28"/>
      <c r="K11" s="355"/>
      <c r="L11" s="28"/>
      <c r="M11" s="362"/>
      <c r="N11" s="125">
        <f t="shared" si="0"/>
        <v>1</v>
      </c>
      <c r="O11" s="21">
        <f t="shared" si="1"/>
        <v>1</v>
      </c>
      <c r="P11" s="94">
        <f t="shared" si="2"/>
        <v>1</v>
      </c>
      <c r="Q11" s="94">
        <f t="shared" si="3"/>
        <v>1</v>
      </c>
      <c r="R11" s="94">
        <f t="shared" si="4"/>
        <v>1</v>
      </c>
      <c r="S11" s="468" t="s">
        <v>953</v>
      </c>
      <c r="T11" s="468" t="s">
        <v>961</v>
      </c>
      <c r="U11" s="129"/>
    </row>
    <row r="12" spans="1:21" ht="60" x14ac:dyDescent="0.25">
      <c r="A12" s="590"/>
      <c r="B12" s="90">
        <v>3.2</v>
      </c>
      <c r="C12" s="297" t="s">
        <v>39</v>
      </c>
      <c r="D12" s="91" t="s">
        <v>40</v>
      </c>
      <c r="E12" s="91" t="s">
        <v>38</v>
      </c>
      <c r="F12" s="92" t="s">
        <v>32</v>
      </c>
      <c r="G12" s="301" t="s">
        <v>41</v>
      </c>
      <c r="H12" s="126"/>
      <c r="I12" s="355"/>
      <c r="J12" s="94">
        <v>0.5</v>
      </c>
      <c r="K12" s="358">
        <v>0.5</v>
      </c>
      <c r="L12" s="94"/>
      <c r="M12" s="363">
        <v>0.5</v>
      </c>
      <c r="N12" s="125">
        <f t="shared" si="0"/>
        <v>1</v>
      </c>
      <c r="O12" s="21">
        <f t="shared" si="1"/>
        <v>0.5</v>
      </c>
      <c r="P12" s="94">
        <f t="shared" si="2"/>
        <v>0.5</v>
      </c>
      <c r="Q12" s="94">
        <f t="shared" si="3"/>
        <v>1</v>
      </c>
      <c r="R12" s="94">
        <f t="shared" si="4"/>
        <v>0.5</v>
      </c>
      <c r="S12" s="468" t="s">
        <v>954</v>
      </c>
      <c r="T12" s="468" t="s">
        <v>959</v>
      </c>
      <c r="U12" s="129"/>
    </row>
    <row r="13" spans="1:21" ht="145.9" customHeight="1" x14ac:dyDescent="0.25">
      <c r="A13" s="350" t="s">
        <v>42</v>
      </c>
      <c r="B13" s="90" t="s">
        <v>43</v>
      </c>
      <c r="C13" s="297" t="s">
        <v>44</v>
      </c>
      <c r="D13" s="91" t="s">
        <v>45</v>
      </c>
      <c r="E13" s="91" t="s">
        <v>46</v>
      </c>
      <c r="F13" s="93" t="s">
        <v>32</v>
      </c>
      <c r="G13" s="301" t="s">
        <v>47</v>
      </c>
      <c r="H13" s="126"/>
      <c r="I13" s="355"/>
      <c r="J13" s="94">
        <v>0.5</v>
      </c>
      <c r="K13" s="358">
        <v>0.5</v>
      </c>
      <c r="L13" s="94"/>
      <c r="M13" s="363">
        <v>0.5</v>
      </c>
      <c r="N13" s="125">
        <f t="shared" si="0"/>
        <v>1</v>
      </c>
      <c r="O13" s="21">
        <f t="shared" si="1"/>
        <v>0.5</v>
      </c>
      <c r="P13" s="94">
        <f t="shared" si="2"/>
        <v>0.5</v>
      </c>
      <c r="Q13" s="94">
        <f t="shared" si="3"/>
        <v>1</v>
      </c>
      <c r="R13" s="94">
        <f t="shared" si="4"/>
        <v>0.5</v>
      </c>
      <c r="S13" s="468" t="s">
        <v>955</v>
      </c>
      <c r="T13" s="468" t="s">
        <v>962</v>
      </c>
      <c r="U13" s="129"/>
    </row>
    <row r="14" spans="1:21" ht="84" x14ac:dyDescent="0.25">
      <c r="A14" s="589" t="s">
        <v>48</v>
      </c>
      <c r="B14" s="90" t="s">
        <v>49</v>
      </c>
      <c r="C14" s="297" t="s">
        <v>50</v>
      </c>
      <c r="D14" s="91" t="s">
        <v>51</v>
      </c>
      <c r="E14" s="91" t="s">
        <v>52</v>
      </c>
      <c r="F14" s="91" t="s">
        <v>53</v>
      </c>
      <c r="G14" s="302" t="s">
        <v>54</v>
      </c>
      <c r="H14" s="126">
        <v>1</v>
      </c>
      <c r="I14" s="355">
        <v>1</v>
      </c>
      <c r="J14" s="28">
        <v>1</v>
      </c>
      <c r="K14" s="355">
        <v>1</v>
      </c>
      <c r="L14" s="28"/>
      <c r="M14" s="362">
        <v>1</v>
      </c>
      <c r="N14" s="125">
        <f t="shared" si="0"/>
        <v>3</v>
      </c>
      <c r="O14" s="21">
        <f t="shared" si="1"/>
        <v>2</v>
      </c>
      <c r="P14" s="94">
        <f>(H14+J14)/N14</f>
        <v>0.66666666666666663</v>
      </c>
      <c r="Q14" s="94">
        <f>O14/N14</f>
        <v>0.66666666666666663</v>
      </c>
      <c r="R14" s="94">
        <f t="shared" si="4"/>
        <v>0.66666666666666663</v>
      </c>
      <c r="S14" s="468" t="s">
        <v>956</v>
      </c>
      <c r="T14" s="468" t="s">
        <v>960</v>
      </c>
      <c r="U14" s="129"/>
    </row>
    <row r="15" spans="1:21" ht="48.75" thickBot="1" x14ac:dyDescent="0.3">
      <c r="A15" s="590"/>
      <c r="B15" s="90" t="s">
        <v>55</v>
      </c>
      <c r="C15" s="298" t="s">
        <v>963</v>
      </c>
      <c r="D15" s="91" t="s">
        <v>56</v>
      </c>
      <c r="E15" s="91" t="s">
        <v>57</v>
      </c>
      <c r="F15" s="91" t="s">
        <v>58</v>
      </c>
      <c r="G15" s="302" t="s">
        <v>59</v>
      </c>
      <c r="H15" s="127">
        <v>1</v>
      </c>
      <c r="I15" s="356">
        <v>1</v>
      </c>
      <c r="J15" s="128">
        <v>1</v>
      </c>
      <c r="K15" s="356">
        <v>1</v>
      </c>
      <c r="L15" s="128"/>
      <c r="M15" s="364">
        <v>1</v>
      </c>
      <c r="N15" s="130">
        <f t="shared" si="0"/>
        <v>3</v>
      </c>
      <c r="O15" s="131">
        <f t="shared" si="1"/>
        <v>2</v>
      </c>
      <c r="P15" s="472">
        <v>0.66666666666666663</v>
      </c>
      <c r="Q15" s="472">
        <f>O15/N15</f>
        <v>0.66666666666666663</v>
      </c>
      <c r="R15" s="472">
        <f t="shared" si="4"/>
        <v>0.66666666666666663</v>
      </c>
      <c r="S15" s="469" t="s">
        <v>957</v>
      </c>
      <c r="T15" s="469" t="s">
        <v>1033</v>
      </c>
      <c r="U15" s="132"/>
    </row>
    <row r="16" spans="1:21" hidden="1" x14ac:dyDescent="0.25">
      <c r="A16" s="402" t="s">
        <v>928</v>
      </c>
      <c r="P16" s="473">
        <f t="shared" ref="P16:Q16" si="5">AVERAGE(P9:P15)</f>
        <v>0.76190476190476197</v>
      </c>
      <c r="Q16" s="473">
        <f t="shared" si="5"/>
        <v>0.90476190476190488</v>
      </c>
      <c r="R16" s="473">
        <f>AVERAGE(R9:R15)</f>
        <v>0.76190476190476197</v>
      </c>
    </row>
  </sheetData>
  <mergeCells count="16">
    <mergeCell ref="A11:A12"/>
    <mergeCell ref="A14:A15"/>
    <mergeCell ref="U6:U8"/>
    <mergeCell ref="A7:G7"/>
    <mergeCell ref="B8:C8"/>
    <mergeCell ref="A6:G6"/>
    <mergeCell ref="H6:I7"/>
    <mergeCell ref="J6:K7"/>
    <mergeCell ref="L6:M7"/>
    <mergeCell ref="S6:S8"/>
    <mergeCell ref="T6:T8"/>
    <mergeCell ref="O6:O8"/>
    <mergeCell ref="N6:N8"/>
    <mergeCell ref="Q6:Q8"/>
    <mergeCell ref="P6:P8"/>
    <mergeCell ref="R6:R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F647-2EB0-417D-9652-E5A051C5E0C6}">
  <sheetPr>
    <tabColor theme="9" tint="0.79998168889431442"/>
  </sheetPr>
  <dimension ref="A1:V250"/>
  <sheetViews>
    <sheetView zoomScale="90" zoomScaleNormal="90" workbookViewId="0">
      <selection sqref="A1:D3"/>
    </sheetView>
  </sheetViews>
  <sheetFormatPr baseColWidth="10" defaultColWidth="11.42578125" defaultRowHeight="16.5" customHeight="1" zeroHeight="1" x14ac:dyDescent="0.3"/>
  <cols>
    <col min="1" max="1" width="3.28515625" style="40" customWidth="1"/>
    <col min="2" max="2" width="27.5703125" style="40" customWidth="1"/>
    <col min="3" max="3" width="22.85546875" style="40" customWidth="1"/>
    <col min="4" max="4" width="26.85546875" style="40" customWidth="1"/>
    <col min="5" max="5" width="48.85546875" style="40" customWidth="1"/>
    <col min="6" max="6" width="38.42578125" style="40" customWidth="1"/>
    <col min="7" max="7" width="42.140625" style="40" customWidth="1"/>
    <col min="8" max="8" width="19.85546875" style="40" customWidth="1"/>
    <col min="9" max="9" width="13.7109375" style="40" customWidth="1"/>
    <col min="10" max="10" width="20.42578125" style="40" customWidth="1"/>
    <col min="11" max="12" width="11.42578125" style="40"/>
    <col min="13" max="13" width="16.85546875" style="40" customWidth="1"/>
    <col min="14" max="14" width="14.5703125" style="40" customWidth="1"/>
    <col min="15" max="16" width="13" style="40" customWidth="1"/>
    <col min="17" max="17" width="11.42578125" style="40" customWidth="1"/>
    <col min="18" max="18" width="23.140625" style="40" customWidth="1"/>
    <col min="19" max="19" width="16.5703125" style="40" customWidth="1"/>
    <col min="20" max="20" width="27.140625" style="40" customWidth="1"/>
    <col min="21" max="21" width="27.5703125" style="40" customWidth="1"/>
    <col min="22" max="22" width="26.7109375" style="40" customWidth="1"/>
    <col min="23" max="16384" width="11.42578125" style="40"/>
  </cols>
  <sheetData>
    <row r="1" spans="1:22" ht="12.75" customHeight="1" x14ac:dyDescent="0.3">
      <c r="A1" s="611"/>
      <c r="B1" s="611"/>
      <c r="C1" s="611"/>
      <c r="D1" s="611"/>
      <c r="E1" s="612"/>
      <c r="F1" s="612"/>
      <c r="G1" s="612"/>
      <c r="H1" s="612"/>
      <c r="I1" s="612"/>
      <c r="J1" s="612"/>
    </row>
    <row r="2" spans="1:22" ht="12.75" customHeight="1" x14ac:dyDescent="0.3">
      <c r="A2" s="611"/>
      <c r="B2" s="611"/>
      <c r="C2" s="611"/>
      <c r="D2" s="611"/>
      <c r="E2" s="612"/>
      <c r="F2" s="612"/>
      <c r="G2" s="612"/>
      <c r="H2" s="612"/>
      <c r="I2" s="612"/>
      <c r="J2" s="612"/>
    </row>
    <row r="3" spans="1:22" ht="65.25" customHeight="1" x14ac:dyDescent="0.3">
      <c r="A3" s="611"/>
      <c r="B3" s="611"/>
      <c r="C3" s="611"/>
      <c r="D3" s="611"/>
      <c r="E3" s="612"/>
      <c r="F3" s="612"/>
      <c r="G3" s="612"/>
      <c r="H3" s="612"/>
      <c r="I3" s="612"/>
      <c r="J3" s="612"/>
    </row>
    <row r="4" spans="1:22" ht="39" customHeight="1" thickBot="1" x14ac:dyDescent="0.35">
      <c r="A4" s="613" t="s">
        <v>60</v>
      </c>
      <c r="B4" s="614"/>
      <c r="C4" s="614"/>
      <c r="D4" s="614"/>
      <c r="E4" s="614"/>
      <c r="F4" s="614"/>
      <c r="G4" s="614"/>
      <c r="H4" s="614"/>
      <c r="I4" s="614"/>
      <c r="J4" s="614"/>
      <c r="K4" s="614"/>
      <c r="L4" s="614"/>
      <c r="M4" s="614"/>
      <c r="N4" s="614"/>
      <c r="O4" s="614"/>
      <c r="P4" s="614"/>
      <c r="Q4" s="614"/>
      <c r="R4" s="614"/>
      <c r="S4" s="614"/>
      <c r="T4" s="614"/>
      <c r="U4" s="614"/>
      <c r="V4" s="614"/>
    </row>
    <row r="5" spans="1:22" ht="29.25" customHeight="1" x14ac:dyDescent="0.3">
      <c r="A5" s="69"/>
      <c r="B5" s="70" t="s">
        <v>61</v>
      </c>
      <c r="C5" s="615" t="s">
        <v>62</v>
      </c>
      <c r="D5" s="616"/>
      <c r="E5" s="617"/>
      <c r="F5" s="70"/>
      <c r="G5" s="71"/>
      <c r="H5" s="72"/>
      <c r="I5" s="72"/>
      <c r="J5" s="71"/>
      <c r="K5" s="72"/>
      <c r="L5" s="72"/>
      <c r="M5" s="72"/>
      <c r="N5" s="72"/>
      <c r="O5" s="72"/>
      <c r="P5" s="72"/>
      <c r="Q5" s="72"/>
      <c r="R5" s="72"/>
      <c r="S5" s="72"/>
      <c r="T5" s="72"/>
      <c r="U5" s="618"/>
      <c r="V5" s="619"/>
    </row>
    <row r="6" spans="1:22" ht="7.5" customHeight="1" x14ac:dyDescent="0.3">
      <c r="A6" s="43"/>
      <c r="B6" s="121"/>
      <c r="C6" s="121"/>
      <c r="D6" s="121"/>
      <c r="E6" s="121"/>
      <c r="F6" s="121"/>
      <c r="G6" s="121"/>
      <c r="H6" s="121"/>
      <c r="I6" s="121"/>
      <c r="J6" s="121"/>
      <c r="U6" s="620"/>
      <c r="V6" s="621"/>
    </row>
    <row r="7" spans="1:22" ht="18" customHeight="1" x14ac:dyDescent="0.3">
      <c r="A7" s="41"/>
      <c r="B7" s="42" t="s">
        <v>63</v>
      </c>
      <c r="C7" s="624" t="s">
        <v>64</v>
      </c>
      <c r="D7" s="625"/>
      <c r="E7" s="626"/>
      <c r="G7" s="122" t="s">
        <v>65</v>
      </c>
      <c r="H7" s="44" t="s">
        <v>66</v>
      </c>
      <c r="U7" s="620"/>
      <c r="V7" s="621"/>
    </row>
    <row r="8" spans="1:22" ht="7.5" customHeight="1" x14ac:dyDescent="0.3">
      <c r="A8" s="46"/>
      <c r="B8" s="47"/>
      <c r="C8" s="47"/>
      <c r="D8" s="47"/>
      <c r="E8" s="47"/>
      <c r="F8" s="47"/>
      <c r="G8" s="47"/>
      <c r="H8" s="47"/>
      <c r="J8" s="123"/>
      <c r="U8" s="620"/>
      <c r="V8" s="621"/>
    </row>
    <row r="9" spans="1:22" ht="18" customHeight="1" x14ac:dyDescent="0.3">
      <c r="A9" s="41"/>
      <c r="B9" s="42" t="s">
        <v>67</v>
      </c>
      <c r="C9" s="624" t="s">
        <v>68</v>
      </c>
      <c r="D9" s="625"/>
      <c r="E9" s="626"/>
      <c r="F9" s="124"/>
      <c r="G9" s="122" t="s">
        <v>69</v>
      </c>
      <c r="H9" s="48">
        <v>2024</v>
      </c>
      <c r="I9" s="124"/>
      <c r="U9" s="620"/>
      <c r="V9" s="621"/>
    </row>
    <row r="10" spans="1:22" ht="7.5" customHeight="1" x14ac:dyDescent="0.3">
      <c r="A10" s="49"/>
      <c r="B10" s="47"/>
      <c r="C10" s="47"/>
      <c r="D10" s="47"/>
      <c r="E10" s="47"/>
      <c r="F10" s="124"/>
      <c r="H10" s="122"/>
      <c r="I10" s="124"/>
      <c r="U10" s="620"/>
      <c r="V10" s="621"/>
    </row>
    <row r="11" spans="1:22" ht="18" customHeight="1" x14ac:dyDescent="0.3">
      <c r="A11" s="41"/>
      <c r="B11" s="42" t="s">
        <v>70</v>
      </c>
      <c r="C11" s="624" t="s">
        <v>71</v>
      </c>
      <c r="D11" s="625"/>
      <c r="E11" s="626"/>
      <c r="F11" s="124"/>
      <c r="H11" s="122"/>
      <c r="I11" s="124"/>
      <c r="U11" s="620"/>
      <c r="V11" s="621"/>
    </row>
    <row r="12" spans="1:22" ht="15" customHeight="1" thickBot="1" x14ac:dyDescent="0.35">
      <c r="A12" s="68"/>
      <c r="B12" s="59"/>
      <c r="C12" s="59"/>
      <c r="D12" s="59"/>
      <c r="E12" s="59"/>
      <c r="F12" s="59"/>
      <c r="G12" s="73"/>
      <c r="H12" s="58"/>
      <c r="I12" s="74"/>
      <c r="J12" s="74"/>
      <c r="K12" s="59"/>
      <c r="L12" s="59"/>
      <c r="M12" s="59"/>
      <c r="N12" s="59"/>
      <c r="O12" s="59"/>
      <c r="P12" s="59"/>
      <c r="Q12" s="59"/>
      <c r="R12" s="59"/>
      <c r="S12" s="59"/>
      <c r="T12" s="59"/>
      <c r="U12" s="622"/>
      <c r="V12" s="623"/>
    </row>
    <row r="13" spans="1:22" ht="18" customHeight="1" thickBot="1" x14ac:dyDescent="0.35">
      <c r="A13" s="627" t="s">
        <v>72</v>
      </c>
      <c r="B13" s="628"/>
      <c r="C13" s="628"/>
      <c r="D13" s="628"/>
      <c r="E13" s="628"/>
      <c r="F13" s="628"/>
      <c r="G13" s="628"/>
      <c r="H13" s="628"/>
      <c r="I13" s="628"/>
      <c r="J13" s="628"/>
      <c r="K13" s="628"/>
      <c r="L13" s="628"/>
      <c r="M13" s="628"/>
      <c r="N13" s="628"/>
      <c r="O13" s="628"/>
      <c r="P13" s="628"/>
      <c r="Q13" s="628"/>
      <c r="R13" s="628"/>
      <c r="S13" s="628"/>
      <c r="T13" s="628"/>
      <c r="U13" s="628"/>
      <c r="V13" s="628"/>
    </row>
    <row r="14" spans="1:22" ht="18" customHeight="1" x14ac:dyDescent="0.3">
      <c r="A14" s="629" t="s">
        <v>73</v>
      </c>
      <c r="B14" s="629" t="s">
        <v>74</v>
      </c>
      <c r="C14" s="629" t="s">
        <v>75</v>
      </c>
      <c r="D14" s="629" t="s">
        <v>76</v>
      </c>
      <c r="E14" s="629" t="s">
        <v>77</v>
      </c>
      <c r="F14" s="630" t="s">
        <v>78</v>
      </c>
      <c r="G14" s="629" t="s">
        <v>79</v>
      </c>
      <c r="H14" s="630" t="s">
        <v>80</v>
      </c>
      <c r="I14" s="630" t="s">
        <v>81</v>
      </c>
      <c r="J14" s="632"/>
      <c r="K14" s="651" t="s">
        <v>82</v>
      </c>
      <c r="L14" s="635"/>
      <c r="M14" s="635" t="s">
        <v>4</v>
      </c>
      <c r="N14" s="635"/>
      <c r="O14" s="635" t="s">
        <v>5</v>
      </c>
      <c r="P14" s="635"/>
      <c r="Q14" s="636" t="s">
        <v>6</v>
      </c>
      <c r="R14" s="636" t="s">
        <v>83</v>
      </c>
      <c r="S14" s="638" t="s">
        <v>84</v>
      </c>
      <c r="T14" s="638" t="s">
        <v>85</v>
      </c>
      <c r="U14" s="638" t="s">
        <v>9</v>
      </c>
      <c r="V14" s="633" t="s">
        <v>10</v>
      </c>
    </row>
    <row r="15" spans="1:22" ht="33.75" thickBot="1" x14ac:dyDescent="0.35">
      <c r="A15" s="629"/>
      <c r="B15" s="629"/>
      <c r="C15" s="629"/>
      <c r="D15" s="629"/>
      <c r="E15" s="629"/>
      <c r="F15" s="631"/>
      <c r="G15" s="629"/>
      <c r="H15" s="631"/>
      <c r="I15" s="365" t="s">
        <v>86</v>
      </c>
      <c r="J15" s="366" t="s">
        <v>87</v>
      </c>
      <c r="K15" s="373" t="s">
        <v>18</v>
      </c>
      <c r="L15" s="367" t="s">
        <v>19</v>
      </c>
      <c r="M15" s="375" t="s">
        <v>18</v>
      </c>
      <c r="N15" s="367" t="s">
        <v>19</v>
      </c>
      <c r="O15" s="375" t="s">
        <v>18</v>
      </c>
      <c r="P15" s="367" t="s">
        <v>19</v>
      </c>
      <c r="Q15" s="637"/>
      <c r="R15" s="637"/>
      <c r="S15" s="639"/>
      <c r="T15" s="639"/>
      <c r="U15" s="639"/>
      <c r="V15" s="634"/>
    </row>
    <row r="16" spans="1:22" ht="17.25" thickBot="1" x14ac:dyDescent="0.35">
      <c r="A16" s="643" t="s">
        <v>88</v>
      </c>
      <c r="B16" s="644"/>
      <c r="C16" s="644"/>
      <c r="D16" s="644"/>
      <c r="E16" s="644"/>
      <c r="F16" s="644"/>
      <c r="G16" s="644"/>
      <c r="H16" s="644"/>
      <c r="I16" s="644"/>
      <c r="J16" s="644"/>
      <c r="K16" s="374"/>
      <c r="L16" s="368"/>
      <c r="M16" s="374"/>
      <c r="N16" s="368"/>
      <c r="O16" s="374"/>
      <c r="P16" s="368"/>
      <c r="Q16" s="369"/>
      <c r="R16" s="369"/>
      <c r="S16" s="370"/>
      <c r="T16" s="371"/>
      <c r="U16" s="372"/>
      <c r="V16" s="372"/>
    </row>
    <row r="17" spans="1:22" ht="182.25" customHeight="1" x14ac:dyDescent="0.3">
      <c r="A17" s="527">
        <v>1</v>
      </c>
      <c r="B17" s="528"/>
      <c r="C17" s="529"/>
      <c r="D17" s="529"/>
      <c r="E17" s="530" t="s">
        <v>89</v>
      </c>
      <c r="F17" s="531"/>
      <c r="G17" s="529"/>
      <c r="H17" s="532"/>
      <c r="I17" s="533"/>
      <c r="J17" s="534"/>
      <c r="K17" s="535" t="s">
        <v>967</v>
      </c>
      <c r="L17" s="536" t="s">
        <v>967</v>
      </c>
      <c r="M17" s="537" t="s">
        <v>967</v>
      </c>
      <c r="N17" s="536" t="s">
        <v>967</v>
      </c>
      <c r="O17" s="537" t="s">
        <v>967</v>
      </c>
      <c r="P17" s="536" t="s">
        <v>967</v>
      </c>
      <c r="Q17" s="538" t="s">
        <v>967</v>
      </c>
      <c r="R17" s="539" t="s">
        <v>967</v>
      </c>
      <c r="S17" s="540" t="s">
        <v>967</v>
      </c>
      <c r="T17" s="540" t="s">
        <v>968</v>
      </c>
      <c r="U17" s="541" t="s">
        <v>1046</v>
      </c>
      <c r="V17" s="540"/>
    </row>
    <row r="18" spans="1:22" ht="3" customHeight="1" x14ac:dyDescent="0.3">
      <c r="A18" s="43"/>
      <c r="B18" s="42"/>
      <c r="C18" s="50"/>
      <c r="D18" s="50"/>
      <c r="E18" s="50"/>
      <c r="F18" s="51"/>
      <c r="G18" s="51"/>
      <c r="H18" s="51"/>
      <c r="I18" s="52"/>
      <c r="J18" s="53"/>
    </row>
    <row r="19" spans="1:22" ht="30" customHeight="1" x14ac:dyDescent="0.3">
      <c r="A19" s="54"/>
      <c r="B19" s="47" t="s">
        <v>90</v>
      </c>
      <c r="C19" s="645" t="s">
        <v>91</v>
      </c>
      <c r="D19" s="646"/>
      <c r="E19" s="646"/>
      <c r="F19" s="55"/>
      <c r="G19" s="647" t="s">
        <v>92</v>
      </c>
      <c r="H19" s="648"/>
      <c r="I19" s="649">
        <v>45321</v>
      </c>
      <c r="J19" s="650"/>
    </row>
    <row r="20" spans="1:22" ht="8.25" customHeight="1" thickBot="1" x14ac:dyDescent="0.35">
      <c r="A20" s="56"/>
      <c r="B20" s="57"/>
      <c r="C20" s="57"/>
      <c r="D20" s="57"/>
      <c r="E20" s="57"/>
      <c r="F20" s="58"/>
      <c r="G20" s="58"/>
      <c r="H20" s="59"/>
      <c r="I20" s="59"/>
      <c r="J20" s="60"/>
    </row>
    <row r="21" spans="1:22" x14ac:dyDescent="0.3">
      <c r="A21" s="640"/>
      <c r="B21" s="641"/>
      <c r="C21" s="61"/>
      <c r="D21" s="61"/>
      <c r="E21" s="61"/>
      <c r="F21" s="62"/>
      <c r="G21" s="63" t="s">
        <v>93</v>
      </c>
      <c r="H21" s="62"/>
      <c r="I21" s="64"/>
      <c r="J21" s="65"/>
    </row>
    <row r="22" spans="1:22" ht="4.5" customHeight="1" x14ac:dyDescent="0.3">
      <c r="A22" s="41"/>
      <c r="J22" s="45"/>
    </row>
    <row r="23" spans="1:22" ht="14.25" customHeight="1" x14ac:dyDescent="0.3">
      <c r="A23" s="41"/>
      <c r="B23" s="66"/>
      <c r="E23" s="66"/>
      <c r="J23" s="45"/>
    </row>
    <row r="24" spans="1:22" ht="14.25" customHeight="1" x14ac:dyDescent="0.3">
      <c r="A24" s="41"/>
      <c r="B24" s="66"/>
      <c r="E24" s="66"/>
      <c r="J24" s="45"/>
    </row>
    <row r="25" spans="1:22" ht="14.25" customHeight="1" x14ac:dyDescent="0.3">
      <c r="A25" s="41"/>
      <c r="B25" s="66"/>
      <c r="C25" s="66"/>
      <c r="D25" s="66"/>
      <c r="E25" s="66"/>
      <c r="F25" s="66"/>
      <c r="G25" s="66"/>
      <c r="J25" s="45"/>
    </row>
    <row r="26" spans="1:22" ht="14.25" customHeight="1" x14ac:dyDescent="0.3">
      <c r="A26" s="41"/>
      <c r="B26" s="642"/>
      <c r="C26" s="642"/>
      <c r="E26" s="67"/>
      <c r="F26" s="39"/>
      <c r="G26" s="67"/>
      <c r="J26" s="45"/>
    </row>
    <row r="27" spans="1:22" ht="17.25" thickBot="1" x14ac:dyDescent="0.35">
      <c r="A27" s="68"/>
      <c r="B27" s="59"/>
      <c r="C27" s="59"/>
      <c r="D27" s="59"/>
      <c r="E27" s="59"/>
      <c r="F27" s="59"/>
      <c r="G27" s="59"/>
      <c r="H27" s="59"/>
      <c r="I27" s="59"/>
      <c r="J27" s="60"/>
    </row>
    <row r="28" spans="1:22" x14ac:dyDescent="0.3">
      <c r="A28" s="618" t="s">
        <v>928</v>
      </c>
      <c r="B28" s="618"/>
    </row>
    <row r="29" spans="1:22" x14ac:dyDescent="0.3"/>
    <row r="30" spans="1:22" x14ac:dyDescent="0.3"/>
    <row r="31" spans="1:22" x14ac:dyDescent="0.3">
      <c r="F31" s="67"/>
    </row>
    <row r="32" spans="1:22" x14ac:dyDescent="0.3"/>
    <row r="33" spans="5:6" x14ac:dyDescent="0.3"/>
    <row r="34" spans="5:6" x14ac:dyDescent="0.3"/>
    <row r="35" spans="5:6" x14ac:dyDescent="0.3">
      <c r="E35" s="67"/>
      <c r="F35" s="67"/>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21:B21"/>
    <mergeCell ref="B26:C26"/>
    <mergeCell ref="A28:B28"/>
    <mergeCell ref="T14:T15"/>
    <mergeCell ref="U14:U15"/>
    <mergeCell ref="A16:J16"/>
    <mergeCell ref="C19:E19"/>
    <mergeCell ref="G19:H19"/>
    <mergeCell ref="I19:J19"/>
    <mergeCell ref="K14:L14"/>
    <mergeCell ref="A13:V13"/>
    <mergeCell ref="A14:A15"/>
    <mergeCell ref="B14:B15"/>
    <mergeCell ref="C14:C15"/>
    <mergeCell ref="D14:D15"/>
    <mergeCell ref="E14:E15"/>
    <mergeCell ref="F14:F15"/>
    <mergeCell ref="G14:G15"/>
    <mergeCell ref="H14:H15"/>
    <mergeCell ref="I14:J14"/>
    <mergeCell ref="V14:V15"/>
    <mergeCell ref="M14:N14"/>
    <mergeCell ref="O14:P14"/>
    <mergeCell ref="Q14:Q15"/>
    <mergeCell ref="R14:R15"/>
    <mergeCell ref="S14:S15"/>
    <mergeCell ref="A1:D3"/>
    <mergeCell ref="E1:J3"/>
    <mergeCell ref="A4:V4"/>
    <mergeCell ref="C5:E5"/>
    <mergeCell ref="U5:V12"/>
    <mergeCell ref="C7:E7"/>
    <mergeCell ref="C9:E9"/>
    <mergeCell ref="C11:E11"/>
  </mergeCells>
  <dataValidations count="7">
    <dataValidation type="list" allowBlank="1" showInputMessage="1" showErrorMessage="1" sqref="C9:E9" xr:uid="{D20E614B-9B6C-42C6-98DA-6317A7AB672D}">
      <formula1>departamentos</formula1>
    </dataValidation>
    <dataValidation type="list" allowBlank="1" showInputMessage="1" showErrorMessage="1" sqref="C7:E7" xr:uid="{9B23EB08-B740-4D43-AE4C-25A2CFF26325}">
      <formula1>sector</formula1>
    </dataValidation>
    <dataValidation type="list" allowBlank="1" showInputMessage="1" showErrorMessage="1" sqref="H7" xr:uid="{96313CA1-D398-4BF6-ACCF-15FA55340341}">
      <formula1>orden</formula1>
    </dataValidation>
    <dataValidation type="list" allowBlank="1" showInputMessage="1" showErrorMessage="1" sqref="I9:I11" xr:uid="{98494B2C-B41E-48A0-ACB2-A3AE9AD37C68}">
      <formula1>nivel</formula1>
    </dataValidation>
    <dataValidation type="list" allowBlank="1" showDropDown="1" showErrorMessage="1" promptTitle="Departamento" prompt="Seleccione eldepartamenton de acuerdo a las opciones relacionadas." sqref="H12" xr:uid="{09DBCD23-F23C-4393-9821-221A36F75291}">
      <formula1>#REF!</formula1>
    </dataValidation>
    <dataValidation type="list" allowBlank="1" showInputMessage="1" showErrorMessage="1" sqref="H9" xr:uid="{5DE16EBF-6629-47C1-8DDB-413197B42E4F}">
      <formula1>vigencias</formula1>
    </dataValidation>
    <dataValidation type="date" operator="greaterThanOrEqual" allowBlank="1" showInputMessage="1" showErrorMessage="1" sqref="I19" xr:uid="{470E5965-BB7B-4C2B-9603-088562D19345}">
      <formula1>41275</formula1>
    </dataValidation>
  </dataValidations>
  <hyperlinks>
    <hyperlink ref="C19" r:id="rId1" xr:uid="{08E69C9E-384F-43BA-A7B5-915681DA0EB0}"/>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6:V22"/>
  <sheetViews>
    <sheetView showGridLines="0" workbookViewId="0"/>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customWidth="1"/>
    <col min="8" max="12" width="11.42578125" style="18"/>
    <col min="13" max="13" width="11.42578125" style="2"/>
    <col min="14" max="14" width="11.42578125" style="20"/>
    <col min="15" max="16" width="15.28515625" style="20" customWidth="1"/>
    <col min="17" max="18" width="14.42578125" style="20" customWidth="1"/>
    <col min="19" max="19" width="15.28515625" style="20" hidden="1" customWidth="1"/>
    <col min="20" max="20" width="31.85546875" style="2" customWidth="1"/>
    <col min="21" max="21" width="45.140625" style="2" customWidth="1"/>
    <col min="22" max="23" width="28.140625" style="2" customWidth="1"/>
    <col min="24" max="16384" width="11.42578125" style="2"/>
  </cols>
  <sheetData>
    <row r="6" spans="1:22" ht="14.45" customHeight="1" thickBot="1" x14ac:dyDescent="0.35">
      <c r="H6" s="664"/>
      <c r="I6" s="664"/>
      <c r="J6" s="664"/>
      <c r="K6" s="664"/>
      <c r="L6" s="665"/>
      <c r="M6" s="665"/>
    </row>
    <row r="7" spans="1:22" ht="27.6" customHeight="1" x14ac:dyDescent="0.3">
      <c r="A7" s="666" t="s">
        <v>94</v>
      </c>
      <c r="B7" s="666"/>
      <c r="C7" s="666"/>
      <c r="D7" s="666"/>
      <c r="E7" s="666"/>
      <c r="F7" s="666"/>
      <c r="G7" s="667"/>
      <c r="H7" s="668" t="s">
        <v>82</v>
      </c>
      <c r="I7" s="669"/>
      <c r="J7" s="669" t="s">
        <v>4</v>
      </c>
      <c r="K7" s="669"/>
      <c r="L7" s="672" t="s">
        <v>5</v>
      </c>
      <c r="M7" s="673"/>
      <c r="N7" s="661" t="s">
        <v>6</v>
      </c>
      <c r="O7" s="605" t="s">
        <v>7</v>
      </c>
      <c r="P7" s="605" t="s">
        <v>966</v>
      </c>
      <c r="Q7" s="605" t="s">
        <v>964</v>
      </c>
      <c r="R7" s="605" t="s">
        <v>965</v>
      </c>
      <c r="S7" s="605" t="s">
        <v>1051</v>
      </c>
      <c r="T7" s="652" t="s">
        <v>85</v>
      </c>
      <c r="U7" s="655" t="s">
        <v>9</v>
      </c>
      <c r="V7" s="658" t="s">
        <v>95</v>
      </c>
    </row>
    <row r="8" spans="1:22" x14ac:dyDescent="0.3">
      <c r="A8" s="678" t="s">
        <v>96</v>
      </c>
      <c r="B8" s="678"/>
      <c r="C8" s="678"/>
      <c r="D8" s="678"/>
      <c r="E8" s="678"/>
      <c r="F8" s="678"/>
      <c r="G8" s="679"/>
      <c r="H8" s="670"/>
      <c r="I8" s="671"/>
      <c r="J8" s="671"/>
      <c r="K8" s="671"/>
      <c r="L8" s="674"/>
      <c r="M8" s="675"/>
      <c r="N8" s="662"/>
      <c r="O8" s="606"/>
      <c r="P8" s="606"/>
      <c r="Q8" s="606"/>
      <c r="R8" s="606"/>
      <c r="S8" s="606"/>
      <c r="T8" s="653"/>
      <c r="U8" s="656"/>
      <c r="V8" s="659"/>
    </row>
    <row r="9" spans="1:22" ht="15" customHeight="1" thickBot="1" x14ac:dyDescent="0.35">
      <c r="A9" s="376" t="s">
        <v>97</v>
      </c>
      <c r="B9" s="680" t="s">
        <v>98</v>
      </c>
      <c r="C9" s="680"/>
      <c r="D9" s="379" t="s">
        <v>14</v>
      </c>
      <c r="E9" s="379" t="s">
        <v>99</v>
      </c>
      <c r="F9" s="379" t="s">
        <v>100</v>
      </c>
      <c r="G9" s="380" t="s">
        <v>17</v>
      </c>
      <c r="H9" s="381" t="s">
        <v>18</v>
      </c>
      <c r="I9" s="382" t="s">
        <v>19</v>
      </c>
      <c r="J9" s="382" t="s">
        <v>18</v>
      </c>
      <c r="K9" s="382" t="s">
        <v>19</v>
      </c>
      <c r="L9" s="382" t="s">
        <v>18</v>
      </c>
      <c r="M9" s="383" t="s">
        <v>19</v>
      </c>
      <c r="N9" s="663"/>
      <c r="O9" s="607"/>
      <c r="P9" s="607"/>
      <c r="Q9" s="607"/>
      <c r="R9" s="607"/>
      <c r="S9" s="607"/>
      <c r="T9" s="654"/>
      <c r="U9" s="657"/>
      <c r="V9" s="660"/>
    </row>
    <row r="10" spans="1:22" ht="51" x14ac:dyDescent="0.3">
      <c r="A10" s="677" t="s">
        <v>101</v>
      </c>
      <c r="B10" s="19">
        <v>1.1000000000000001</v>
      </c>
      <c r="C10" s="15" t="s">
        <v>102</v>
      </c>
      <c r="D10" s="13" t="s">
        <v>103</v>
      </c>
      <c r="E10" s="8" t="s">
        <v>104</v>
      </c>
      <c r="F10" s="13" t="s">
        <v>105</v>
      </c>
      <c r="G10" s="116" t="s">
        <v>47</v>
      </c>
      <c r="H10" s="174"/>
      <c r="I10" s="172"/>
      <c r="J10" s="173"/>
      <c r="K10" s="184"/>
      <c r="L10" s="173"/>
      <c r="M10" s="185">
        <v>2</v>
      </c>
      <c r="N10" s="186">
        <f>I10+K10+M10</f>
        <v>2</v>
      </c>
      <c r="O10" s="486">
        <f t="shared" ref="O10:P12" si="0">H10+J10</f>
        <v>0</v>
      </c>
      <c r="P10" s="486">
        <f t="shared" si="0"/>
        <v>0</v>
      </c>
      <c r="Q10" s="94">
        <v>0</v>
      </c>
      <c r="R10" s="94">
        <f t="shared" ref="R10:R20" si="1">O10/N10</f>
        <v>0</v>
      </c>
      <c r="S10" s="94">
        <f t="shared" ref="S10:S20" si="2">((I10+K10+M10)/N10)*P10</f>
        <v>0</v>
      </c>
      <c r="T10" s="474" t="s">
        <v>969</v>
      </c>
      <c r="U10" s="481" t="s">
        <v>982</v>
      </c>
      <c r="V10" s="145"/>
    </row>
    <row r="11" spans="1:22" ht="38.25" x14ac:dyDescent="0.3">
      <c r="A11" s="677"/>
      <c r="B11" s="19" t="s">
        <v>106</v>
      </c>
      <c r="C11" s="15" t="s">
        <v>107</v>
      </c>
      <c r="D11" s="13" t="s">
        <v>108</v>
      </c>
      <c r="E11" s="4" t="s">
        <v>104</v>
      </c>
      <c r="F11" s="16" t="s">
        <v>909</v>
      </c>
      <c r="G11" s="111">
        <v>45565</v>
      </c>
      <c r="H11" s="133"/>
      <c r="I11" s="178"/>
      <c r="J11" s="179"/>
      <c r="K11" s="180"/>
      <c r="L11" s="17"/>
      <c r="M11" s="141">
        <v>1</v>
      </c>
      <c r="N11" s="146">
        <f>I11+K11+M11</f>
        <v>1</v>
      </c>
      <c r="O11" s="486">
        <f t="shared" si="0"/>
        <v>0</v>
      </c>
      <c r="P11" s="486">
        <f t="shared" si="0"/>
        <v>0</v>
      </c>
      <c r="Q11" s="94">
        <v>0</v>
      </c>
      <c r="R11" s="94">
        <f t="shared" si="1"/>
        <v>0</v>
      </c>
      <c r="S11" s="94">
        <f t="shared" si="2"/>
        <v>0</v>
      </c>
      <c r="T11" s="474" t="s">
        <v>970</v>
      </c>
      <c r="U11" s="474" t="s">
        <v>983</v>
      </c>
      <c r="V11" s="147"/>
    </row>
    <row r="12" spans="1:22" ht="140.25" x14ac:dyDescent="0.3">
      <c r="A12" s="677"/>
      <c r="B12" s="89" t="s">
        <v>109</v>
      </c>
      <c r="C12" s="5" t="s">
        <v>110</v>
      </c>
      <c r="D12" s="3" t="s">
        <v>111</v>
      </c>
      <c r="E12" s="4" t="s">
        <v>112</v>
      </c>
      <c r="F12" s="16" t="s">
        <v>113</v>
      </c>
      <c r="G12" s="111" t="s">
        <v>114</v>
      </c>
      <c r="H12" s="134">
        <v>1</v>
      </c>
      <c r="I12" s="178">
        <v>1</v>
      </c>
      <c r="J12" s="522">
        <v>1</v>
      </c>
      <c r="K12" s="182">
        <v>1</v>
      </c>
      <c r="L12" s="183"/>
      <c r="M12" s="141">
        <v>1</v>
      </c>
      <c r="N12" s="146">
        <v>3</v>
      </c>
      <c r="O12" s="134">
        <f t="shared" si="0"/>
        <v>2</v>
      </c>
      <c r="P12" s="487">
        <f t="shared" si="0"/>
        <v>2</v>
      </c>
      <c r="Q12" s="94">
        <f>O12/P12</f>
        <v>1</v>
      </c>
      <c r="R12" s="94">
        <f t="shared" si="1"/>
        <v>0.66666666666666663</v>
      </c>
      <c r="S12" s="94">
        <f t="shared" si="2"/>
        <v>2</v>
      </c>
      <c r="T12" s="475" t="s">
        <v>971</v>
      </c>
      <c r="U12" s="475" t="s">
        <v>1025</v>
      </c>
      <c r="V12" s="147"/>
    </row>
    <row r="13" spans="1:22" ht="127.5" x14ac:dyDescent="0.3">
      <c r="A13" s="677"/>
      <c r="B13" s="89" t="s">
        <v>115</v>
      </c>
      <c r="C13" s="5" t="s">
        <v>116</v>
      </c>
      <c r="D13" s="23" t="s">
        <v>117</v>
      </c>
      <c r="E13" s="4" t="s">
        <v>112</v>
      </c>
      <c r="F13" s="23" t="s">
        <v>118</v>
      </c>
      <c r="G13" s="4" t="s">
        <v>910</v>
      </c>
      <c r="H13" s="136">
        <v>0</v>
      </c>
      <c r="I13" s="175"/>
      <c r="J13" s="176">
        <v>3</v>
      </c>
      <c r="K13" s="177">
        <v>2</v>
      </c>
      <c r="L13" s="176"/>
      <c r="M13" s="143"/>
      <c r="N13" s="146">
        <v>2</v>
      </c>
      <c r="O13" s="486">
        <f t="shared" ref="O13:O20" si="3">H13+J13</f>
        <v>3</v>
      </c>
      <c r="P13" s="486">
        <f t="shared" ref="P13:P20" si="4">I13+K13</f>
        <v>2</v>
      </c>
      <c r="Q13" s="94">
        <f>O13/P13</f>
        <v>1.5</v>
      </c>
      <c r="R13" s="94">
        <f t="shared" si="1"/>
        <v>1.5</v>
      </c>
      <c r="S13" s="94">
        <f t="shared" si="2"/>
        <v>2</v>
      </c>
      <c r="T13" s="476" t="s">
        <v>972</v>
      </c>
      <c r="U13" s="482" t="s">
        <v>978</v>
      </c>
      <c r="V13" s="148"/>
    </row>
    <row r="14" spans="1:22" ht="102" x14ac:dyDescent="0.3">
      <c r="A14" s="677"/>
      <c r="B14" s="89" t="s">
        <v>119</v>
      </c>
      <c r="C14" s="15" t="s">
        <v>120</v>
      </c>
      <c r="D14" s="11" t="s">
        <v>121</v>
      </c>
      <c r="E14" s="8" t="s">
        <v>122</v>
      </c>
      <c r="F14" s="13" t="s">
        <v>105</v>
      </c>
      <c r="G14" s="111">
        <v>45657</v>
      </c>
      <c r="H14" s="133">
        <v>0.33</v>
      </c>
      <c r="I14" s="181">
        <v>0.33</v>
      </c>
      <c r="J14" s="179">
        <v>0.33</v>
      </c>
      <c r="K14" s="180">
        <v>0.33</v>
      </c>
      <c r="L14" s="17"/>
      <c r="M14" s="142">
        <v>0.34</v>
      </c>
      <c r="N14" s="340">
        <f>I14+K14+M14</f>
        <v>1</v>
      </c>
      <c r="O14" s="486">
        <f t="shared" si="3"/>
        <v>0.66</v>
      </c>
      <c r="P14" s="486">
        <f t="shared" si="4"/>
        <v>0.66</v>
      </c>
      <c r="Q14" s="94">
        <f>O14/P14</f>
        <v>1</v>
      </c>
      <c r="R14" s="94">
        <f t="shared" si="1"/>
        <v>0.66</v>
      </c>
      <c r="S14" s="94">
        <f t="shared" si="2"/>
        <v>0.66</v>
      </c>
      <c r="T14" s="477" t="s">
        <v>973</v>
      </c>
      <c r="U14" s="483" t="s">
        <v>979</v>
      </c>
      <c r="V14" s="148"/>
    </row>
    <row r="15" spans="1:22" ht="52.5" x14ac:dyDescent="0.3">
      <c r="A15" s="677"/>
      <c r="B15" s="9" t="s">
        <v>123</v>
      </c>
      <c r="C15" s="95" t="s">
        <v>124</v>
      </c>
      <c r="D15" s="96" t="s">
        <v>125</v>
      </c>
      <c r="E15" s="8" t="s">
        <v>122</v>
      </c>
      <c r="F15" s="13" t="s">
        <v>105</v>
      </c>
      <c r="G15" s="111">
        <v>45657</v>
      </c>
      <c r="H15" s="135"/>
      <c r="I15" s="97"/>
      <c r="J15" s="98"/>
      <c r="K15" s="97"/>
      <c r="L15" s="98"/>
      <c r="M15" s="143">
        <v>1</v>
      </c>
      <c r="N15" s="149">
        <v>1</v>
      </c>
      <c r="O15" s="486">
        <f t="shared" si="3"/>
        <v>0</v>
      </c>
      <c r="P15" s="486">
        <f t="shared" si="4"/>
        <v>0</v>
      </c>
      <c r="Q15" s="94">
        <v>0</v>
      </c>
      <c r="R15" s="94">
        <f t="shared" si="1"/>
        <v>0</v>
      </c>
      <c r="S15" s="94">
        <f t="shared" si="2"/>
        <v>0</v>
      </c>
      <c r="T15" s="478" t="s">
        <v>974</v>
      </c>
      <c r="U15" s="484" t="s">
        <v>974</v>
      </c>
      <c r="V15" s="147"/>
    </row>
    <row r="16" spans="1:22" ht="178.5" x14ac:dyDescent="0.3">
      <c r="A16" s="677" t="s">
        <v>126</v>
      </c>
      <c r="B16" s="89" t="s">
        <v>28</v>
      </c>
      <c r="C16" s="15" t="s">
        <v>127</v>
      </c>
      <c r="D16" s="13" t="s">
        <v>128</v>
      </c>
      <c r="E16" s="8" t="s">
        <v>122</v>
      </c>
      <c r="F16" s="13" t="s">
        <v>105</v>
      </c>
      <c r="G16" s="116" t="s">
        <v>47</v>
      </c>
      <c r="H16" s="136">
        <v>2</v>
      </c>
      <c r="I16" s="175">
        <v>1</v>
      </c>
      <c r="J16" s="176">
        <v>1</v>
      </c>
      <c r="K16" s="177">
        <v>2</v>
      </c>
      <c r="L16" s="176"/>
      <c r="M16" s="143">
        <v>1</v>
      </c>
      <c r="N16" s="146">
        <f>I16+K16+M16</f>
        <v>4</v>
      </c>
      <c r="O16" s="486">
        <f t="shared" si="3"/>
        <v>3</v>
      </c>
      <c r="P16" s="486">
        <f t="shared" si="4"/>
        <v>3</v>
      </c>
      <c r="Q16" s="94">
        <f>O16/P16</f>
        <v>1</v>
      </c>
      <c r="R16" s="94">
        <f t="shared" si="1"/>
        <v>0.75</v>
      </c>
      <c r="S16" s="94">
        <f t="shared" si="2"/>
        <v>3</v>
      </c>
      <c r="T16" s="479" t="s">
        <v>975</v>
      </c>
      <c r="U16" s="485" t="s">
        <v>980</v>
      </c>
      <c r="V16" s="147"/>
    </row>
    <row r="17" spans="1:22" ht="63.75" x14ac:dyDescent="0.3">
      <c r="A17" s="677"/>
      <c r="B17" s="89" t="s">
        <v>129</v>
      </c>
      <c r="C17" s="15" t="s">
        <v>130</v>
      </c>
      <c r="D17" s="13" t="s">
        <v>125</v>
      </c>
      <c r="E17" s="8" t="s">
        <v>131</v>
      </c>
      <c r="F17" s="13" t="s">
        <v>132</v>
      </c>
      <c r="G17" s="111" t="s">
        <v>133</v>
      </c>
      <c r="H17" s="136"/>
      <c r="I17" s="175"/>
      <c r="J17" s="176"/>
      <c r="K17" s="177"/>
      <c r="L17" s="176"/>
      <c r="M17" s="143">
        <v>1</v>
      </c>
      <c r="N17" s="146">
        <f>I17+K17+M17</f>
        <v>1</v>
      </c>
      <c r="O17" s="486">
        <f t="shared" si="3"/>
        <v>0</v>
      </c>
      <c r="P17" s="486">
        <f t="shared" si="4"/>
        <v>0</v>
      </c>
      <c r="Q17" s="94">
        <v>0</v>
      </c>
      <c r="R17" s="94">
        <f t="shared" si="1"/>
        <v>0</v>
      </c>
      <c r="S17" s="94">
        <f t="shared" si="2"/>
        <v>0</v>
      </c>
      <c r="T17" s="478" t="s">
        <v>974</v>
      </c>
      <c r="U17" s="484" t="s">
        <v>974</v>
      </c>
      <c r="V17" s="147"/>
    </row>
    <row r="18" spans="1:22" ht="38.25" x14ac:dyDescent="0.3">
      <c r="A18" s="677" t="s">
        <v>134</v>
      </c>
      <c r="B18" s="89" t="s">
        <v>35</v>
      </c>
      <c r="C18" s="15" t="s">
        <v>135</v>
      </c>
      <c r="D18" s="13" t="s">
        <v>136</v>
      </c>
      <c r="E18" s="8" t="s">
        <v>122</v>
      </c>
      <c r="F18" s="13" t="s">
        <v>105</v>
      </c>
      <c r="G18" s="111">
        <v>45626</v>
      </c>
      <c r="H18" s="136"/>
      <c r="I18" s="175"/>
      <c r="J18" s="176"/>
      <c r="K18" s="177"/>
      <c r="L18" s="176"/>
      <c r="M18" s="143">
        <v>1</v>
      </c>
      <c r="N18" s="146">
        <f>I18+K18+M18</f>
        <v>1</v>
      </c>
      <c r="O18" s="486">
        <f t="shared" si="3"/>
        <v>0</v>
      </c>
      <c r="P18" s="486">
        <f t="shared" si="4"/>
        <v>0</v>
      </c>
      <c r="Q18" s="94">
        <v>0</v>
      </c>
      <c r="R18" s="94">
        <f t="shared" si="1"/>
        <v>0</v>
      </c>
      <c r="S18" s="94">
        <f t="shared" si="2"/>
        <v>0</v>
      </c>
      <c r="T18" s="478" t="s">
        <v>976</v>
      </c>
      <c r="U18" s="484" t="s">
        <v>976</v>
      </c>
      <c r="V18" s="148"/>
    </row>
    <row r="19" spans="1:22" ht="63.75" x14ac:dyDescent="0.3">
      <c r="A19" s="677"/>
      <c r="B19" s="89" t="s">
        <v>137</v>
      </c>
      <c r="C19" s="15" t="s">
        <v>138</v>
      </c>
      <c r="D19" s="13" t="s">
        <v>139</v>
      </c>
      <c r="E19" s="8" t="s">
        <v>122</v>
      </c>
      <c r="F19" s="13" t="s">
        <v>105</v>
      </c>
      <c r="G19" s="111" t="s">
        <v>140</v>
      </c>
      <c r="H19" s="136"/>
      <c r="I19" s="175"/>
      <c r="J19" s="176">
        <v>1</v>
      </c>
      <c r="K19" s="177">
        <v>1</v>
      </c>
      <c r="L19" s="176"/>
      <c r="M19" s="143">
        <v>1</v>
      </c>
      <c r="N19" s="146">
        <f>I19+K19+M19</f>
        <v>2</v>
      </c>
      <c r="O19" s="486">
        <f t="shared" si="3"/>
        <v>1</v>
      </c>
      <c r="P19" s="486">
        <f t="shared" si="4"/>
        <v>1</v>
      </c>
      <c r="Q19" s="94">
        <f>O19/P19</f>
        <v>1</v>
      </c>
      <c r="R19" s="94">
        <f t="shared" si="1"/>
        <v>0.5</v>
      </c>
      <c r="S19" s="94">
        <f t="shared" si="2"/>
        <v>1</v>
      </c>
      <c r="T19" s="478" t="s">
        <v>977</v>
      </c>
      <c r="U19" s="484" t="s">
        <v>981</v>
      </c>
      <c r="V19" s="148"/>
    </row>
    <row r="20" spans="1:22" ht="51.75" thickBot="1" x14ac:dyDescent="0.35">
      <c r="A20" s="677"/>
      <c r="B20" s="9" t="s">
        <v>141</v>
      </c>
      <c r="C20" s="15" t="s">
        <v>142</v>
      </c>
      <c r="D20" s="13" t="s">
        <v>143</v>
      </c>
      <c r="E20" s="8" t="s">
        <v>144</v>
      </c>
      <c r="F20" s="13" t="s">
        <v>145</v>
      </c>
      <c r="G20" s="111">
        <v>45657</v>
      </c>
      <c r="H20" s="137"/>
      <c r="I20" s="138"/>
      <c r="J20" s="139"/>
      <c r="K20" s="140"/>
      <c r="L20" s="139"/>
      <c r="M20" s="144">
        <v>1</v>
      </c>
      <c r="N20" s="150">
        <v>1</v>
      </c>
      <c r="O20" s="486">
        <f t="shared" si="3"/>
        <v>0</v>
      </c>
      <c r="P20" s="486">
        <f t="shared" si="4"/>
        <v>0</v>
      </c>
      <c r="Q20" s="94">
        <v>0</v>
      </c>
      <c r="R20" s="94">
        <f t="shared" si="1"/>
        <v>0</v>
      </c>
      <c r="S20" s="94">
        <f t="shared" si="2"/>
        <v>0</v>
      </c>
      <c r="T20" s="480" t="s">
        <v>976</v>
      </c>
      <c r="U20" s="542" t="s">
        <v>976</v>
      </c>
      <c r="V20" s="151"/>
    </row>
    <row r="21" spans="1:22" hidden="1" x14ac:dyDescent="0.3">
      <c r="A21" s="676" t="s">
        <v>928</v>
      </c>
      <c r="B21" s="676"/>
      <c r="P21" s="564">
        <f t="shared" ref="P21:Q21" si="5">AVERAGE(P10:P20)</f>
        <v>0.78727272727272724</v>
      </c>
      <c r="Q21" s="473">
        <f t="shared" si="5"/>
        <v>0.5</v>
      </c>
      <c r="R21" s="473">
        <f>AVERAGE(R10:R20)</f>
        <v>0.37060606060606055</v>
      </c>
      <c r="S21" s="564">
        <f>AVERAGE(S10:S20)</f>
        <v>0.78727272727272724</v>
      </c>
    </row>
    <row r="22" spans="1:22" x14ac:dyDescent="0.3">
      <c r="A22" s="402" t="s">
        <v>931</v>
      </c>
      <c r="B22" s="402"/>
    </row>
  </sheetData>
  <mergeCells count="22">
    <mergeCell ref="A21:B21"/>
    <mergeCell ref="A10:A15"/>
    <mergeCell ref="A16:A17"/>
    <mergeCell ref="A18:A20"/>
    <mergeCell ref="A8:G8"/>
    <mergeCell ref="B9:C9"/>
    <mergeCell ref="H6:I6"/>
    <mergeCell ref="J6:K6"/>
    <mergeCell ref="L6:M6"/>
    <mergeCell ref="A7:G7"/>
    <mergeCell ref="H7:I8"/>
    <mergeCell ref="J7:K8"/>
    <mergeCell ref="L7:M8"/>
    <mergeCell ref="T7:T9"/>
    <mergeCell ref="U7:U9"/>
    <mergeCell ref="V7:V9"/>
    <mergeCell ref="N7:N9"/>
    <mergeCell ref="O7:O9"/>
    <mergeCell ref="P7:P9"/>
    <mergeCell ref="Q7:Q9"/>
    <mergeCell ref="R7:R9"/>
    <mergeCell ref="S7:S9"/>
  </mergeCells>
  <conditionalFormatting sqref="T20">
    <cfRule type="cellIs" dxfId="89" priority="1" operator="equal">
      <formula>1</formula>
    </cfRule>
  </conditionalFormatting>
  <conditionalFormatting sqref="V10:V20">
    <cfRule type="cellIs" dxfId="88" priority="2"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BF4FD-7D4B-41F4-B021-9FC4823B913F}">
  <sheetPr>
    <tabColor rgb="FF00B050"/>
  </sheetPr>
  <dimension ref="A1:U19"/>
  <sheetViews>
    <sheetView showGridLines="0" workbookViewId="0"/>
  </sheetViews>
  <sheetFormatPr baseColWidth="10" defaultColWidth="11.42578125" defaultRowHeight="15" x14ac:dyDescent="0.25"/>
  <cols>
    <col min="1" max="1" width="35.85546875" bestFit="1" customWidth="1"/>
    <col min="2" max="2" width="3.7109375" bestFit="1" customWidth="1"/>
    <col min="3" max="3" width="65.5703125" customWidth="1"/>
    <col min="4" max="4" width="19.28515625" customWidth="1"/>
    <col min="5" max="5" width="11.7109375" bestFit="1" customWidth="1"/>
    <col min="6" max="6" width="11.5703125" bestFit="1" customWidth="1"/>
    <col min="7" max="7" width="11" bestFit="1" customWidth="1"/>
    <col min="8" max="8" width="10.28515625" bestFit="1" customWidth="1"/>
    <col min="9" max="9" width="10" bestFit="1" customWidth="1"/>
    <col min="10" max="10" width="10.28515625" bestFit="1" customWidth="1"/>
    <col min="11" max="11" width="10" bestFit="1" customWidth="1"/>
    <col min="12" max="12" width="10.28515625" bestFit="1" customWidth="1"/>
    <col min="13" max="13" width="10" bestFit="1" customWidth="1"/>
    <col min="14" max="14" width="9.5703125" customWidth="1"/>
    <col min="15" max="16" width="15.28515625" style="20" customWidth="1"/>
    <col min="17" max="18" width="14.42578125" style="20" customWidth="1"/>
    <col min="19" max="19" width="38.85546875" bestFit="1" customWidth="1"/>
    <col min="20" max="20" width="47.42578125" customWidth="1"/>
    <col min="21" max="21" width="39" bestFit="1" customWidth="1"/>
  </cols>
  <sheetData>
    <row r="1" spans="1:21" x14ac:dyDescent="0.25">
      <c r="A1" s="1"/>
      <c r="B1" s="1"/>
      <c r="C1" s="1"/>
      <c r="D1" s="1"/>
      <c r="E1" s="1"/>
      <c r="F1" s="1"/>
      <c r="G1" s="1"/>
      <c r="H1" s="1"/>
      <c r="I1" s="1"/>
      <c r="J1" s="1"/>
      <c r="K1" s="1"/>
      <c r="L1" s="1"/>
      <c r="M1" s="1"/>
      <c r="N1" s="1"/>
      <c r="S1" s="1"/>
      <c r="T1" s="1"/>
      <c r="U1" s="1"/>
    </row>
    <row r="2" spans="1:21" x14ac:dyDescent="0.25">
      <c r="A2" s="1"/>
      <c r="B2" s="1"/>
      <c r="C2" s="1"/>
      <c r="D2" s="1"/>
      <c r="E2" s="1"/>
      <c r="F2" s="1"/>
      <c r="G2" s="1"/>
      <c r="H2" s="1"/>
      <c r="I2" s="1"/>
      <c r="J2" s="1"/>
      <c r="K2" s="1"/>
      <c r="L2" s="1"/>
      <c r="M2" s="1"/>
      <c r="N2" s="1"/>
      <c r="S2" s="1"/>
      <c r="T2" s="1"/>
      <c r="U2" s="1"/>
    </row>
    <row r="3" spans="1:21" x14ac:dyDescent="0.25">
      <c r="A3" s="1"/>
      <c r="B3" s="1"/>
      <c r="C3" s="1"/>
      <c r="D3" s="1"/>
      <c r="E3" s="1"/>
      <c r="F3" s="1"/>
      <c r="G3" s="1"/>
      <c r="H3" s="1"/>
      <c r="I3" s="1"/>
      <c r="J3" s="1"/>
      <c r="K3" s="1"/>
      <c r="L3" s="1"/>
      <c r="M3" s="1"/>
      <c r="N3" s="1"/>
      <c r="S3" s="1"/>
      <c r="T3" s="1"/>
      <c r="U3" s="1"/>
    </row>
    <row r="4" spans="1:21" x14ac:dyDescent="0.25">
      <c r="A4" s="1"/>
      <c r="B4" s="1"/>
      <c r="C4" s="1"/>
      <c r="D4" s="1"/>
      <c r="E4" s="1"/>
      <c r="F4" s="1"/>
      <c r="G4" s="1"/>
      <c r="H4" s="1"/>
      <c r="I4" s="1"/>
      <c r="J4" s="1"/>
      <c r="K4" s="1"/>
      <c r="L4" s="1"/>
      <c r="M4" s="1"/>
      <c r="N4" s="1"/>
      <c r="S4" s="1"/>
      <c r="T4" s="1"/>
      <c r="U4" s="1"/>
    </row>
    <row r="5" spans="1:21" x14ac:dyDescent="0.25">
      <c r="A5" s="1"/>
      <c r="B5" s="1"/>
      <c r="C5" s="1"/>
      <c r="D5" s="1"/>
      <c r="E5" s="1"/>
      <c r="F5" s="1"/>
      <c r="G5" s="1"/>
      <c r="H5" s="1"/>
      <c r="I5" s="1"/>
      <c r="J5" s="1"/>
      <c r="K5" s="1"/>
      <c r="L5" s="1"/>
      <c r="M5" s="1"/>
      <c r="N5" s="1"/>
      <c r="S5" s="1"/>
      <c r="T5" s="1"/>
      <c r="U5" s="1"/>
    </row>
    <row r="6" spans="1:21" ht="30.75" customHeight="1" thickBot="1" x14ac:dyDescent="0.3">
      <c r="A6" s="1"/>
      <c r="B6" s="1"/>
      <c r="C6" s="1"/>
      <c r="D6" s="1"/>
      <c r="E6" s="1"/>
      <c r="F6" s="1"/>
      <c r="G6" s="1"/>
      <c r="H6" s="1"/>
      <c r="I6" s="1"/>
      <c r="J6" s="1"/>
      <c r="K6" s="1"/>
      <c r="L6" s="1"/>
      <c r="M6" s="1"/>
      <c r="N6" s="1"/>
      <c r="S6" s="1"/>
      <c r="T6" s="1"/>
      <c r="U6" s="1"/>
    </row>
    <row r="7" spans="1:21" ht="18" x14ac:dyDescent="0.25">
      <c r="A7" s="689" t="s">
        <v>146</v>
      </c>
      <c r="B7" s="689"/>
      <c r="C7" s="689"/>
      <c r="D7" s="689"/>
      <c r="E7" s="689"/>
      <c r="F7" s="689"/>
      <c r="G7" s="690"/>
      <c r="H7" s="691" t="s">
        <v>82</v>
      </c>
      <c r="I7" s="692"/>
      <c r="J7" s="692" t="s">
        <v>4</v>
      </c>
      <c r="K7" s="692"/>
      <c r="L7" s="695" t="s">
        <v>5</v>
      </c>
      <c r="M7" s="695"/>
      <c r="N7" s="696" t="s">
        <v>6</v>
      </c>
      <c r="O7" s="698" t="s">
        <v>7</v>
      </c>
      <c r="P7" s="605" t="s">
        <v>966</v>
      </c>
      <c r="Q7" s="605" t="s">
        <v>964</v>
      </c>
      <c r="R7" s="605" t="s">
        <v>965</v>
      </c>
      <c r="S7" s="652" t="s">
        <v>85</v>
      </c>
      <c r="T7" s="652" t="s">
        <v>9</v>
      </c>
      <c r="U7" s="655" t="s">
        <v>95</v>
      </c>
    </row>
    <row r="8" spans="1:21" x14ac:dyDescent="0.25">
      <c r="A8" s="686" t="s">
        <v>926</v>
      </c>
      <c r="B8" s="686"/>
      <c r="C8" s="686"/>
      <c r="D8" s="686"/>
      <c r="E8" s="686"/>
      <c r="F8" s="686"/>
      <c r="G8" s="687"/>
      <c r="H8" s="693"/>
      <c r="I8" s="694"/>
      <c r="J8" s="694"/>
      <c r="K8" s="694"/>
      <c r="L8" s="678"/>
      <c r="M8" s="678"/>
      <c r="N8" s="697"/>
      <c r="O8" s="699"/>
      <c r="P8" s="606"/>
      <c r="Q8" s="606"/>
      <c r="R8" s="606"/>
      <c r="S8" s="653"/>
      <c r="T8" s="653"/>
      <c r="U8" s="656"/>
    </row>
    <row r="9" spans="1:21" ht="24.75" thickBot="1" x14ac:dyDescent="0.3">
      <c r="A9" s="384" t="s">
        <v>12</v>
      </c>
      <c r="B9" s="385"/>
      <c r="C9" s="386" t="s">
        <v>147</v>
      </c>
      <c r="D9" s="387" t="s">
        <v>14</v>
      </c>
      <c r="E9" s="386" t="s">
        <v>15</v>
      </c>
      <c r="F9" s="386" t="s">
        <v>16</v>
      </c>
      <c r="G9" s="388" t="s">
        <v>17</v>
      </c>
      <c r="H9" s="495" t="s">
        <v>18</v>
      </c>
      <c r="I9" s="493" t="s">
        <v>19</v>
      </c>
      <c r="J9" s="493" t="s">
        <v>18</v>
      </c>
      <c r="K9" s="493" t="s">
        <v>19</v>
      </c>
      <c r="L9" s="493" t="s">
        <v>18</v>
      </c>
      <c r="M9" s="494" t="s">
        <v>19</v>
      </c>
      <c r="N9" s="697"/>
      <c r="O9" s="700"/>
      <c r="P9" s="607"/>
      <c r="Q9" s="607"/>
      <c r="R9" s="607"/>
      <c r="S9" s="654"/>
      <c r="T9" s="654"/>
      <c r="U9" s="657"/>
    </row>
    <row r="10" spans="1:21" ht="38.25" x14ac:dyDescent="0.25">
      <c r="A10" s="688" t="s">
        <v>148</v>
      </c>
      <c r="B10" s="84" t="s">
        <v>21</v>
      </c>
      <c r="C10" s="87" t="s">
        <v>149</v>
      </c>
      <c r="D10" s="14" t="s">
        <v>150</v>
      </c>
      <c r="E10" s="10" t="s">
        <v>906</v>
      </c>
      <c r="F10" s="14" t="s">
        <v>905</v>
      </c>
      <c r="G10" s="152" t="s">
        <v>151</v>
      </c>
      <c r="H10" s="154">
        <v>4</v>
      </c>
      <c r="I10" s="103">
        <v>4</v>
      </c>
      <c r="J10" s="82">
        <v>4</v>
      </c>
      <c r="K10" s="103">
        <v>4</v>
      </c>
      <c r="L10" s="82"/>
      <c r="M10" s="103">
        <v>3</v>
      </c>
      <c r="N10" s="496">
        <f>I10+K10+M10</f>
        <v>11</v>
      </c>
      <c r="O10" s="491">
        <f>H10+J10</f>
        <v>8</v>
      </c>
      <c r="P10" s="486">
        <f>I10+K10</f>
        <v>8</v>
      </c>
      <c r="Q10" s="94">
        <f>O10/P10</f>
        <v>1</v>
      </c>
      <c r="R10" s="94">
        <f>O10/N10</f>
        <v>0.72727272727272729</v>
      </c>
      <c r="S10" s="488" t="s">
        <v>984</v>
      </c>
      <c r="T10" s="523" t="s">
        <v>1026</v>
      </c>
      <c r="U10" s="160"/>
    </row>
    <row r="11" spans="1:21" ht="51" x14ac:dyDescent="0.25">
      <c r="A11" s="688"/>
      <c r="B11" s="84" t="s">
        <v>106</v>
      </c>
      <c r="C11" s="86" t="s">
        <v>152</v>
      </c>
      <c r="D11" s="14" t="s">
        <v>153</v>
      </c>
      <c r="E11" s="10" t="s">
        <v>154</v>
      </c>
      <c r="F11" s="14" t="s">
        <v>905</v>
      </c>
      <c r="G11" s="153" t="s">
        <v>156</v>
      </c>
      <c r="H11" s="303"/>
      <c r="I11" s="103">
        <v>0</v>
      </c>
      <c r="J11" s="576">
        <v>0.25</v>
      </c>
      <c r="K11" s="103">
        <v>0.5</v>
      </c>
      <c r="L11" s="82"/>
      <c r="M11" s="103">
        <v>0.5</v>
      </c>
      <c r="N11" s="496">
        <f t="shared" ref="N11:N18" si="0">I11+K11+M11</f>
        <v>1</v>
      </c>
      <c r="O11" s="491">
        <f t="shared" ref="O11:O18" si="1">H11+J11</f>
        <v>0.25</v>
      </c>
      <c r="P11" s="486">
        <f t="shared" ref="P11:P18" si="2">I11+K11</f>
        <v>0.5</v>
      </c>
      <c r="Q11" s="94">
        <f t="shared" ref="Q11:Q18" si="3">O11/P11</f>
        <v>0.5</v>
      </c>
      <c r="R11" s="94">
        <f t="shared" ref="R11:R18" si="4">O11/N11</f>
        <v>0.25</v>
      </c>
      <c r="S11" s="488" t="s">
        <v>985</v>
      </c>
      <c r="T11" s="524" t="s">
        <v>1027</v>
      </c>
      <c r="U11" s="158"/>
    </row>
    <row r="12" spans="1:21" ht="89.25" x14ac:dyDescent="0.25">
      <c r="A12" s="681" t="s">
        <v>157</v>
      </c>
      <c r="B12" s="81" t="s">
        <v>28</v>
      </c>
      <c r="C12" s="6" t="s">
        <v>158</v>
      </c>
      <c r="D12" s="7" t="s">
        <v>159</v>
      </c>
      <c r="E12" s="7" t="s">
        <v>160</v>
      </c>
      <c r="F12" s="14" t="s">
        <v>905</v>
      </c>
      <c r="G12" s="153" t="s">
        <v>161</v>
      </c>
      <c r="H12" s="154">
        <v>1</v>
      </c>
      <c r="I12" s="103">
        <v>1</v>
      </c>
      <c r="J12" s="576">
        <v>0.5</v>
      </c>
      <c r="K12" s="103">
        <v>1</v>
      </c>
      <c r="L12" s="82"/>
      <c r="M12" s="103">
        <v>0</v>
      </c>
      <c r="N12" s="496">
        <f t="shared" si="0"/>
        <v>2</v>
      </c>
      <c r="O12" s="492">
        <f t="shared" si="1"/>
        <v>1.5</v>
      </c>
      <c r="P12" s="487">
        <f t="shared" si="2"/>
        <v>2</v>
      </c>
      <c r="Q12" s="94">
        <f t="shared" si="3"/>
        <v>0.75</v>
      </c>
      <c r="R12" s="94">
        <f t="shared" si="4"/>
        <v>0.75</v>
      </c>
      <c r="S12" s="488" t="s">
        <v>986</v>
      </c>
      <c r="T12" s="524" t="s">
        <v>1028</v>
      </c>
      <c r="U12" s="158"/>
    </row>
    <row r="13" spans="1:21" ht="150.75" customHeight="1" x14ac:dyDescent="0.25">
      <c r="A13" s="681"/>
      <c r="B13" s="81" t="s">
        <v>129</v>
      </c>
      <c r="C13" s="304" t="s">
        <v>162</v>
      </c>
      <c r="D13" s="305" t="s">
        <v>163</v>
      </c>
      <c r="E13" s="305" t="s">
        <v>164</v>
      </c>
      <c r="F13" s="305" t="s">
        <v>1029</v>
      </c>
      <c r="G13" s="306" t="s">
        <v>165</v>
      </c>
      <c r="H13" s="154"/>
      <c r="I13" s="103"/>
      <c r="J13" s="82">
        <v>1</v>
      </c>
      <c r="K13" s="103">
        <v>1</v>
      </c>
      <c r="L13" s="82"/>
      <c r="M13" s="103">
        <v>1</v>
      </c>
      <c r="N13" s="496">
        <f t="shared" si="0"/>
        <v>2</v>
      </c>
      <c r="O13" s="491">
        <f t="shared" si="1"/>
        <v>1</v>
      </c>
      <c r="P13" s="486">
        <f t="shared" si="2"/>
        <v>1</v>
      </c>
      <c r="Q13" s="94">
        <f t="shared" si="3"/>
        <v>1</v>
      </c>
      <c r="R13" s="94">
        <f t="shared" si="4"/>
        <v>0.5</v>
      </c>
      <c r="S13" s="488" t="s">
        <v>985</v>
      </c>
      <c r="T13" s="524" t="s">
        <v>1045</v>
      </c>
      <c r="U13" s="158"/>
    </row>
    <row r="14" spans="1:21" ht="140.25" x14ac:dyDescent="0.25">
      <c r="A14" s="682" t="s">
        <v>166</v>
      </c>
      <c r="B14" s="81" t="s">
        <v>167</v>
      </c>
      <c r="C14" s="6" t="s">
        <v>168</v>
      </c>
      <c r="D14" s="7" t="s">
        <v>169</v>
      </c>
      <c r="E14" s="10" t="s">
        <v>112</v>
      </c>
      <c r="F14" s="14" t="s">
        <v>907</v>
      </c>
      <c r="G14" s="152" t="s">
        <v>170</v>
      </c>
      <c r="H14" s="307">
        <v>1</v>
      </c>
      <c r="I14" s="103">
        <v>1</v>
      </c>
      <c r="J14" s="308">
        <v>1</v>
      </c>
      <c r="K14" s="103">
        <v>1</v>
      </c>
      <c r="L14" s="82"/>
      <c r="M14" s="103">
        <v>1</v>
      </c>
      <c r="N14" s="496">
        <f t="shared" si="0"/>
        <v>3</v>
      </c>
      <c r="O14" s="491">
        <f t="shared" si="1"/>
        <v>2</v>
      </c>
      <c r="P14" s="486">
        <f t="shared" si="2"/>
        <v>2</v>
      </c>
      <c r="Q14" s="94">
        <f t="shared" si="3"/>
        <v>1</v>
      </c>
      <c r="R14" s="94">
        <f t="shared" si="4"/>
        <v>0.66666666666666663</v>
      </c>
      <c r="S14" s="488" t="s">
        <v>987</v>
      </c>
      <c r="T14" s="499" t="s">
        <v>1031</v>
      </c>
      <c r="U14" s="158"/>
    </row>
    <row r="15" spans="1:21" ht="38.25" x14ac:dyDescent="0.25">
      <c r="A15" s="683"/>
      <c r="B15" s="81" t="s">
        <v>171</v>
      </c>
      <c r="C15" s="6" t="s">
        <v>172</v>
      </c>
      <c r="D15" s="7" t="s">
        <v>153</v>
      </c>
      <c r="E15" s="10" t="s">
        <v>154</v>
      </c>
      <c r="F15" s="14" t="s">
        <v>905</v>
      </c>
      <c r="G15" s="152">
        <v>45488</v>
      </c>
      <c r="H15" s="307"/>
      <c r="I15" s="103"/>
      <c r="J15" s="577">
        <v>0.5</v>
      </c>
      <c r="K15" s="103">
        <v>1</v>
      </c>
      <c r="L15" s="82"/>
      <c r="M15" s="103"/>
      <c r="N15" s="496">
        <v>1</v>
      </c>
      <c r="O15" s="491">
        <f t="shared" si="1"/>
        <v>0.5</v>
      </c>
      <c r="P15" s="486">
        <f t="shared" si="2"/>
        <v>1</v>
      </c>
      <c r="Q15" s="94">
        <f t="shared" si="3"/>
        <v>0.5</v>
      </c>
      <c r="R15" s="94">
        <f t="shared" si="4"/>
        <v>0.5</v>
      </c>
      <c r="S15" s="488" t="s">
        <v>985</v>
      </c>
      <c r="T15" s="488" t="s">
        <v>1030</v>
      </c>
      <c r="U15" s="158"/>
    </row>
    <row r="16" spans="1:21" ht="38.25" x14ac:dyDescent="0.25">
      <c r="A16" s="389" t="s">
        <v>173</v>
      </c>
      <c r="B16" s="84" t="s">
        <v>43</v>
      </c>
      <c r="C16" s="80" t="s">
        <v>174</v>
      </c>
      <c r="D16" s="14" t="s">
        <v>175</v>
      </c>
      <c r="E16" s="10" t="s">
        <v>176</v>
      </c>
      <c r="F16" s="14" t="s">
        <v>905</v>
      </c>
      <c r="G16" s="152" t="s">
        <v>177</v>
      </c>
      <c r="H16" s="157">
        <v>0.33</v>
      </c>
      <c r="I16" s="83">
        <v>0.33</v>
      </c>
      <c r="J16" s="525">
        <v>0.34</v>
      </c>
      <c r="K16" s="83">
        <v>0.34</v>
      </c>
      <c r="L16" s="82"/>
      <c r="M16" s="83">
        <v>0.33</v>
      </c>
      <c r="N16" s="497">
        <f t="shared" si="0"/>
        <v>1</v>
      </c>
      <c r="O16" s="491">
        <f t="shared" si="1"/>
        <v>0.67</v>
      </c>
      <c r="P16" s="486">
        <f t="shared" si="2"/>
        <v>0.67</v>
      </c>
      <c r="Q16" s="94">
        <f t="shared" si="3"/>
        <v>1</v>
      </c>
      <c r="R16" s="94">
        <f t="shared" si="4"/>
        <v>0.67</v>
      </c>
      <c r="S16" s="488" t="s">
        <v>988</v>
      </c>
      <c r="T16" s="488" t="s">
        <v>988</v>
      </c>
      <c r="U16" s="158"/>
    </row>
    <row r="17" spans="1:21" ht="102.75" thickBot="1" x14ac:dyDescent="0.3">
      <c r="A17" s="684" t="s">
        <v>178</v>
      </c>
      <c r="B17" s="85" t="s">
        <v>49</v>
      </c>
      <c r="C17" s="87" t="s">
        <v>179</v>
      </c>
      <c r="D17" s="14" t="s">
        <v>180</v>
      </c>
      <c r="E17" s="14" t="s">
        <v>1032</v>
      </c>
      <c r="F17" s="14" t="s">
        <v>908</v>
      </c>
      <c r="G17" s="153" t="s">
        <v>181</v>
      </c>
      <c r="H17" s="307"/>
      <c r="I17" s="103"/>
      <c r="J17" s="308">
        <v>1</v>
      </c>
      <c r="K17" s="103">
        <v>1</v>
      </c>
      <c r="L17" s="82"/>
      <c r="M17" s="103">
        <v>1</v>
      </c>
      <c r="N17" s="496">
        <f t="shared" si="0"/>
        <v>2</v>
      </c>
      <c r="O17" s="491">
        <f t="shared" si="1"/>
        <v>1</v>
      </c>
      <c r="P17" s="486">
        <f t="shared" si="2"/>
        <v>1</v>
      </c>
      <c r="Q17" s="94">
        <f t="shared" si="3"/>
        <v>1</v>
      </c>
      <c r="R17" s="94">
        <f t="shared" si="4"/>
        <v>0.5</v>
      </c>
      <c r="S17" s="489" t="s">
        <v>985</v>
      </c>
      <c r="T17" s="475" t="s">
        <v>1025</v>
      </c>
      <c r="U17" s="159"/>
    </row>
    <row r="18" spans="1:21" ht="204.75" thickBot="1" x14ac:dyDescent="0.3">
      <c r="A18" s="685"/>
      <c r="B18" s="85" t="s">
        <v>55</v>
      </c>
      <c r="C18" s="87" t="s">
        <v>182</v>
      </c>
      <c r="D18" s="14" t="s">
        <v>183</v>
      </c>
      <c r="E18" s="10" t="s">
        <v>154</v>
      </c>
      <c r="F18" s="14" t="s">
        <v>184</v>
      </c>
      <c r="G18" s="153" t="s">
        <v>181</v>
      </c>
      <c r="H18" s="309"/>
      <c r="I18" s="155">
        <v>0</v>
      </c>
      <c r="J18" s="544">
        <v>1</v>
      </c>
      <c r="K18" s="155">
        <v>1</v>
      </c>
      <c r="L18" s="156"/>
      <c r="M18" s="155">
        <v>1</v>
      </c>
      <c r="N18" s="498">
        <f t="shared" si="0"/>
        <v>2</v>
      </c>
      <c r="O18" s="491">
        <f t="shared" si="1"/>
        <v>1</v>
      </c>
      <c r="P18" s="486">
        <f t="shared" si="2"/>
        <v>1</v>
      </c>
      <c r="Q18" s="94">
        <f t="shared" si="3"/>
        <v>1</v>
      </c>
      <c r="R18" s="94">
        <f t="shared" si="4"/>
        <v>0.5</v>
      </c>
      <c r="S18" s="490" t="s">
        <v>985</v>
      </c>
      <c r="T18" s="543" t="s">
        <v>1047</v>
      </c>
      <c r="U18" s="159"/>
    </row>
    <row r="19" spans="1:21" hidden="1" x14ac:dyDescent="0.25">
      <c r="O19" s="473"/>
      <c r="P19" s="473">
        <f>R19/Q19</f>
        <v>0.65341153470185731</v>
      </c>
      <c r="Q19" s="473">
        <f>AVERAGE(Q10:Q18)</f>
        <v>0.86111111111111116</v>
      </c>
      <c r="R19" s="473">
        <f>AVERAGE(R10:R18)</f>
        <v>0.56265993265993275</v>
      </c>
    </row>
  </sheetData>
  <mergeCells count="17">
    <mergeCell ref="T7:T9"/>
    <mergeCell ref="A12:A13"/>
    <mergeCell ref="A14:A15"/>
    <mergeCell ref="A17:A18"/>
    <mergeCell ref="S7:S9"/>
    <mergeCell ref="U7:U9"/>
    <mergeCell ref="A8:G8"/>
    <mergeCell ref="A10:A11"/>
    <mergeCell ref="A7:G7"/>
    <mergeCell ref="H7:I8"/>
    <mergeCell ref="J7:K8"/>
    <mergeCell ref="L7:M8"/>
    <mergeCell ref="N7:N9"/>
    <mergeCell ref="O7:O9"/>
    <mergeCell ref="P7:P9"/>
    <mergeCell ref="Q7:Q9"/>
    <mergeCell ref="R7:R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D873D-DB39-4A4E-B4B0-07907DEF790C}">
  <sheetPr>
    <tabColor rgb="FF00B050"/>
  </sheetPr>
  <dimension ref="A1:W36"/>
  <sheetViews>
    <sheetView showGridLines="0" zoomScale="90" zoomScaleNormal="90" workbookViewId="0"/>
  </sheetViews>
  <sheetFormatPr baseColWidth="10" defaultColWidth="11.42578125" defaultRowHeight="15" x14ac:dyDescent="0.25"/>
  <cols>
    <col min="1" max="1" width="30.42578125" customWidth="1"/>
    <col min="3" max="3" width="81.5703125" customWidth="1"/>
    <col min="4" max="4" width="25.85546875" customWidth="1"/>
    <col min="5" max="5" width="35.7109375" customWidth="1"/>
    <col min="6" max="6" width="26" customWidth="1"/>
    <col min="7" max="7" width="46.85546875" style="106" customWidth="1"/>
    <col min="8" max="8" width="15.85546875" style="106" customWidth="1"/>
    <col min="14" max="14" width="12.140625" customWidth="1"/>
    <col min="15" max="18" width="11.42578125" customWidth="1"/>
    <col min="19" max="19" width="11.42578125" hidden="1" customWidth="1"/>
    <col min="20" max="20" width="11.42578125" customWidth="1"/>
    <col min="21" max="21" width="59.28515625" customWidth="1"/>
    <col min="22" max="22" width="90.5703125" bestFit="1" customWidth="1"/>
    <col min="23" max="23" width="36.42578125" customWidth="1"/>
  </cols>
  <sheetData>
    <row r="1" spans="1:23" ht="16.5" x14ac:dyDescent="0.3">
      <c r="A1" s="2"/>
      <c r="B1" s="2"/>
    </row>
    <row r="2" spans="1:23" ht="16.5" x14ac:dyDescent="0.3">
      <c r="A2" s="2"/>
      <c r="B2" s="2"/>
    </row>
    <row r="3" spans="1:23" ht="16.5" x14ac:dyDescent="0.3">
      <c r="A3" s="2"/>
      <c r="B3" s="2"/>
    </row>
    <row r="4" spans="1:23" ht="15.75" thickBot="1" x14ac:dyDescent="0.3"/>
    <row r="5" spans="1:23" ht="20.25" x14ac:dyDescent="0.25">
      <c r="A5" s="706" t="s">
        <v>146</v>
      </c>
      <c r="B5" s="706"/>
      <c r="C5" s="706"/>
      <c r="D5" s="706"/>
      <c r="E5" s="706"/>
      <c r="F5" s="706"/>
      <c r="G5" s="706"/>
      <c r="H5" s="707"/>
      <c r="I5" s="708" t="s">
        <v>82</v>
      </c>
      <c r="J5" s="695"/>
      <c r="K5" s="695" t="s">
        <v>4</v>
      </c>
      <c r="L5" s="695"/>
      <c r="M5" s="695" t="s">
        <v>5</v>
      </c>
      <c r="N5" s="710"/>
      <c r="O5" s="708" t="s">
        <v>6</v>
      </c>
      <c r="P5" s="698" t="s">
        <v>7</v>
      </c>
      <c r="Q5" s="605" t="s">
        <v>966</v>
      </c>
      <c r="R5" s="605" t="s">
        <v>964</v>
      </c>
      <c r="S5" s="605" t="s">
        <v>1064</v>
      </c>
      <c r="T5" s="712" t="s">
        <v>965</v>
      </c>
      <c r="U5" s="701" t="s">
        <v>85</v>
      </c>
      <c r="V5" s="701" t="s">
        <v>9</v>
      </c>
      <c r="W5" s="658" t="s">
        <v>95</v>
      </c>
    </row>
    <row r="6" spans="1:23" ht="20.25" x14ac:dyDescent="0.25">
      <c r="A6" s="704" t="s">
        <v>185</v>
      </c>
      <c r="B6" s="704"/>
      <c r="C6" s="704"/>
      <c r="D6" s="704"/>
      <c r="E6" s="704"/>
      <c r="F6" s="704"/>
      <c r="G6" s="704"/>
      <c r="H6" s="705"/>
      <c r="I6" s="709"/>
      <c r="J6" s="678"/>
      <c r="K6" s="678"/>
      <c r="L6" s="678"/>
      <c r="M6" s="678"/>
      <c r="N6" s="679"/>
      <c r="O6" s="709"/>
      <c r="P6" s="699"/>
      <c r="Q6" s="606"/>
      <c r="R6" s="606"/>
      <c r="S6" s="606"/>
      <c r="T6" s="713"/>
      <c r="U6" s="702"/>
      <c r="V6" s="702"/>
      <c r="W6" s="659"/>
    </row>
    <row r="7" spans="1:23" ht="15.75" thickBot="1" x14ac:dyDescent="0.3">
      <c r="A7" s="376" t="s">
        <v>12</v>
      </c>
      <c r="B7" s="680" t="s">
        <v>13</v>
      </c>
      <c r="C7" s="680"/>
      <c r="D7" s="379" t="s">
        <v>14</v>
      </c>
      <c r="E7" s="379" t="s">
        <v>186</v>
      </c>
      <c r="F7" s="379" t="s">
        <v>15</v>
      </c>
      <c r="G7" s="378" t="s">
        <v>16</v>
      </c>
      <c r="H7" s="380" t="s">
        <v>17</v>
      </c>
      <c r="I7" s="391" t="s">
        <v>18</v>
      </c>
      <c r="J7" s="392" t="s">
        <v>19</v>
      </c>
      <c r="K7" s="392" t="s">
        <v>18</v>
      </c>
      <c r="L7" s="392" t="s">
        <v>19</v>
      </c>
      <c r="M7" s="392" t="s">
        <v>18</v>
      </c>
      <c r="N7" s="390" t="s">
        <v>19</v>
      </c>
      <c r="O7" s="711"/>
      <c r="P7" s="700"/>
      <c r="Q7" s="607"/>
      <c r="R7" s="607"/>
      <c r="S7" s="607"/>
      <c r="T7" s="714"/>
      <c r="U7" s="703"/>
      <c r="V7" s="703"/>
      <c r="W7" s="660"/>
    </row>
    <row r="8" spans="1:23" s="414" customFormat="1" ht="105" customHeight="1" x14ac:dyDescent="0.25">
      <c r="A8" s="677" t="s">
        <v>187</v>
      </c>
      <c r="B8" s="404" t="s">
        <v>21</v>
      </c>
      <c r="C8" s="405" t="s">
        <v>188</v>
      </c>
      <c r="D8" s="406">
        <v>1</v>
      </c>
      <c r="E8" s="407" t="s">
        <v>189</v>
      </c>
      <c r="F8" s="407" t="s">
        <v>190</v>
      </c>
      <c r="G8" s="407" t="s">
        <v>58</v>
      </c>
      <c r="H8" s="408" t="s">
        <v>891</v>
      </c>
      <c r="I8" s="500"/>
      <c r="J8" s="409"/>
      <c r="K8" s="526">
        <v>1</v>
      </c>
      <c r="L8" s="411">
        <v>1</v>
      </c>
      <c r="M8" s="410"/>
      <c r="N8" s="412"/>
      <c r="O8" s="413">
        <f t="shared" ref="O8:O34" si="0">J8+L8+N8</f>
        <v>1</v>
      </c>
      <c r="P8" s="510">
        <f>I8+K8</f>
        <v>1</v>
      </c>
      <c r="Q8" s="510">
        <f>J8+L8</f>
        <v>1</v>
      </c>
      <c r="R8" s="506">
        <f>P8/Q8</f>
        <v>1</v>
      </c>
      <c r="S8" s="545">
        <f>((J8+L8+N8)/O8)*R8</f>
        <v>1</v>
      </c>
      <c r="T8" s="545">
        <f t="shared" ref="T8:T34" si="1">P8/O8</f>
        <v>1</v>
      </c>
      <c r="U8" s="550" t="s">
        <v>989</v>
      </c>
      <c r="V8" s="559" t="s">
        <v>1034</v>
      </c>
      <c r="W8" s="555"/>
    </row>
    <row r="9" spans="1:23" s="414" customFormat="1" ht="105" customHeight="1" x14ac:dyDescent="0.25">
      <c r="A9" s="677"/>
      <c r="B9" s="415" t="s">
        <v>106</v>
      </c>
      <c r="C9" s="416" t="s">
        <v>899</v>
      </c>
      <c r="D9" s="417" t="s">
        <v>191</v>
      </c>
      <c r="E9" s="407" t="s">
        <v>1024</v>
      </c>
      <c r="F9" s="407" t="s">
        <v>122</v>
      </c>
      <c r="G9" s="407" t="s">
        <v>192</v>
      </c>
      <c r="H9" s="408" t="s">
        <v>59</v>
      </c>
      <c r="I9" s="501">
        <v>1</v>
      </c>
      <c r="J9" s="418">
        <v>1</v>
      </c>
      <c r="K9" s="501">
        <v>1</v>
      </c>
      <c r="L9" s="418">
        <v>1</v>
      </c>
      <c r="M9" s="419"/>
      <c r="N9" s="420">
        <v>1</v>
      </c>
      <c r="O9" s="421">
        <f t="shared" si="0"/>
        <v>3</v>
      </c>
      <c r="P9" s="507">
        <f t="shared" ref="P9:P34" si="2">I9+K9</f>
        <v>2</v>
      </c>
      <c r="Q9" s="507">
        <f t="shared" ref="Q9:Q34" si="3">J9+L9</f>
        <v>2</v>
      </c>
      <c r="R9" s="507">
        <f t="shared" ref="R9:R34" si="4">P9/Q9</f>
        <v>1</v>
      </c>
      <c r="S9" s="546">
        <f t="shared" ref="S9:S34" si="5">((J9+L9+N9)/O9)*R9</f>
        <v>1</v>
      </c>
      <c r="T9" s="546">
        <f t="shared" si="1"/>
        <v>0.66666666666666663</v>
      </c>
      <c r="U9" s="551" t="s">
        <v>990</v>
      </c>
      <c r="V9" s="559" t="s">
        <v>1036</v>
      </c>
      <c r="W9" s="556"/>
    </row>
    <row r="10" spans="1:23" s="414" customFormat="1" ht="105" customHeight="1" x14ac:dyDescent="0.25">
      <c r="A10" s="677"/>
      <c r="B10" s="415" t="s">
        <v>109</v>
      </c>
      <c r="C10" s="422" t="s">
        <v>193</v>
      </c>
      <c r="D10" s="417">
        <v>1</v>
      </c>
      <c r="E10" s="407" t="s">
        <v>194</v>
      </c>
      <c r="F10" s="407" t="s">
        <v>195</v>
      </c>
      <c r="G10" s="407" t="s">
        <v>196</v>
      </c>
      <c r="H10" s="408" t="s">
        <v>59</v>
      </c>
      <c r="I10" s="431">
        <v>0.33</v>
      </c>
      <c r="J10" s="423">
        <v>0.33</v>
      </c>
      <c r="K10" s="419">
        <v>0.33</v>
      </c>
      <c r="L10" s="423">
        <v>0.33400000000000002</v>
      </c>
      <c r="M10" s="419"/>
      <c r="N10" s="424">
        <v>0.33400000000000002</v>
      </c>
      <c r="O10" s="425">
        <f t="shared" si="0"/>
        <v>0.998</v>
      </c>
      <c r="P10" s="431">
        <f t="shared" si="2"/>
        <v>0.66</v>
      </c>
      <c r="Q10" s="431">
        <f t="shared" si="3"/>
        <v>0.66400000000000003</v>
      </c>
      <c r="R10" s="431">
        <f t="shared" si="4"/>
        <v>0.99397590361445787</v>
      </c>
      <c r="S10" s="547">
        <f t="shared" si="5"/>
        <v>0.99397590361445787</v>
      </c>
      <c r="T10" s="547">
        <f t="shared" si="1"/>
        <v>0.66132264529058116</v>
      </c>
      <c r="U10" s="551" t="s">
        <v>991</v>
      </c>
      <c r="V10" s="551" t="s">
        <v>1019</v>
      </c>
      <c r="W10" s="556"/>
    </row>
    <row r="11" spans="1:23" s="414" customFormat="1" ht="105" customHeight="1" x14ac:dyDescent="0.25">
      <c r="A11" s="677"/>
      <c r="B11" s="415" t="s">
        <v>115</v>
      </c>
      <c r="C11" s="405" t="s">
        <v>197</v>
      </c>
      <c r="D11" s="417" t="s">
        <v>198</v>
      </c>
      <c r="E11" s="407" t="s">
        <v>199</v>
      </c>
      <c r="F11" s="407" t="s">
        <v>122</v>
      </c>
      <c r="G11" s="407" t="s">
        <v>192</v>
      </c>
      <c r="H11" s="408" t="s">
        <v>892</v>
      </c>
      <c r="I11" s="501"/>
      <c r="J11" s="426"/>
      <c r="K11" s="501">
        <v>1</v>
      </c>
      <c r="L11" s="418">
        <v>1</v>
      </c>
      <c r="M11" s="419"/>
      <c r="N11" s="420">
        <v>1</v>
      </c>
      <c r="O11" s="421">
        <f t="shared" si="0"/>
        <v>2</v>
      </c>
      <c r="P11" s="507">
        <f t="shared" si="2"/>
        <v>1</v>
      </c>
      <c r="Q11" s="507">
        <f t="shared" si="3"/>
        <v>1</v>
      </c>
      <c r="R11" s="507">
        <f t="shared" si="4"/>
        <v>1</v>
      </c>
      <c r="S11" s="546">
        <f t="shared" si="5"/>
        <v>1</v>
      </c>
      <c r="T11" s="546">
        <f t="shared" si="1"/>
        <v>0.5</v>
      </c>
      <c r="U11" s="551" t="s">
        <v>989</v>
      </c>
      <c r="V11" s="551" t="s">
        <v>1037</v>
      </c>
      <c r="W11" s="556"/>
    </row>
    <row r="12" spans="1:23" s="414" customFormat="1" ht="105" customHeight="1" x14ac:dyDescent="0.25">
      <c r="A12" s="677"/>
      <c r="B12" s="415" t="s">
        <v>119</v>
      </c>
      <c r="C12" s="405" t="s">
        <v>200</v>
      </c>
      <c r="D12" s="417" t="s">
        <v>191</v>
      </c>
      <c r="E12" s="407" t="s">
        <v>201</v>
      </c>
      <c r="F12" s="407" t="s">
        <v>195</v>
      </c>
      <c r="G12" s="407" t="s">
        <v>196</v>
      </c>
      <c r="H12" s="408" t="s">
        <v>59</v>
      </c>
      <c r="I12" s="501">
        <v>1</v>
      </c>
      <c r="J12" s="418">
        <v>1</v>
      </c>
      <c r="K12" s="501">
        <v>1</v>
      </c>
      <c r="L12" s="418">
        <v>1</v>
      </c>
      <c r="M12" s="419"/>
      <c r="N12" s="420">
        <v>1</v>
      </c>
      <c r="O12" s="421">
        <f t="shared" si="0"/>
        <v>3</v>
      </c>
      <c r="P12" s="507">
        <f t="shared" si="2"/>
        <v>2</v>
      </c>
      <c r="Q12" s="507">
        <f t="shared" si="3"/>
        <v>2</v>
      </c>
      <c r="R12" s="507">
        <f t="shared" si="4"/>
        <v>1</v>
      </c>
      <c r="S12" s="546">
        <f t="shared" si="5"/>
        <v>1</v>
      </c>
      <c r="T12" s="546">
        <f t="shared" si="1"/>
        <v>0.66666666666666663</v>
      </c>
      <c r="U12" s="551" t="s">
        <v>992</v>
      </c>
      <c r="V12" s="551" t="s">
        <v>1020</v>
      </c>
      <c r="W12" s="556"/>
    </row>
    <row r="13" spans="1:23" s="414" customFormat="1" ht="105" customHeight="1" x14ac:dyDescent="0.25">
      <c r="A13" s="677"/>
      <c r="B13" s="81">
        <v>1.6</v>
      </c>
      <c r="C13" s="405" t="s">
        <v>202</v>
      </c>
      <c r="D13" s="427" t="s">
        <v>191</v>
      </c>
      <c r="E13" s="428" t="s">
        <v>203</v>
      </c>
      <c r="F13" s="428" t="s">
        <v>195</v>
      </c>
      <c r="G13" s="428" t="s">
        <v>196</v>
      </c>
      <c r="H13" s="429" t="s">
        <v>59</v>
      </c>
      <c r="I13" s="502">
        <v>1</v>
      </c>
      <c r="J13" s="418">
        <v>1</v>
      </c>
      <c r="K13" s="502">
        <v>1</v>
      </c>
      <c r="L13" s="418">
        <v>1</v>
      </c>
      <c r="M13" s="419"/>
      <c r="N13" s="420">
        <v>1</v>
      </c>
      <c r="O13" s="421">
        <f t="shared" si="0"/>
        <v>3</v>
      </c>
      <c r="P13" s="507">
        <f t="shared" si="2"/>
        <v>2</v>
      </c>
      <c r="Q13" s="507">
        <f t="shared" si="3"/>
        <v>2</v>
      </c>
      <c r="R13" s="507">
        <f t="shared" si="4"/>
        <v>1</v>
      </c>
      <c r="S13" s="546">
        <f t="shared" si="5"/>
        <v>1</v>
      </c>
      <c r="T13" s="546">
        <f t="shared" si="1"/>
        <v>0.66666666666666663</v>
      </c>
      <c r="U13" s="551" t="s">
        <v>993</v>
      </c>
      <c r="V13" s="551" t="s">
        <v>1021</v>
      </c>
      <c r="W13" s="556"/>
    </row>
    <row r="14" spans="1:23" s="414" customFormat="1" ht="105" customHeight="1" x14ac:dyDescent="0.25">
      <c r="A14" s="677"/>
      <c r="B14" s="404" t="s">
        <v>204</v>
      </c>
      <c r="C14" s="405" t="s">
        <v>205</v>
      </c>
      <c r="D14" s="417">
        <v>1</v>
      </c>
      <c r="E14" s="428" t="s">
        <v>206</v>
      </c>
      <c r="F14" s="407" t="s">
        <v>122</v>
      </c>
      <c r="G14" s="403" t="s">
        <v>207</v>
      </c>
      <c r="H14" s="408" t="s">
        <v>892</v>
      </c>
      <c r="I14" s="502"/>
      <c r="J14" s="418"/>
      <c r="K14" s="419">
        <v>0.5</v>
      </c>
      <c r="L14" s="423">
        <v>0.5</v>
      </c>
      <c r="M14" s="419"/>
      <c r="N14" s="424">
        <v>0.5</v>
      </c>
      <c r="O14" s="425">
        <f t="shared" si="0"/>
        <v>1</v>
      </c>
      <c r="P14" s="431">
        <f t="shared" si="2"/>
        <v>0.5</v>
      </c>
      <c r="Q14" s="431">
        <f t="shared" si="3"/>
        <v>0.5</v>
      </c>
      <c r="R14" s="431">
        <f t="shared" si="4"/>
        <v>1</v>
      </c>
      <c r="S14" s="547">
        <f t="shared" si="5"/>
        <v>1</v>
      </c>
      <c r="T14" s="547">
        <f t="shared" si="1"/>
        <v>0.5</v>
      </c>
      <c r="U14" s="551" t="s">
        <v>989</v>
      </c>
      <c r="V14" s="551" t="s">
        <v>1022</v>
      </c>
      <c r="W14" s="556"/>
    </row>
    <row r="15" spans="1:23" s="414" customFormat="1" ht="105" customHeight="1" x14ac:dyDescent="0.25">
      <c r="A15" s="677"/>
      <c r="B15" s="81">
        <v>1.8</v>
      </c>
      <c r="C15" s="405" t="s">
        <v>900</v>
      </c>
      <c r="D15" s="427" t="s">
        <v>191</v>
      </c>
      <c r="E15" s="430" t="s">
        <v>208</v>
      </c>
      <c r="F15" s="428" t="s">
        <v>122</v>
      </c>
      <c r="G15" s="428" t="s">
        <v>209</v>
      </c>
      <c r="H15" s="429" t="s">
        <v>59</v>
      </c>
      <c r="I15" s="502">
        <v>1</v>
      </c>
      <c r="J15" s="418">
        <v>1</v>
      </c>
      <c r="K15" s="502">
        <v>1</v>
      </c>
      <c r="L15" s="418">
        <v>1</v>
      </c>
      <c r="M15" s="419"/>
      <c r="N15" s="420">
        <v>1</v>
      </c>
      <c r="O15" s="421">
        <f t="shared" si="0"/>
        <v>3</v>
      </c>
      <c r="P15" s="507">
        <f t="shared" si="2"/>
        <v>2</v>
      </c>
      <c r="Q15" s="507">
        <f t="shared" si="3"/>
        <v>2</v>
      </c>
      <c r="R15" s="431">
        <f t="shared" si="4"/>
        <v>1</v>
      </c>
      <c r="S15" s="547">
        <f t="shared" si="5"/>
        <v>1</v>
      </c>
      <c r="T15" s="547">
        <f t="shared" si="1"/>
        <v>0.66666666666666663</v>
      </c>
      <c r="U15" s="551" t="s">
        <v>994</v>
      </c>
      <c r="V15" s="551" t="s">
        <v>1023</v>
      </c>
      <c r="W15" s="556"/>
    </row>
    <row r="16" spans="1:23" s="414" customFormat="1" ht="105" customHeight="1" x14ac:dyDescent="0.25">
      <c r="A16" s="677"/>
      <c r="B16" s="415" t="s">
        <v>210</v>
      </c>
      <c r="C16" s="405" t="s">
        <v>211</v>
      </c>
      <c r="D16" s="417" t="s">
        <v>191</v>
      </c>
      <c r="E16" s="407" t="s">
        <v>212</v>
      </c>
      <c r="F16" s="407" t="s">
        <v>122</v>
      </c>
      <c r="G16" s="407" t="s">
        <v>192</v>
      </c>
      <c r="H16" s="408" t="s">
        <v>59</v>
      </c>
      <c r="I16" s="502"/>
      <c r="J16" s="418"/>
      <c r="K16" s="502">
        <v>0.5</v>
      </c>
      <c r="L16" s="418">
        <v>2</v>
      </c>
      <c r="M16" s="419"/>
      <c r="N16" s="420">
        <v>1</v>
      </c>
      <c r="O16" s="421">
        <f t="shared" si="0"/>
        <v>3</v>
      </c>
      <c r="P16" s="507">
        <f t="shared" si="2"/>
        <v>0.5</v>
      </c>
      <c r="Q16" s="507">
        <f t="shared" si="3"/>
        <v>2</v>
      </c>
      <c r="R16" s="431">
        <f t="shared" si="4"/>
        <v>0.25</v>
      </c>
      <c r="S16" s="547">
        <f t="shared" si="5"/>
        <v>0.25</v>
      </c>
      <c r="T16" s="547">
        <f t="shared" si="1"/>
        <v>0.16666666666666666</v>
      </c>
      <c r="U16" s="551" t="s">
        <v>989</v>
      </c>
      <c r="V16" s="560" t="s">
        <v>1038</v>
      </c>
      <c r="W16" s="556"/>
    </row>
    <row r="17" spans="1:23" s="414" customFormat="1" ht="105" customHeight="1" x14ac:dyDescent="0.25">
      <c r="A17" s="677"/>
      <c r="B17" s="415" t="s">
        <v>213</v>
      </c>
      <c r="C17" s="416" t="s">
        <v>214</v>
      </c>
      <c r="D17" s="427" t="s">
        <v>215</v>
      </c>
      <c r="E17" s="428" t="s">
        <v>216</v>
      </c>
      <c r="F17" s="428" t="s">
        <v>122</v>
      </c>
      <c r="G17" s="428" t="s">
        <v>192</v>
      </c>
      <c r="H17" s="429">
        <v>45657</v>
      </c>
      <c r="I17" s="502"/>
      <c r="J17" s="418"/>
      <c r="K17" s="502">
        <v>0.5</v>
      </c>
      <c r="L17" s="418"/>
      <c r="M17" s="419"/>
      <c r="N17" s="420">
        <v>1</v>
      </c>
      <c r="O17" s="421">
        <f t="shared" si="0"/>
        <v>1</v>
      </c>
      <c r="P17" s="507">
        <f t="shared" si="2"/>
        <v>0.5</v>
      </c>
      <c r="Q17" s="507">
        <f t="shared" si="3"/>
        <v>0</v>
      </c>
      <c r="R17" s="431">
        <v>0</v>
      </c>
      <c r="S17" s="547">
        <f t="shared" si="5"/>
        <v>0</v>
      </c>
      <c r="T17" s="547">
        <f t="shared" si="1"/>
        <v>0.5</v>
      </c>
      <c r="U17" s="551" t="s">
        <v>989</v>
      </c>
      <c r="V17" s="551" t="s">
        <v>1039</v>
      </c>
      <c r="W17" s="556"/>
    </row>
    <row r="18" spans="1:23" s="414" customFormat="1" ht="105" customHeight="1" x14ac:dyDescent="0.25">
      <c r="A18" s="677"/>
      <c r="B18" s="415" t="s">
        <v>217</v>
      </c>
      <c r="C18" s="405" t="s">
        <v>218</v>
      </c>
      <c r="D18" s="427" t="s">
        <v>215</v>
      </c>
      <c r="E18" s="428" t="s">
        <v>219</v>
      </c>
      <c r="F18" s="428" t="s">
        <v>122</v>
      </c>
      <c r="G18" s="428" t="s">
        <v>155</v>
      </c>
      <c r="H18" s="408">
        <v>45535</v>
      </c>
      <c r="I18" s="502"/>
      <c r="J18" s="418"/>
      <c r="K18" s="502">
        <v>1</v>
      </c>
      <c r="L18" s="418">
        <v>1</v>
      </c>
      <c r="M18" s="419"/>
      <c r="N18" s="420"/>
      <c r="O18" s="421">
        <f t="shared" si="0"/>
        <v>1</v>
      </c>
      <c r="P18" s="507">
        <f t="shared" si="2"/>
        <v>1</v>
      </c>
      <c r="Q18" s="507">
        <f t="shared" si="3"/>
        <v>1</v>
      </c>
      <c r="R18" s="431">
        <f t="shared" si="4"/>
        <v>1</v>
      </c>
      <c r="S18" s="547">
        <f t="shared" si="5"/>
        <v>1</v>
      </c>
      <c r="T18" s="547">
        <f t="shared" si="1"/>
        <v>1</v>
      </c>
      <c r="U18" s="551" t="s">
        <v>995</v>
      </c>
      <c r="V18" s="559" t="s">
        <v>1035</v>
      </c>
      <c r="W18" s="557"/>
    </row>
    <row r="19" spans="1:23" s="414" customFormat="1" ht="150.75" customHeight="1" x14ac:dyDescent="0.3">
      <c r="A19" s="677"/>
      <c r="B19" s="415" t="s">
        <v>220</v>
      </c>
      <c r="C19" s="405" t="s">
        <v>221</v>
      </c>
      <c r="D19" s="427" t="s">
        <v>198</v>
      </c>
      <c r="E19" s="428" t="s">
        <v>222</v>
      </c>
      <c r="F19" s="428" t="s">
        <v>223</v>
      </c>
      <c r="G19" s="428" t="s">
        <v>184</v>
      </c>
      <c r="H19" s="408" t="s">
        <v>911</v>
      </c>
      <c r="I19" s="502"/>
      <c r="J19" s="418"/>
      <c r="K19" s="502">
        <v>1</v>
      </c>
      <c r="L19" s="418">
        <v>1</v>
      </c>
      <c r="M19" s="419"/>
      <c r="N19" s="420">
        <v>1</v>
      </c>
      <c r="O19" s="421">
        <f t="shared" si="0"/>
        <v>2</v>
      </c>
      <c r="P19" s="507">
        <f t="shared" si="2"/>
        <v>1</v>
      </c>
      <c r="Q19" s="507">
        <f t="shared" si="3"/>
        <v>1</v>
      </c>
      <c r="R19" s="431">
        <f t="shared" si="4"/>
        <v>1</v>
      </c>
      <c r="S19" s="547">
        <f t="shared" si="5"/>
        <v>1</v>
      </c>
      <c r="T19" s="547">
        <f t="shared" si="1"/>
        <v>0.5</v>
      </c>
      <c r="U19" s="551" t="s">
        <v>989</v>
      </c>
      <c r="V19" s="561" t="s">
        <v>1049</v>
      </c>
      <c r="W19" s="557"/>
    </row>
    <row r="20" spans="1:23" s="414" customFormat="1" ht="105" customHeight="1" x14ac:dyDescent="0.25">
      <c r="A20" s="677"/>
      <c r="B20" s="415" t="s">
        <v>224</v>
      </c>
      <c r="C20" s="432" t="s">
        <v>901</v>
      </c>
      <c r="D20" s="417" t="s">
        <v>225</v>
      </c>
      <c r="E20" s="407" t="s">
        <v>902</v>
      </c>
      <c r="F20" s="407" t="s">
        <v>164</v>
      </c>
      <c r="G20" s="407" t="s">
        <v>226</v>
      </c>
      <c r="H20" s="408">
        <v>45657</v>
      </c>
      <c r="I20" s="502"/>
      <c r="J20" s="418"/>
      <c r="K20" s="419"/>
      <c r="L20" s="418"/>
      <c r="M20" s="419"/>
      <c r="N20" s="420">
        <v>1</v>
      </c>
      <c r="O20" s="421">
        <f t="shared" si="0"/>
        <v>1</v>
      </c>
      <c r="P20" s="507">
        <f t="shared" si="2"/>
        <v>0</v>
      </c>
      <c r="Q20" s="507">
        <f t="shared" si="3"/>
        <v>0</v>
      </c>
      <c r="R20" s="431">
        <v>0</v>
      </c>
      <c r="S20" s="547">
        <f t="shared" si="5"/>
        <v>0</v>
      </c>
      <c r="T20" s="547">
        <f t="shared" si="1"/>
        <v>0</v>
      </c>
      <c r="U20" s="551" t="s">
        <v>989</v>
      </c>
      <c r="V20" s="559" t="s">
        <v>1040</v>
      </c>
      <c r="W20" s="557"/>
    </row>
    <row r="21" spans="1:23" s="414" customFormat="1" ht="105" customHeight="1" x14ac:dyDescent="0.25">
      <c r="A21" s="677"/>
      <c r="B21" s="415">
        <v>1.1399999999999999</v>
      </c>
      <c r="C21" s="432" t="s">
        <v>227</v>
      </c>
      <c r="D21" s="417" t="s">
        <v>191</v>
      </c>
      <c r="E21" s="407" t="s">
        <v>222</v>
      </c>
      <c r="F21" s="407" t="s">
        <v>164</v>
      </c>
      <c r="G21" s="407" t="s">
        <v>228</v>
      </c>
      <c r="H21" s="408" t="s">
        <v>170</v>
      </c>
      <c r="I21" s="502">
        <v>1</v>
      </c>
      <c r="J21" s="418">
        <v>1</v>
      </c>
      <c r="K21" s="502">
        <v>1</v>
      </c>
      <c r="L21" s="418">
        <v>1</v>
      </c>
      <c r="M21" s="419"/>
      <c r="N21" s="420">
        <v>1</v>
      </c>
      <c r="O21" s="421">
        <f t="shared" si="0"/>
        <v>3</v>
      </c>
      <c r="P21" s="507">
        <f t="shared" si="2"/>
        <v>2</v>
      </c>
      <c r="Q21" s="507">
        <f t="shared" si="3"/>
        <v>2</v>
      </c>
      <c r="R21" s="431">
        <f t="shared" si="4"/>
        <v>1</v>
      </c>
      <c r="S21" s="547">
        <f t="shared" si="5"/>
        <v>1</v>
      </c>
      <c r="T21" s="547">
        <f t="shared" si="1"/>
        <v>0.66666666666666663</v>
      </c>
      <c r="U21" s="551" t="s">
        <v>996</v>
      </c>
      <c r="V21" s="559" t="s">
        <v>1041</v>
      </c>
      <c r="W21" s="557"/>
    </row>
    <row r="22" spans="1:23" s="414" customFormat="1" ht="105" customHeight="1" x14ac:dyDescent="0.25">
      <c r="A22" s="677" t="s">
        <v>229</v>
      </c>
      <c r="B22" s="415" t="s">
        <v>28</v>
      </c>
      <c r="C22" s="405" t="s">
        <v>230</v>
      </c>
      <c r="D22" s="428" t="s">
        <v>231</v>
      </c>
      <c r="E22" s="407" t="s">
        <v>232</v>
      </c>
      <c r="F22" s="428" t="s">
        <v>112</v>
      </c>
      <c r="G22" s="428" t="s">
        <v>233</v>
      </c>
      <c r="H22" s="429" t="s">
        <v>893</v>
      </c>
      <c r="I22" s="502">
        <v>1</v>
      </c>
      <c r="J22" s="418">
        <v>1</v>
      </c>
      <c r="K22" s="502">
        <v>1</v>
      </c>
      <c r="L22" s="418">
        <v>1</v>
      </c>
      <c r="M22" s="419"/>
      <c r="N22" s="420">
        <v>1</v>
      </c>
      <c r="O22" s="421">
        <f t="shared" si="0"/>
        <v>3</v>
      </c>
      <c r="P22" s="507">
        <f t="shared" si="2"/>
        <v>2</v>
      </c>
      <c r="Q22" s="507">
        <f t="shared" si="3"/>
        <v>2</v>
      </c>
      <c r="R22" s="431">
        <f t="shared" si="4"/>
        <v>1</v>
      </c>
      <c r="S22" s="547">
        <f t="shared" si="5"/>
        <v>1</v>
      </c>
      <c r="T22" s="547">
        <f t="shared" si="1"/>
        <v>0.66666666666666663</v>
      </c>
      <c r="U22" s="552" t="s">
        <v>997</v>
      </c>
      <c r="V22" s="552" t="s">
        <v>1003</v>
      </c>
      <c r="W22" s="557"/>
    </row>
    <row r="23" spans="1:23" s="414" customFormat="1" ht="105" customHeight="1" x14ac:dyDescent="0.25">
      <c r="A23" s="677"/>
      <c r="B23" s="433" t="s">
        <v>129</v>
      </c>
      <c r="C23" s="416" t="s">
        <v>234</v>
      </c>
      <c r="D23" s="417" t="s">
        <v>235</v>
      </c>
      <c r="E23" s="407" t="s">
        <v>236</v>
      </c>
      <c r="F23" s="407" t="s">
        <v>122</v>
      </c>
      <c r="G23" s="407" t="s">
        <v>192</v>
      </c>
      <c r="H23" s="408" t="s">
        <v>894</v>
      </c>
      <c r="I23" s="503"/>
      <c r="J23" s="434"/>
      <c r="K23" s="435">
        <v>0</v>
      </c>
      <c r="L23" s="418">
        <v>1</v>
      </c>
      <c r="M23" s="419"/>
      <c r="N23" s="420">
        <v>1</v>
      </c>
      <c r="O23" s="421">
        <f t="shared" si="0"/>
        <v>2</v>
      </c>
      <c r="P23" s="507">
        <f t="shared" si="2"/>
        <v>0</v>
      </c>
      <c r="Q23" s="507">
        <f t="shared" si="3"/>
        <v>1</v>
      </c>
      <c r="R23" s="431">
        <f t="shared" si="4"/>
        <v>0</v>
      </c>
      <c r="S23" s="547">
        <f t="shared" si="5"/>
        <v>0</v>
      </c>
      <c r="T23" s="547">
        <f t="shared" si="1"/>
        <v>0</v>
      </c>
      <c r="U23" s="551" t="s">
        <v>989</v>
      </c>
      <c r="V23" s="573" t="s">
        <v>1071</v>
      </c>
      <c r="W23" s="557"/>
    </row>
    <row r="24" spans="1:23" s="414" customFormat="1" ht="127.5" customHeight="1" x14ac:dyDescent="0.25">
      <c r="A24" s="677"/>
      <c r="B24" s="415" t="s">
        <v>237</v>
      </c>
      <c r="C24" s="416" t="s">
        <v>238</v>
      </c>
      <c r="D24" s="428" t="s">
        <v>239</v>
      </c>
      <c r="E24" s="407" t="s">
        <v>232</v>
      </c>
      <c r="F24" s="407" t="s">
        <v>122</v>
      </c>
      <c r="G24" s="407" t="s">
        <v>240</v>
      </c>
      <c r="H24" s="408" t="s">
        <v>59</v>
      </c>
      <c r="I24" s="502">
        <v>1</v>
      </c>
      <c r="J24" s="434">
        <v>1</v>
      </c>
      <c r="K24" s="435">
        <v>0</v>
      </c>
      <c r="L24" s="434">
        <v>1</v>
      </c>
      <c r="M24" s="435"/>
      <c r="N24" s="436">
        <v>1</v>
      </c>
      <c r="O24" s="421">
        <f t="shared" si="0"/>
        <v>3</v>
      </c>
      <c r="P24" s="507">
        <f t="shared" si="2"/>
        <v>1</v>
      </c>
      <c r="Q24" s="507">
        <f t="shared" si="3"/>
        <v>2</v>
      </c>
      <c r="R24" s="431">
        <f t="shared" si="4"/>
        <v>0.5</v>
      </c>
      <c r="S24" s="547">
        <f t="shared" si="5"/>
        <v>0.5</v>
      </c>
      <c r="T24" s="547">
        <f t="shared" si="1"/>
        <v>0.33333333333333331</v>
      </c>
      <c r="U24" s="553" t="s">
        <v>998</v>
      </c>
      <c r="V24" s="573" t="s">
        <v>1071</v>
      </c>
      <c r="W24" s="557"/>
    </row>
    <row r="25" spans="1:23" s="414" customFormat="1" ht="143.25" customHeight="1" x14ac:dyDescent="0.25">
      <c r="A25" s="677" t="s">
        <v>241</v>
      </c>
      <c r="B25" s="415" t="s">
        <v>35</v>
      </c>
      <c r="C25" s="416" t="s">
        <v>898</v>
      </c>
      <c r="D25" s="407" t="s">
        <v>242</v>
      </c>
      <c r="E25" s="407" t="s">
        <v>243</v>
      </c>
      <c r="F25" s="407" t="s">
        <v>122</v>
      </c>
      <c r="G25" s="407" t="s">
        <v>192</v>
      </c>
      <c r="H25" s="408" t="s">
        <v>894</v>
      </c>
      <c r="I25" s="502"/>
      <c r="J25" s="418"/>
      <c r="K25" s="437">
        <v>1</v>
      </c>
      <c r="L25" s="418">
        <v>1</v>
      </c>
      <c r="M25" s="437"/>
      <c r="N25" s="420">
        <v>1</v>
      </c>
      <c r="O25" s="421">
        <f t="shared" si="0"/>
        <v>2</v>
      </c>
      <c r="P25" s="507">
        <f t="shared" si="2"/>
        <v>1</v>
      </c>
      <c r="Q25" s="507">
        <f t="shared" si="3"/>
        <v>1</v>
      </c>
      <c r="R25" s="431">
        <f t="shared" si="4"/>
        <v>1</v>
      </c>
      <c r="S25" s="547">
        <f t="shared" si="5"/>
        <v>1</v>
      </c>
      <c r="T25" s="547">
        <f t="shared" si="1"/>
        <v>0.5</v>
      </c>
      <c r="U25" s="551" t="s">
        <v>989</v>
      </c>
      <c r="V25" s="560" t="s">
        <v>1042</v>
      </c>
      <c r="W25" s="557"/>
    </row>
    <row r="26" spans="1:23" s="414" customFormat="1" ht="139.5" customHeight="1" x14ac:dyDescent="0.25">
      <c r="A26" s="677"/>
      <c r="B26" s="415" t="s">
        <v>244</v>
      </c>
      <c r="C26" s="432" t="s">
        <v>930</v>
      </c>
      <c r="D26" s="428" t="s">
        <v>245</v>
      </c>
      <c r="E26" s="407" t="s">
        <v>246</v>
      </c>
      <c r="F26" s="407" t="s">
        <v>122</v>
      </c>
      <c r="G26" s="407" t="s">
        <v>155</v>
      </c>
      <c r="H26" s="408" t="s">
        <v>894</v>
      </c>
      <c r="I26" s="504"/>
      <c r="J26" s="418"/>
      <c r="K26" s="437">
        <v>6</v>
      </c>
      <c r="L26" s="418">
        <v>10</v>
      </c>
      <c r="M26" s="437"/>
      <c r="N26" s="420">
        <v>6</v>
      </c>
      <c r="O26" s="421">
        <f t="shared" si="0"/>
        <v>16</v>
      </c>
      <c r="P26" s="507">
        <f t="shared" si="2"/>
        <v>6</v>
      </c>
      <c r="Q26" s="507">
        <f t="shared" si="3"/>
        <v>10</v>
      </c>
      <c r="R26" s="431">
        <f t="shared" si="4"/>
        <v>0.6</v>
      </c>
      <c r="S26" s="547">
        <f t="shared" si="5"/>
        <v>0.6</v>
      </c>
      <c r="T26" s="547">
        <f t="shared" si="1"/>
        <v>0.375</v>
      </c>
      <c r="U26" s="551" t="s">
        <v>999</v>
      </c>
      <c r="V26" s="560" t="s">
        <v>1050</v>
      </c>
      <c r="W26" s="557"/>
    </row>
    <row r="27" spans="1:23" s="414" customFormat="1" ht="105" customHeight="1" x14ac:dyDescent="0.25">
      <c r="A27" s="677"/>
      <c r="B27" s="415" t="s">
        <v>137</v>
      </c>
      <c r="C27" s="432" t="s">
        <v>247</v>
      </c>
      <c r="D27" s="417">
        <v>1</v>
      </c>
      <c r="E27" s="407" t="s">
        <v>248</v>
      </c>
      <c r="F27" s="407" t="s">
        <v>122</v>
      </c>
      <c r="G27" s="407" t="s">
        <v>155</v>
      </c>
      <c r="H27" s="408" t="s">
        <v>895</v>
      </c>
      <c r="I27" s="505"/>
      <c r="J27" s="418"/>
      <c r="K27" s="419">
        <v>0.5</v>
      </c>
      <c r="L27" s="423">
        <v>0.5</v>
      </c>
      <c r="M27" s="437"/>
      <c r="N27" s="424">
        <v>0.5</v>
      </c>
      <c r="O27" s="438">
        <f t="shared" si="0"/>
        <v>1</v>
      </c>
      <c r="P27" s="508">
        <f t="shared" si="2"/>
        <v>0.5</v>
      </c>
      <c r="Q27" s="508">
        <f t="shared" si="3"/>
        <v>0.5</v>
      </c>
      <c r="R27" s="508">
        <f t="shared" si="4"/>
        <v>1</v>
      </c>
      <c r="S27" s="548">
        <f t="shared" si="5"/>
        <v>1</v>
      </c>
      <c r="T27" s="548">
        <f t="shared" si="1"/>
        <v>0.5</v>
      </c>
      <c r="U27" s="551" t="s">
        <v>989</v>
      </c>
      <c r="V27" s="560" t="s">
        <v>1043</v>
      </c>
      <c r="W27" s="557"/>
    </row>
    <row r="28" spans="1:23" s="414" customFormat="1" ht="105" customHeight="1" x14ac:dyDescent="0.25">
      <c r="A28" s="677"/>
      <c r="B28" s="433" t="s">
        <v>141</v>
      </c>
      <c r="C28" s="422" t="s">
        <v>249</v>
      </c>
      <c r="D28" s="439">
        <v>1</v>
      </c>
      <c r="E28" s="403" t="s">
        <v>250</v>
      </c>
      <c r="F28" s="403" t="s">
        <v>122</v>
      </c>
      <c r="G28" s="403" t="s">
        <v>251</v>
      </c>
      <c r="H28" s="408" t="s">
        <v>59</v>
      </c>
      <c r="I28" s="502">
        <v>0.33</v>
      </c>
      <c r="J28" s="423">
        <v>0.33</v>
      </c>
      <c r="K28" s="419">
        <v>0.33</v>
      </c>
      <c r="L28" s="423">
        <v>0.33400000000000002</v>
      </c>
      <c r="M28" s="419"/>
      <c r="N28" s="424">
        <v>0.33400000000000002</v>
      </c>
      <c r="O28" s="438">
        <f t="shared" si="0"/>
        <v>0.998</v>
      </c>
      <c r="P28" s="508">
        <f t="shared" si="2"/>
        <v>0.66</v>
      </c>
      <c r="Q28" s="508">
        <f t="shared" si="3"/>
        <v>0.66400000000000003</v>
      </c>
      <c r="R28" s="508">
        <f t="shared" si="4"/>
        <v>0.99397590361445787</v>
      </c>
      <c r="S28" s="548">
        <f t="shared" si="5"/>
        <v>0.99397590361445787</v>
      </c>
      <c r="T28" s="548">
        <f t="shared" si="1"/>
        <v>0.66132264529058116</v>
      </c>
      <c r="U28" s="551" t="s">
        <v>1000</v>
      </c>
      <c r="V28" s="551" t="s">
        <v>1000</v>
      </c>
      <c r="W28" s="557"/>
    </row>
    <row r="29" spans="1:23" s="414" customFormat="1" ht="105" customHeight="1" x14ac:dyDescent="0.25">
      <c r="A29" s="677"/>
      <c r="B29" s="415" t="s">
        <v>252</v>
      </c>
      <c r="C29" s="432" t="s">
        <v>903</v>
      </c>
      <c r="D29" s="428" t="s">
        <v>253</v>
      </c>
      <c r="E29" s="407" t="s">
        <v>254</v>
      </c>
      <c r="F29" s="407" t="s">
        <v>122</v>
      </c>
      <c r="G29" s="407" t="s">
        <v>192</v>
      </c>
      <c r="H29" s="408">
        <v>45535</v>
      </c>
      <c r="I29" s="502"/>
      <c r="J29" s="418"/>
      <c r="K29" s="578">
        <v>0.5</v>
      </c>
      <c r="L29" s="418">
        <v>1</v>
      </c>
      <c r="M29" s="437"/>
      <c r="N29" s="420"/>
      <c r="O29" s="421">
        <f t="shared" si="0"/>
        <v>1</v>
      </c>
      <c r="P29" s="507">
        <f t="shared" si="2"/>
        <v>0.5</v>
      </c>
      <c r="Q29" s="507">
        <f t="shared" si="3"/>
        <v>1</v>
      </c>
      <c r="R29" s="507">
        <f t="shared" si="4"/>
        <v>0.5</v>
      </c>
      <c r="S29" s="546">
        <f t="shared" si="5"/>
        <v>0.5</v>
      </c>
      <c r="T29" s="546">
        <f t="shared" si="1"/>
        <v>0.5</v>
      </c>
      <c r="U29" s="551" t="s">
        <v>989</v>
      </c>
      <c r="V29" s="562" t="s">
        <v>1044</v>
      </c>
      <c r="W29" s="557"/>
    </row>
    <row r="30" spans="1:23" s="414" customFormat="1" ht="105" customHeight="1" x14ac:dyDescent="0.25">
      <c r="A30" s="677"/>
      <c r="B30" s="415" t="s">
        <v>255</v>
      </c>
      <c r="C30" s="432" t="s">
        <v>897</v>
      </c>
      <c r="D30" s="428" t="s">
        <v>256</v>
      </c>
      <c r="E30" s="407" t="s">
        <v>254</v>
      </c>
      <c r="F30" s="407" t="s">
        <v>122</v>
      </c>
      <c r="G30" s="407" t="s">
        <v>257</v>
      </c>
      <c r="H30" s="408" t="s">
        <v>894</v>
      </c>
      <c r="I30" s="504"/>
      <c r="J30" s="418"/>
      <c r="K30" s="437">
        <v>0</v>
      </c>
      <c r="L30" s="418">
        <v>3</v>
      </c>
      <c r="M30" s="437"/>
      <c r="N30" s="420">
        <v>3</v>
      </c>
      <c r="O30" s="421">
        <f t="shared" si="0"/>
        <v>6</v>
      </c>
      <c r="P30" s="507">
        <f t="shared" si="2"/>
        <v>0</v>
      </c>
      <c r="Q30" s="507">
        <f t="shared" si="3"/>
        <v>3</v>
      </c>
      <c r="R30" s="507">
        <f t="shared" si="4"/>
        <v>0</v>
      </c>
      <c r="S30" s="546">
        <f t="shared" si="5"/>
        <v>0</v>
      </c>
      <c r="T30" s="546">
        <f t="shared" si="1"/>
        <v>0</v>
      </c>
      <c r="U30" s="551" t="s">
        <v>989</v>
      </c>
      <c r="V30" s="573" t="s">
        <v>1071</v>
      </c>
      <c r="W30" s="557"/>
    </row>
    <row r="31" spans="1:23" s="414" customFormat="1" ht="105" customHeight="1" x14ac:dyDescent="0.3">
      <c r="A31" s="677"/>
      <c r="B31" s="415" t="s">
        <v>258</v>
      </c>
      <c r="C31" s="432" t="s">
        <v>259</v>
      </c>
      <c r="D31" s="428" t="s">
        <v>912</v>
      </c>
      <c r="E31" s="407" t="s">
        <v>260</v>
      </c>
      <c r="F31" s="428" t="s">
        <v>223</v>
      </c>
      <c r="G31" s="428" t="s">
        <v>261</v>
      </c>
      <c r="H31" s="429" t="s">
        <v>911</v>
      </c>
      <c r="I31" s="505"/>
      <c r="J31" s="418"/>
      <c r="K31" s="437">
        <v>0</v>
      </c>
      <c r="L31" s="418">
        <v>1</v>
      </c>
      <c r="M31" s="437"/>
      <c r="N31" s="420">
        <v>1</v>
      </c>
      <c r="O31" s="421">
        <f t="shared" si="0"/>
        <v>2</v>
      </c>
      <c r="P31" s="507">
        <f t="shared" si="2"/>
        <v>0</v>
      </c>
      <c r="Q31" s="507">
        <f t="shared" si="3"/>
        <v>1</v>
      </c>
      <c r="R31" s="507">
        <f t="shared" si="4"/>
        <v>0</v>
      </c>
      <c r="S31" s="546">
        <f t="shared" si="5"/>
        <v>0</v>
      </c>
      <c r="T31" s="546">
        <f t="shared" si="1"/>
        <v>0</v>
      </c>
      <c r="U31" s="551" t="s">
        <v>989</v>
      </c>
      <c r="V31" s="561" t="s">
        <v>1048</v>
      </c>
      <c r="W31" s="557"/>
    </row>
    <row r="32" spans="1:23" s="414" customFormat="1" ht="105" customHeight="1" x14ac:dyDescent="0.25">
      <c r="A32" s="677"/>
      <c r="B32" s="415" t="s">
        <v>262</v>
      </c>
      <c r="C32" s="432" t="s">
        <v>263</v>
      </c>
      <c r="D32" s="432" t="s">
        <v>264</v>
      </c>
      <c r="E32" s="407" t="s">
        <v>265</v>
      </c>
      <c r="F32" s="407" t="s">
        <v>223</v>
      </c>
      <c r="G32" s="407" t="s">
        <v>905</v>
      </c>
      <c r="H32" s="408" t="s">
        <v>911</v>
      </c>
      <c r="I32" s="502"/>
      <c r="J32" s="418"/>
      <c r="K32" s="578">
        <v>0.5</v>
      </c>
      <c r="L32" s="418">
        <v>2</v>
      </c>
      <c r="M32" s="437"/>
      <c r="N32" s="420">
        <v>1</v>
      </c>
      <c r="O32" s="421">
        <f t="shared" si="0"/>
        <v>3</v>
      </c>
      <c r="P32" s="507">
        <f t="shared" si="2"/>
        <v>0.5</v>
      </c>
      <c r="Q32" s="507">
        <f t="shared" si="3"/>
        <v>2</v>
      </c>
      <c r="R32" s="507">
        <f t="shared" si="4"/>
        <v>0.25</v>
      </c>
      <c r="S32" s="546">
        <f t="shared" si="5"/>
        <v>0.25</v>
      </c>
      <c r="T32" s="546">
        <f t="shared" si="1"/>
        <v>0.16666666666666666</v>
      </c>
      <c r="U32" s="551" t="s">
        <v>989</v>
      </c>
      <c r="V32" s="563" t="s">
        <v>1001</v>
      </c>
      <c r="W32" s="557"/>
    </row>
    <row r="33" spans="1:23" s="414" customFormat="1" ht="105" customHeight="1" x14ac:dyDescent="0.25">
      <c r="A33" s="677" t="s">
        <v>266</v>
      </c>
      <c r="B33" s="440" t="s">
        <v>43</v>
      </c>
      <c r="C33" s="405" t="s">
        <v>904</v>
      </c>
      <c r="D33" s="405" t="s">
        <v>264</v>
      </c>
      <c r="E33" s="405" t="s">
        <v>265</v>
      </c>
      <c r="F33" s="405" t="s">
        <v>223</v>
      </c>
      <c r="G33" s="428" t="s">
        <v>267</v>
      </c>
      <c r="H33" s="429" t="s">
        <v>170</v>
      </c>
      <c r="I33" s="502">
        <v>1</v>
      </c>
      <c r="J33" s="418">
        <v>1</v>
      </c>
      <c r="K33" s="437">
        <v>1</v>
      </c>
      <c r="L33" s="418">
        <v>1</v>
      </c>
      <c r="M33" s="437"/>
      <c r="N33" s="420">
        <v>1</v>
      </c>
      <c r="O33" s="421">
        <f t="shared" si="0"/>
        <v>3</v>
      </c>
      <c r="P33" s="507">
        <f t="shared" si="2"/>
        <v>2</v>
      </c>
      <c r="Q33" s="507">
        <f t="shared" si="3"/>
        <v>2</v>
      </c>
      <c r="R33" s="507">
        <f t="shared" si="4"/>
        <v>1</v>
      </c>
      <c r="S33" s="546">
        <f t="shared" si="5"/>
        <v>1</v>
      </c>
      <c r="T33" s="546">
        <f t="shared" si="1"/>
        <v>0.66666666666666663</v>
      </c>
      <c r="U33" s="551" t="s">
        <v>1002</v>
      </c>
      <c r="V33" s="552" t="s">
        <v>1004</v>
      </c>
      <c r="W33" s="557"/>
    </row>
    <row r="34" spans="1:23" s="414" customFormat="1" ht="105" customHeight="1" thickBot="1" x14ac:dyDescent="0.3">
      <c r="A34" s="677"/>
      <c r="B34" s="415" t="s">
        <v>268</v>
      </c>
      <c r="C34" s="405" t="s">
        <v>269</v>
      </c>
      <c r="D34" s="407" t="s">
        <v>242</v>
      </c>
      <c r="E34" s="428" t="s">
        <v>270</v>
      </c>
      <c r="F34" s="407" t="s">
        <v>122</v>
      </c>
      <c r="G34" s="428" t="s">
        <v>271</v>
      </c>
      <c r="H34" s="429" t="s">
        <v>896</v>
      </c>
      <c r="I34" s="504"/>
      <c r="J34" s="418"/>
      <c r="K34" s="437"/>
      <c r="L34" s="418">
        <v>1</v>
      </c>
      <c r="M34" s="437"/>
      <c r="N34" s="420">
        <v>1</v>
      </c>
      <c r="O34" s="441">
        <f t="shared" si="0"/>
        <v>2</v>
      </c>
      <c r="P34" s="509">
        <f t="shared" si="2"/>
        <v>0</v>
      </c>
      <c r="Q34" s="509">
        <f t="shared" si="3"/>
        <v>1</v>
      </c>
      <c r="R34" s="509">
        <f t="shared" si="4"/>
        <v>0</v>
      </c>
      <c r="S34" s="549">
        <f t="shared" si="5"/>
        <v>0</v>
      </c>
      <c r="T34" s="549">
        <f t="shared" si="1"/>
        <v>0</v>
      </c>
      <c r="U34" s="554" t="s">
        <v>989</v>
      </c>
      <c r="V34" s="574" t="s">
        <v>1071</v>
      </c>
      <c r="W34" s="558"/>
    </row>
    <row r="35" spans="1:23" hidden="1" x14ac:dyDescent="0.25">
      <c r="A35" s="676" t="s">
        <v>928</v>
      </c>
      <c r="B35" s="676"/>
      <c r="Q35" s="565"/>
      <c r="R35" s="565">
        <f t="shared" ref="R35:S35" si="6">AVERAGE(R8:R34)</f>
        <v>0.6699241410084783</v>
      </c>
      <c r="S35" s="565">
        <f t="shared" si="6"/>
        <v>0.6699241410084783</v>
      </c>
      <c r="T35" s="565">
        <f>AVERAGE(T8:T34)</f>
        <v>0.46411031940424058</v>
      </c>
    </row>
    <row r="36" spans="1:23" x14ac:dyDescent="0.25">
      <c r="A36" s="402" t="s">
        <v>929</v>
      </c>
      <c r="B36" s="402"/>
    </row>
  </sheetData>
  <autoFilter ref="A7:W35" xr:uid="{00000000-0001-0000-0500-000000000000}">
    <filterColumn colId="1" showButton="0"/>
  </autoFilter>
  <mergeCells count="20">
    <mergeCell ref="A35:B35"/>
    <mergeCell ref="A8:A21"/>
    <mergeCell ref="A22:A24"/>
    <mergeCell ref="A25:A32"/>
    <mergeCell ref="A33:A34"/>
    <mergeCell ref="V5:V7"/>
    <mergeCell ref="W5:W7"/>
    <mergeCell ref="A6:H6"/>
    <mergeCell ref="B7:C7"/>
    <mergeCell ref="A5:H5"/>
    <mergeCell ref="I5:J6"/>
    <mergeCell ref="K5:L6"/>
    <mergeCell ref="M5:N6"/>
    <mergeCell ref="O5:O7"/>
    <mergeCell ref="P5:P7"/>
    <mergeCell ref="Q5:Q7"/>
    <mergeCell ref="R5:R7"/>
    <mergeCell ref="T5:T7"/>
    <mergeCell ref="U5:U7"/>
    <mergeCell ref="S5:S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E6BC-4FDE-4BC7-8AFD-4F194BFE220B}">
  <sheetPr>
    <tabColor rgb="FF00B050"/>
  </sheetPr>
  <dimension ref="A1:DG16"/>
  <sheetViews>
    <sheetView zoomScale="90" zoomScaleNormal="90" workbookViewId="0">
      <selection sqref="A1:V1"/>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0.28515625" bestFit="1" customWidth="1"/>
    <col min="14" max="14" width="9.7109375" bestFit="1" customWidth="1"/>
    <col min="15" max="15" width="10.42578125" customWidth="1"/>
    <col min="16" max="19" width="13.7109375" customWidth="1"/>
    <col min="20" max="20" width="29" customWidth="1"/>
    <col min="21" max="21" width="44.140625" customWidth="1"/>
    <col min="22" max="22" width="29" customWidth="1"/>
  </cols>
  <sheetData>
    <row r="1" spans="1:111" ht="74.25" customHeight="1" thickBot="1" x14ac:dyDescent="0.3">
      <c r="A1" s="586"/>
      <c r="B1" s="586"/>
      <c r="C1" s="586"/>
      <c r="D1" s="586"/>
      <c r="E1" s="586"/>
      <c r="F1" s="586"/>
      <c r="G1" s="586"/>
      <c r="H1" s="586"/>
      <c r="I1" s="586"/>
      <c r="J1" s="586"/>
      <c r="K1" s="586"/>
      <c r="L1" s="586"/>
      <c r="M1" s="586"/>
      <c r="N1" s="586"/>
      <c r="O1" s="586"/>
      <c r="P1" s="586"/>
      <c r="Q1" s="586"/>
      <c r="R1" s="586"/>
      <c r="S1" s="586"/>
      <c r="T1" s="586"/>
      <c r="U1" s="586"/>
      <c r="V1" s="586"/>
    </row>
    <row r="2" spans="1:111" ht="24" customHeight="1" x14ac:dyDescent="0.25">
      <c r="A2" s="704" t="s">
        <v>272</v>
      </c>
      <c r="B2" s="704"/>
      <c r="C2" s="704"/>
      <c r="D2" s="704"/>
      <c r="E2" s="704"/>
      <c r="F2" s="704"/>
      <c r="G2" s="704"/>
      <c r="H2" s="705"/>
      <c r="I2" s="715" t="s">
        <v>82</v>
      </c>
      <c r="J2" s="716"/>
      <c r="K2" s="716" t="s">
        <v>4</v>
      </c>
      <c r="L2" s="716"/>
      <c r="M2" s="716" t="s">
        <v>5</v>
      </c>
      <c r="N2" s="717"/>
      <c r="O2" s="718" t="s">
        <v>273</v>
      </c>
      <c r="P2" s="725" t="s">
        <v>83</v>
      </c>
      <c r="Q2" s="725" t="s">
        <v>1005</v>
      </c>
      <c r="R2" s="725" t="s">
        <v>964</v>
      </c>
      <c r="S2" s="725" t="s">
        <v>965</v>
      </c>
      <c r="T2" s="720" t="s">
        <v>85</v>
      </c>
      <c r="U2" s="720" t="s">
        <v>9</v>
      </c>
      <c r="V2" s="722" t="s">
        <v>95</v>
      </c>
    </row>
    <row r="3" spans="1:111" ht="26.25" thickBot="1" x14ac:dyDescent="0.3">
      <c r="A3" s="393" t="s">
        <v>12</v>
      </c>
      <c r="B3" s="724" t="s">
        <v>13</v>
      </c>
      <c r="C3" s="724"/>
      <c r="D3" s="395" t="s">
        <v>14</v>
      </c>
      <c r="E3" s="395" t="s">
        <v>186</v>
      </c>
      <c r="F3" s="395" t="s">
        <v>15</v>
      </c>
      <c r="G3" s="353" t="s">
        <v>16</v>
      </c>
      <c r="H3" s="396" t="s">
        <v>17</v>
      </c>
      <c r="I3" s="397" t="s">
        <v>18</v>
      </c>
      <c r="J3" s="398" t="s">
        <v>19</v>
      </c>
      <c r="K3" s="398" t="s">
        <v>18</v>
      </c>
      <c r="L3" s="398" t="s">
        <v>19</v>
      </c>
      <c r="M3" s="398" t="s">
        <v>18</v>
      </c>
      <c r="N3" s="399" t="s">
        <v>19</v>
      </c>
      <c r="O3" s="719"/>
      <c r="P3" s="726"/>
      <c r="Q3" s="726"/>
      <c r="R3" s="726"/>
      <c r="S3" s="726"/>
      <c r="T3" s="721"/>
      <c r="U3" s="721"/>
      <c r="V3" s="723"/>
    </row>
    <row r="4" spans="1:111" ht="76.5" x14ac:dyDescent="0.25">
      <c r="A4" s="677" t="s">
        <v>274</v>
      </c>
      <c r="B4" s="89" t="s">
        <v>21</v>
      </c>
      <c r="C4" s="78" t="s">
        <v>275</v>
      </c>
      <c r="D4" s="22">
        <v>1</v>
      </c>
      <c r="E4" s="23" t="s">
        <v>276</v>
      </c>
      <c r="F4" s="4" t="s">
        <v>277</v>
      </c>
      <c r="G4" s="4" t="s">
        <v>915</v>
      </c>
      <c r="H4" s="107" t="s">
        <v>279</v>
      </c>
      <c r="I4" s="168">
        <v>1</v>
      </c>
      <c r="J4" s="109">
        <v>1</v>
      </c>
      <c r="K4" s="108"/>
      <c r="L4" s="109"/>
      <c r="M4" s="108"/>
      <c r="N4" s="161"/>
      <c r="O4" s="165">
        <f>J4+L4+N4</f>
        <v>1</v>
      </c>
      <c r="P4" s="166">
        <f>I4+K4</f>
        <v>1</v>
      </c>
      <c r="Q4" s="166">
        <f>+J4+L4</f>
        <v>1</v>
      </c>
      <c r="R4" s="166">
        <f>+P4/Q4</f>
        <v>1</v>
      </c>
      <c r="S4" s="166">
        <f>+P4/O4</f>
        <v>1</v>
      </c>
      <c r="T4" s="511" t="s">
        <v>1008</v>
      </c>
      <c r="U4" s="515" t="s">
        <v>1009</v>
      </c>
      <c r="V4" s="167"/>
    </row>
    <row r="5" spans="1:111" ht="148.9" customHeight="1" x14ac:dyDescent="0.25">
      <c r="A5" s="677"/>
      <c r="B5" s="89" t="s">
        <v>106</v>
      </c>
      <c r="C5" s="79" t="s">
        <v>280</v>
      </c>
      <c r="D5" s="24">
        <v>1</v>
      </c>
      <c r="E5" s="23" t="s">
        <v>281</v>
      </c>
      <c r="F5" s="4" t="s">
        <v>282</v>
      </c>
      <c r="G5" s="4" t="s">
        <v>278</v>
      </c>
      <c r="H5" s="111" t="s">
        <v>279</v>
      </c>
      <c r="I5" s="112"/>
      <c r="J5" s="99"/>
      <c r="K5" s="100">
        <v>0.5</v>
      </c>
      <c r="L5" s="99">
        <v>0.5</v>
      </c>
      <c r="M5" s="100"/>
      <c r="N5" s="162">
        <v>0.5</v>
      </c>
      <c r="O5" s="517">
        <f t="shared" ref="O5:O13" si="0">J5+L5+N5</f>
        <v>1</v>
      </c>
      <c r="P5" s="110">
        <f t="shared" ref="P5:P13" si="1">I5+K5</f>
        <v>0.5</v>
      </c>
      <c r="Q5" s="110">
        <f t="shared" ref="Q5:Q13" si="2">+J5+L5</f>
        <v>0.5</v>
      </c>
      <c r="R5" s="110">
        <f t="shared" ref="R5:R13" si="3">+P5/Q5</f>
        <v>1</v>
      </c>
      <c r="S5" s="110">
        <f t="shared" ref="S5:S13" si="4">+P5/O5</f>
        <v>0.5</v>
      </c>
      <c r="T5" s="512" t="s">
        <v>1006</v>
      </c>
      <c r="U5" s="513" t="s">
        <v>1010</v>
      </c>
      <c r="V5" s="169"/>
    </row>
    <row r="6" spans="1:111" s="314" customFormat="1" ht="76.5" x14ac:dyDescent="0.25">
      <c r="A6" s="377" t="s">
        <v>283</v>
      </c>
      <c r="B6" s="104" t="s">
        <v>28</v>
      </c>
      <c r="C6" s="78" t="s">
        <v>914</v>
      </c>
      <c r="D6" s="4">
        <v>3</v>
      </c>
      <c r="E6" s="25" t="s">
        <v>913</v>
      </c>
      <c r="F6" s="4" t="s">
        <v>284</v>
      </c>
      <c r="G6" s="4" t="s">
        <v>285</v>
      </c>
      <c r="H6" s="113" t="s">
        <v>286</v>
      </c>
      <c r="I6" s="315">
        <v>1</v>
      </c>
      <c r="J6" s="109">
        <v>1</v>
      </c>
      <c r="K6" s="102">
        <v>1</v>
      </c>
      <c r="L6" s="109">
        <v>1</v>
      </c>
      <c r="M6" s="316"/>
      <c r="N6" s="163">
        <v>1</v>
      </c>
      <c r="O6" s="317">
        <f t="shared" si="0"/>
        <v>3</v>
      </c>
      <c r="P6" s="516">
        <f t="shared" si="1"/>
        <v>2</v>
      </c>
      <c r="Q6" s="516">
        <f t="shared" si="2"/>
        <v>2</v>
      </c>
      <c r="R6" s="318">
        <f t="shared" si="3"/>
        <v>1</v>
      </c>
      <c r="S6" s="318">
        <f t="shared" si="4"/>
        <v>0.66666666666666663</v>
      </c>
      <c r="T6" s="513" t="s">
        <v>1007</v>
      </c>
      <c r="U6" s="513" t="s">
        <v>1011</v>
      </c>
      <c r="V6" s="169"/>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row>
    <row r="7" spans="1:111" ht="38.25" x14ac:dyDescent="0.25">
      <c r="A7" s="377" t="s">
        <v>287</v>
      </c>
      <c r="B7" s="9">
        <v>3.1</v>
      </c>
      <c r="C7" s="78" t="s">
        <v>288</v>
      </c>
      <c r="D7" s="4">
        <v>1</v>
      </c>
      <c r="E7" s="23" t="s">
        <v>289</v>
      </c>
      <c r="F7" s="4" t="s">
        <v>277</v>
      </c>
      <c r="G7" s="8" t="s">
        <v>278</v>
      </c>
      <c r="H7" s="113" t="s">
        <v>290</v>
      </c>
      <c r="I7" s="115"/>
      <c r="J7" s="101"/>
      <c r="K7" s="102"/>
      <c r="L7" s="101"/>
      <c r="M7" s="102"/>
      <c r="N7" s="163">
        <v>1</v>
      </c>
      <c r="O7" s="168">
        <f t="shared" si="0"/>
        <v>1</v>
      </c>
      <c r="P7" s="110">
        <f t="shared" si="1"/>
        <v>0</v>
      </c>
      <c r="Q7" s="110">
        <f t="shared" si="2"/>
        <v>0</v>
      </c>
      <c r="R7" s="110">
        <v>0</v>
      </c>
      <c r="S7" s="110">
        <f t="shared" si="4"/>
        <v>0</v>
      </c>
      <c r="T7" s="512" t="s">
        <v>1006</v>
      </c>
      <c r="U7" s="513" t="s">
        <v>1012</v>
      </c>
      <c r="V7" s="169"/>
    </row>
    <row r="8" spans="1:111" ht="114.6" customHeight="1" x14ac:dyDescent="0.25">
      <c r="A8" s="677" t="s">
        <v>291</v>
      </c>
      <c r="B8" s="9" t="s">
        <v>43</v>
      </c>
      <c r="C8" s="80" t="s">
        <v>292</v>
      </c>
      <c r="D8" s="8">
        <v>2</v>
      </c>
      <c r="E8" s="25" t="s">
        <v>293</v>
      </c>
      <c r="F8" s="8" t="s">
        <v>112</v>
      </c>
      <c r="G8" s="8" t="s">
        <v>294</v>
      </c>
      <c r="H8" s="113" t="s">
        <v>290</v>
      </c>
      <c r="I8" s="114"/>
      <c r="J8" s="101"/>
      <c r="K8" s="102">
        <v>1</v>
      </c>
      <c r="L8" s="101">
        <v>1</v>
      </c>
      <c r="M8" s="102"/>
      <c r="N8" s="163">
        <v>1</v>
      </c>
      <c r="O8" s="168">
        <f t="shared" si="0"/>
        <v>2</v>
      </c>
      <c r="P8" s="110">
        <f t="shared" si="1"/>
        <v>1</v>
      </c>
      <c r="Q8" s="110">
        <f t="shared" si="2"/>
        <v>1</v>
      </c>
      <c r="R8" s="110">
        <f t="shared" si="3"/>
        <v>1</v>
      </c>
      <c r="S8" s="110">
        <f t="shared" si="4"/>
        <v>0.5</v>
      </c>
      <c r="T8" s="512" t="s">
        <v>1006</v>
      </c>
      <c r="U8" s="512" t="s">
        <v>1013</v>
      </c>
      <c r="V8" s="169"/>
    </row>
    <row r="9" spans="1:111" ht="139.15" customHeight="1" x14ac:dyDescent="0.25">
      <c r="A9" s="677"/>
      <c r="B9" s="9" t="s">
        <v>268</v>
      </c>
      <c r="C9" s="80" t="s">
        <v>295</v>
      </c>
      <c r="D9" s="26">
        <v>2</v>
      </c>
      <c r="E9" s="25" t="s">
        <v>296</v>
      </c>
      <c r="F9" s="8" t="s">
        <v>297</v>
      </c>
      <c r="G9" s="8" t="s">
        <v>298</v>
      </c>
      <c r="H9" s="113" t="s">
        <v>290</v>
      </c>
      <c r="I9" s="114"/>
      <c r="J9" s="101"/>
      <c r="K9" s="102">
        <v>1</v>
      </c>
      <c r="L9" s="101">
        <v>1</v>
      </c>
      <c r="M9" s="102"/>
      <c r="N9" s="163">
        <v>1</v>
      </c>
      <c r="O9" s="168">
        <f t="shared" si="0"/>
        <v>2</v>
      </c>
      <c r="P9" s="110">
        <f t="shared" si="1"/>
        <v>1</v>
      </c>
      <c r="Q9" s="110">
        <f t="shared" si="2"/>
        <v>1</v>
      </c>
      <c r="R9" s="110">
        <f t="shared" si="3"/>
        <v>1</v>
      </c>
      <c r="S9" s="110">
        <f t="shared" si="4"/>
        <v>0.5</v>
      </c>
      <c r="T9" s="512" t="s">
        <v>1006</v>
      </c>
      <c r="U9" s="513" t="s">
        <v>1014</v>
      </c>
      <c r="V9" s="169"/>
    </row>
    <row r="10" spans="1:111" s="314" customFormat="1" ht="76.5" x14ac:dyDescent="0.25">
      <c r="A10" s="677"/>
      <c r="B10" s="104" t="s">
        <v>299</v>
      </c>
      <c r="C10" s="319" t="s">
        <v>300</v>
      </c>
      <c r="D10" s="320">
        <v>1</v>
      </c>
      <c r="E10" s="23" t="s">
        <v>301</v>
      </c>
      <c r="F10" s="4" t="s">
        <v>104</v>
      </c>
      <c r="G10" s="4" t="s">
        <v>302</v>
      </c>
      <c r="H10" s="321" t="s">
        <v>290</v>
      </c>
      <c r="I10" s="315"/>
      <c r="J10" s="101"/>
      <c r="K10" s="105">
        <v>0.5</v>
      </c>
      <c r="L10" s="99">
        <v>0.5</v>
      </c>
      <c r="M10" s="316"/>
      <c r="N10" s="162">
        <v>0.5</v>
      </c>
      <c r="O10" s="518">
        <f t="shared" si="0"/>
        <v>1</v>
      </c>
      <c r="P10" s="318">
        <f t="shared" si="1"/>
        <v>0.5</v>
      </c>
      <c r="Q10" s="318">
        <f t="shared" si="2"/>
        <v>0.5</v>
      </c>
      <c r="R10" s="318">
        <f t="shared" si="3"/>
        <v>1</v>
      </c>
      <c r="S10" s="318">
        <f t="shared" si="4"/>
        <v>0.5</v>
      </c>
      <c r="T10" s="512" t="s">
        <v>1006</v>
      </c>
      <c r="U10" s="513" t="s">
        <v>1015</v>
      </c>
      <c r="V10" s="169"/>
      <c r="W10"/>
      <c r="X10"/>
      <c r="Y10"/>
      <c r="Z10"/>
      <c r="AA10"/>
      <c r="AB10"/>
      <c r="AC10"/>
      <c r="AD10"/>
      <c r="AE10"/>
      <c r="AF10"/>
      <c r="AG10"/>
      <c r="AH10"/>
      <c r="AI10"/>
      <c r="AJ10"/>
      <c r="AK10"/>
      <c r="AL10"/>
      <c r="AM10"/>
      <c r="AN10"/>
      <c r="AO10"/>
      <c r="AP10"/>
      <c r="AQ10"/>
      <c r="AR10"/>
      <c r="AS10"/>
      <c r="AT10"/>
      <c r="AU10"/>
      <c r="AV10"/>
      <c r="AW10"/>
    </row>
    <row r="11" spans="1:111" ht="76.5" x14ac:dyDescent="0.25">
      <c r="A11" s="394" t="s">
        <v>303</v>
      </c>
      <c r="B11" s="9" t="s">
        <v>49</v>
      </c>
      <c r="C11" s="80" t="s">
        <v>304</v>
      </c>
      <c r="D11" s="12">
        <v>1</v>
      </c>
      <c r="E11" s="25" t="s">
        <v>305</v>
      </c>
      <c r="F11" s="8" t="s">
        <v>104</v>
      </c>
      <c r="G11" s="8" t="s">
        <v>302</v>
      </c>
      <c r="H11" s="116" t="s">
        <v>290</v>
      </c>
      <c r="I11" s="114"/>
      <c r="J11" s="101"/>
      <c r="K11" s="100">
        <v>0.5</v>
      </c>
      <c r="L11" s="99">
        <v>0.5</v>
      </c>
      <c r="M11" s="102"/>
      <c r="N11" s="162">
        <v>0.5</v>
      </c>
      <c r="O11" s="517">
        <f t="shared" si="0"/>
        <v>1</v>
      </c>
      <c r="P11" s="110">
        <f t="shared" si="1"/>
        <v>0.5</v>
      </c>
      <c r="Q11" s="110">
        <f t="shared" si="2"/>
        <v>0.5</v>
      </c>
      <c r="R11" s="110">
        <f t="shared" si="3"/>
        <v>1</v>
      </c>
      <c r="S11" s="110">
        <f t="shared" si="4"/>
        <v>0.5</v>
      </c>
      <c r="T11" s="512" t="s">
        <v>1006</v>
      </c>
      <c r="U11" s="512" t="s">
        <v>1016</v>
      </c>
      <c r="V11" s="169"/>
    </row>
    <row r="12" spans="1:111" ht="63.75" x14ac:dyDescent="0.25">
      <c r="A12" s="727" t="s">
        <v>306</v>
      </c>
      <c r="B12" s="9" t="s">
        <v>307</v>
      </c>
      <c r="C12" s="80" t="s">
        <v>308</v>
      </c>
      <c r="D12" s="12">
        <v>1</v>
      </c>
      <c r="E12" s="25" t="s">
        <v>309</v>
      </c>
      <c r="F12" s="8" t="s">
        <v>310</v>
      </c>
      <c r="G12" s="8" t="s">
        <v>311</v>
      </c>
      <c r="H12" s="116" t="s">
        <v>290</v>
      </c>
      <c r="I12" s="114"/>
      <c r="J12" s="101"/>
      <c r="K12" s="102"/>
      <c r="L12" s="101"/>
      <c r="M12" s="102"/>
      <c r="N12" s="162">
        <v>1</v>
      </c>
      <c r="O12" s="517">
        <f t="shared" si="0"/>
        <v>1</v>
      </c>
      <c r="P12" s="110">
        <f t="shared" si="1"/>
        <v>0</v>
      </c>
      <c r="Q12" s="110">
        <f t="shared" si="2"/>
        <v>0</v>
      </c>
      <c r="R12" s="110">
        <v>0</v>
      </c>
      <c r="S12" s="110">
        <f t="shared" si="4"/>
        <v>0</v>
      </c>
      <c r="T12" s="512" t="s">
        <v>1006</v>
      </c>
      <c r="U12" s="512" t="s">
        <v>1017</v>
      </c>
      <c r="V12" s="169"/>
    </row>
    <row r="13" spans="1:111" ht="77.25" thickBot="1" x14ac:dyDescent="0.3">
      <c r="A13" s="727"/>
      <c r="B13" s="9" t="s">
        <v>312</v>
      </c>
      <c r="C13" s="80" t="s">
        <v>313</v>
      </c>
      <c r="D13" s="12">
        <v>1</v>
      </c>
      <c r="E13" s="25" t="s">
        <v>314</v>
      </c>
      <c r="F13" s="8" t="s">
        <v>310</v>
      </c>
      <c r="G13" s="8" t="s">
        <v>311</v>
      </c>
      <c r="H13" s="116" t="s">
        <v>290</v>
      </c>
      <c r="I13" s="117"/>
      <c r="J13" s="118"/>
      <c r="K13" s="520">
        <v>0.5</v>
      </c>
      <c r="L13" s="120">
        <v>0.5</v>
      </c>
      <c r="M13" s="119"/>
      <c r="N13" s="164">
        <v>0.5</v>
      </c>
      <c r="O13" s="519">
        <f t="shared" si="0"/>
        <v>1</v>
      </c>
      <c r="P13" s="170">
        <f t="shared" si="1"/>
        <v>0.5</v>
      </c>
      <c r="Q13" s="170">
        <f t="shared" si="2"/>
        <v>0.5</v>
      </c>
      <c r="R13" s="170">
        <f t="shared" si="3"/>
        <v>1</v>
      </c>
      <c r="S13" s="170">
        <f t="shared" si="4"/>
        <v>0.5</v>
      </c>
      <c r="T13" s="514" t="s">
        <v>1006</v>
      </c>
      <c r="U13" s="521" t="s">
        <v>1018</v>
      </c>
      <c r="V13" s="171"/>
    </row>
    <row r="14" spans="1:111" ht="15" hidden="1" x14ac:dyDescent="0.25">
      <c r="A14" s="676" t="s">
        <v>928</v>
      </c>
      <c r="B14" s="676"/>
      <c r="C14" s="27"/>
      <c r="Q14" s="565">
        <f>AVERAGE(Q4:Q13)</f>
        <v>0.7</v>
      </c>
      <c r="R14" s="565"/>
      <c r="S14" s="565">
        <f t="shared" ref="S14" si="5">AVERAGE(S4:S13)</f>
        <v>0.46666666666666662</v>
      </c>
    </row>
    <row r="15" spans="1:111" ht="15.75" customHeight="1" x14ac:dyDescent="0.25">
      <c r="A15" s="402"/>
      <c r="B15" s="402"/>
      <c r="C15" s="27"/>
    </row>
    <row r="16" spans="1:111" ht="74.25" customHeight="1" x14ac:dyDescent="0.25">
      <c r="C16" s="27"/>
    </row>
  </sheetData>
  <mergeCells count="18">
    <mergeCell ref="A14:B14"/>
    <mergeCell ref="A4:A5"/>
    <mergeCell ref="A8:A10"/>
    <mergeCell ref="A12:A13"/>
    <mergeCell ref="A1:V1"/>
    <mergeCell ref="A2:H2"/>
    <mergeCell ref="I2:J2"/>
    <mergeCell ref="K2:L2"/>
    <mergeCell ref="M2:N2"/>
    <mergeCell ref="O2:O3"/>
    <mergeCell ref="T2:T3"/>
    <mergeCell ref="U2:U3"/>
    <mergeCell ref="V2:V3"/>
    <mergeCell ref="B3:C3"/>
    <mergeCell ref="P2:P3"/>
    <mergeCell ref="Q2:Q3"/>
    <mergeCell ref="R2:R3"/>
    <mergeCell ref="S2:S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9E6E9-410E-417D-9407-2DCB7B9B593F}">
  <dimension ref="A1:Q664"/>
  <sheetViews>
    <sheetView workbookViewId="0">
      <selection activeCell="C30" sqref="C30"/>
    </sheetView>
  </sheetViews>
  <sheetFormatPr baseColWidth="10" defaultRowHeight="15" x14ac:dyDescent="0.25"/>
  <cols>
    <col min="1" max="1" width="57.7109375" bestFit="1" customWidth="1"/>
    <col min="2" max="9" width="14.28515625" customWidth="1"/>
    <col min="10" max="17" width="11.42578125" style="20"/>
  </cols>
  <sheetData>
    <row r="1" spans="1:9" x14ac:dyDescent="0.25">
      <c r="A1" s="20"/>
      <c r="B1" s="20"/>
      <c r="C1" s="20"/>
      <c r="D1" s="20"/>
      <c r="E1" s="20"/>
      <c r="F1" s="20"/>
      <c r="G1" s="20"/>
      <c r="H1" s="20"/>
      <c r="I1" s="20"/>
    </row>
    <row r="2" spans="1:9" x14ac:dyDescent="0.25">
      <c r="A2" s="20"/>
      <c r="B2" s="734" t="s">
        <v>1068</v>
      </c>
      <c r="C2" s="734"/>
      <c r="D2" s="734"/>
      <c r="E2" s="734"/>
      <c r="F2" s="734"/>
      <c r="G2" s="734"/>
      <c r="H2" s="734"/>
      <c r="I2" s="734"/>
    </row>
    <row r="3" spans="1:9" x14ac:dyDescent="0.25">
      <c r="A3" s="20"/>
      <c r="B3" s="734"/>
      <c r="C3" s="734"/>
      <c r="D3" s="734"/>
      <c r="E3" s="734"/>
      <c r="F3" s="734"/>
      <c r="G3" s="734"/>
      <c r="H3" s="734"/>
      <c r="I3" s="734"/>
    </row>
    <row r="4" spans="1:9" x14ac:dyDescent="0.25">
      <c r="A4" s="20"/>
      <c r="B4" s="734"/>
      <c r="C4" s="734"/>
      <c r="D4" s="734"/>
      <c r="E4" s="734"/>
      <c r="F4" s="734"/>
      <c r="G4" s="734"/>
      <c r="H4" s="734"/>
      <c r="I4" s="734"/>
    </row>
    <row r="5" spans="1:9" x14ac:dyDescent="0.25">
      <c r="A5" s="20"/>
      <c r="B5" s="734"/>
      <c r="C5" s="734"/>
      <c r="D5" s="734"/>
      <c r="E5" s="734"/>
      <c r="F5" s="734"/>
      <c r="G5" s="734"/>
      <c r="H5" s="734"/>
      <c r="I5" s="734"/>
    </row>
    <row r="6" spans="1:9" x14ac:dyDescent="0.25">
      <c r="A6" s="20"/>
      <c r="B6" s="734"/>
      <c r="C6" s="734"/>
      <c r="D6" s="734"/>
      <c r="E6" s="734"/>
      <c r="F6" s="734"/>
      <c r="G6" s="734"/>
      <c r="H6" s="734"/>
      <c r="I6" s="734"/>
    </row>
    <row r="7" spans="1:9" x14ac:dyDescent="0.25">
      <c r="A7" s="20"/>
      <c r="B7" s="20"/>
      <c r="C7" s="20"/>
      <c r="D7" s="20"/>
      <c r="E7" s="20"/>
      <c r="F7" s="20"/>
      <c r="G7" s="20"/>
      <c r="H7" s="20"/>
      <c r="I7" s="20"/>
    </row>
    <row r="8" spans="1:9" x14ac:dyDescent="0.25">
      <c r="A8" s="20"/>
      <c r="B8" s="20"/>
      <c r="C8" s="20"/>
      <c r="D8" s="20"/>
      <c r="E8" s="20"/>
      <c r="F8" s="20"/>
      <c r="G8" s="20"/>
      <c r="H8" s="20"/>
      <c r="I8" s="20"/>
    </row>
    <row r="9" spans="1:9" x14ac:dyDescent="0.25">
      <c r="A9" s="739" t="s">
        <v>1052</v>
      </c>
      <c r="B9" s="738" t="s">
        <v>1053</v>
      </c>
      <c r="C9" s="738"/>
      <c r="D9" s="738" t="s">
        <v>1056</v>
      </c>
      <c r="E9" s="738"/>
      <c r="F9" s="738" t="s">
        <v>1057</v>
      </c>
      <c r="G9" s="738"/>
      <c r="H9" s="738" t="s">
        <v>1058</v>
      </c>
      <c r="I9" s="738"/>
    </row>
    <row r="10" spans="1:9" x14ac:dyDescent="0.25">
      <c r="A10" s="739"/>
      <c r="B10" s="570" t="s">
        <v>1054</v>
      </c>
      <c r="C10" s="570" t="s">
        <v>1055</v>
      </c>
      <c r="D10" s="570" t="s">
        <v>1054</v>
      </c>
      <c r="E10" s="570" t="s">
        <v>1055</v>
      </c>
      <c r="F10" s="570" t="s">
        <v>1054</v>
      </c>
      <c r="G10" s="570" t="s">
        <v>1055</v>
      </c>
      <c r="H10" s="570" t="s">
        <v>1054</v>
      </c>
      <c r="I10" s="570" t="s">
        <v>1055</v>
      </c>
    </row>
    <row r="11" spans="1:9" x14ac:dyDescent="0.25">
      <c r="A11" s="566" t="s">
        <v>1059</v>
      </c>
      <c r="B11" s="567">
        <v>0.45238095238095244</v>
      </c>
      <c r="C11" s="567">
        <v>0.45238095238095244</v>
      </c>
      <c r="D11" s="567">
        <f>'Componente 1 Riesgos'!P16-ACUMULADOS!C11</f>
        <v>0.30952380952380953</v>
      </c>
      <c r="E11" s="567">
        <f>D11</f>
        <v>0.30952380952380953</v>
      </c>
      <c r="F11" s="566"/>
      <c r="G11" s="566"/>
      <c r="H11" s="566"/>
      <c r="I11" s="566"/>
    </row>
    <row r="12" spans="1:9" x14ac:dyDescent="0.25">
      <c r="A12" s="566" t="s">
        <v>1061</v>
      </c>
      <c r="B12" s="567">
        <v>0.10575757575757576</v>
      </c>
      <c r="C12" s="567">
        <v>0.10575757575757576</v>
      </c>
      <c r="D12" s="567">
        <f>'Componente 3  Rendición'!P21-ACUMULADOS!B12</f>
        <v>0.68151515151515152</v>
      </c>
      <c r="E12" s="567">
        <f>D12</f>
        <v>0.68151515151515152</v>
      </c>
      <c r="F12" s="566"/>
      <c r="G12" s="566"/>
      <c r="H12" s="566"/>
      <c r="I12" s="566"/>
    </row>
    <row r="13" spans="1:9" x14ac:dyDescent="0.25">
      <c r="A13" s="566" t="s">
        <v>1069</v>
      </c>
      <c r="B13" s="566"/>
      <c r="C13" s="566"/>
      <c r="D13" s="566"/>
      <c r="E13" s="566"/>
      <c r="F13" s="566"/>
      <c r="G13" s="566"/>
      <c r="H13" s="566"/>
      <c r="I13" s="566"/>
    </row>
    <row r="14" spans="1:9" x14ac:dyDescent="0.25">
      <c r="A14" s="566" t="s">
        <v>1060</v>
      </c>
      <c r="B14" s="567">
        <v>0.16966329966329968</v>
      </c>
      <c r="C14" s="567">
        <v>0.16966329966329968</v>
      </c>
      <c r="D14" s="567">
        <f>' 4.Componente Atención al Ciuda'!P19-ACUMULADOS!B14</f>
        <v>0.48374823503855763</v>
      </c>
      <c r="E14" s="567">
        <f>' 4.Componente Atención al Ciuda'!R19-ACUMULADOS!C14</f>
        <v>0.39299663299663307</v>
      </c>
      <c r="F14" s="566"/>
      <c r="G14" s="566"/>
      <c r="H14" s="566"/>
      <c r="I14" s="566"/>
    </row>
    <row r="15" spans="1:9" x14ac:dyDescent="0.25">
      <c r="A15" s="566" t="s">
        <v>1062</v>
      </c>
      <c r="B15" s="567">
        <v>0.12325886340582398</v>
      </c>
      <c r="C15" s="567">
        <v>0.12325886340582398</v>
      </c>
      <c r="D15" s="567">
        <f>'Componente 5  Transparencia '!R35-ACUMULADOS!B15</f>
        <v>0.54666527760265438</v>
      </c>
      <c r="E15" s="567">
        <f>'Componente 5  Transparencia '!T35-ACUMULADOS!C15</f>
        <v>0.3408514559984166</v>
      </c>
      <c r="F15" s="566"/>
      <c r="G15" s="566"/>
      <c r="H15" s="566"/>
      <c r="I15" s="566"/>
    </row>
    <row r="16" spans="1:9" x14ac:dyDescent="0.25">
      <c r="A16" s="566" t="s">
        <v>1063</v>
      </c>
      <c r="B16" s="567">
        <v>0.13333333333333333</v>
      </c>
      <c r="C16" s="567">
        <v>0.13333333333333333</v>
      </c>
      <c r="D16" s="567">
        <f>'Integridad- Gestión de Conflict'!Q14-ACUMULADOS!B16</f>
        <v>0.56666666666666665</v>
      </c>
      <c r="E16" s="567">
        <f>D16</f>
        <v>0.56666666666666665</v>
      </c>
      <c r="F16" s="566"/>
      <c r="G16" s="566"/>
      <c r="H16" s="566"/>
      <c r="I16" s="566"/>
    </row>
    <row r="17" spans="1:9" x14ac:dyDescent="0.25">
      <c r="A17" s="568" t="s">
        <v>1065</v>
      </c>
      <c r="B17" s="569">
        <f>AVERAGE(B11:B16)</f>
        <v>0.19687880490819704</v>
      </c>
      <c r="C17" s="569">
        <f>AVERAGE(C11:C16)</f>
        <v>0.19687880490819704</v>
      </c>
      <c r="D17" s="569">
        <f t="shared" ref="D17:E17" si="0">AVERAGE(D11:D16)</f>
        <v>0.51762382806936791</v>
      </c>
      <c r="E17" s="569">
        <f t="shared" si="0"/>
        <v>0.4583107433401355</v>
      </c>
      <c r="F17" s="569"/>
      <c r="G17" s="569"/>
      <c r="H17" s="569"/>
      <c r="I17" s="569"/>
    </row>
    <row r="18" spans="1:9" x14ac:dyDescent="0.25">
      <c r="A18" s="737" t="s">
        <v>1066</v>
      </c>
      <c r="B18" s="740">
        <f>C17/B17</f>
        <v>1</v>
      </c>
      <c r="C18" s="738"/>
      <c r="D18" s="740">
        <f>E17/D17</f>
        <v>0.88541276210089048</v>
      </c>
      <c r="E18" s="738"/>
      <c r="F18" s="732"/>
      <c r="G18" s="733"/>
      <c r="H18" s="732"/>
      <c r="I18" s="733"/>
    </row>
    <row r="19" spans="1:9" x14ac:dyDescent="0.25">
      <c r="A19" s="737"/>
      <c r="B19" s="572">
        <v>0.34</v>
      </c>
      <c r="C19" s="572">
        <f>B19*B18</f>
        <v>0.34</v>
      </c>
      <c r="D19" s="572">
        <v>0.33</v>
      </c>
      <c r="E19" s="572">
        <f>D19*D18</f>
        <v>0.29218621149329388</v>
      </c>
      <c r="F19" s="571"/>
      <c r="G19" s="571"/>
      <c r="H19" s="571"/>
      <c r="I19" s="571"/>
    </row>
    <row r="20" spans="1:9" x14ac:dyDescent="0.25">
      <c r="A20" s="737"/>
      <c r="B20" s="735">
        <f>C19</f>
        <v>0.34</v>
      </c>
      <c r="C20" s="736"/>
      <c r="D20" s="735">
        <f>E19</f>
        <v>0.29218621149329388</v>
      </c>
      <c r="E20" s="736"/>
      <c r="F20" s="730"/>
      <c r="G20" s="731"/>
      <c r="H20" s="730"/>
      <c r="I20" s="731"/>
    </row>
    <row r="21" spans="1:9" x14ac:dyDescent="0.25">
      <c r="A21" s="568" t="s">
        <v>1067</v>
      </c>
      <c r="B21" s="728">
        <f>B20+D20+F20</f>
        <v>0.6321862114932939</v>
      </c>
      <c r="C21" s="729"/>
      <c r="D21" s="729"/>
      <c r="E21" s="729"/>
      <c r="F21" s="729"/>
      <c r="G21" s="729"/>
      <c r="H21" s="20"/>
      <c r="I21" s="20"/>
    </row>
    <row r="22" spans="1:9" s="20" customFormat="1" x14ac:dyDescent="0.25"/>
    <row r="23" spans="1:9" s="20" customFormat="1" x14ac:dyDescent="0.25">
      <c r="A23" s="575" t="s">
        <v>1070</v>
      </c>
    </row>
    <row r="24" spans="1:9" s="20" customFormat="1" x14ac:dyDescent="0.25"/>
    <row r="25" spans="1:9" s="20" customFormat="1" x14ac:dyDescent="0.25"/>
    <row r="26" spans="1:9" s="20" customFormat="1" x14ac:dyDescent="0.25"/>
    <row r="27" spans="1:9" s="20" customFormat="1" x14ac:dyDescent="0.25"/>
    <row r="28" spans="1:9" s="20" customFormat="1" x14ac:dyDescent="0.25"/>
    <row r="29" spans="1:9" s="20" customFormat="1" x14ac:dyDescent="0.25"/>
    <row r="30" spans="1:9" s="20" customFormat="1" x14ac:dyDescent="0.25"/>
    <row r="31" spans="1:9" s="20" customFormat="1" x14ac:dyDescent="0.25"/>
    <row r="32" spans="1:9" s="20" customFormat="1" x14ac:dyDescent="0.25"/>
    <row r="33" s="20" customFormat="1" x14ac:dyDescent="0.25"/>
    <row r="34" s="20" customFormat="1" x14ac:dyDescent="0.25"/>
    <row r="35" s="20" customFormat="1" x14ac:dyDescent="0.25"/>
    <row r="36" s="20" customFormat="1" x14ac:dyDescent="0.25"/>
    <row r="37" s="20" customFormat="1" x14ac:dyDescent="0.25"/>
    <row r="38" s="20" customFormat="1" x14ac:dyDescent="0.25"/>
    <row r="39" s="20" customFormat="1" x14ac:dyDescent="0.25"/>
    <row r="40" s="20" customFormat="1" x14ac:dyDescent="0.25"/>
    <row r="41" s="20" customFormat="1" x14ac:dyDescent="0.25"/>
    <row r="42" s="20" customFormat="1" x14ac:dyDescent="0.25"/>
    <row r="43" s="20" customFormat="1" x14ac:dyDescent="0.25"/>
    <row r="44" s="20" customFormat="1" x14ac:dyDescent="0.25"/>
    <row r="45" s="20" customFormat="1" x14ac:dyDescent="0.25"/>
    <row r="46" s="20" customFormat="1" x14ac:dyDescent="0.25"/>
    <row r="47" s="20" customFormat="1" x14ac:dyDescent="0.25"/>
    <row r="48" s="20" customFormat="1" x14ac:dyDescent="0.25"/>
    <row r="49" s="20" customFormat="1" x14ac:dyDescent="0.25"/>
    <row r="50" s="20" customFormat="1" x14ac:dyDescent="0.25"/>
    <row r="51" s="20" customFormat="1" x14ac:dyDescent="0.25"/>
    <row r="52" s="20" customFormat="1" x14ac:dyDescent="0.25"/>
    <row r="53" s="20" customFormat="1" x14ac:dyDescent="0.25"/>
    <row r="54" s="20" customFormat="1" x14ac:dyDescent="0.25"/>
    <row r="55" s="20" customFormat="1" x14ac:dyDescent="0.25"/>
    <row r="56" s="20" customFormat="1" x14ac:dyDescent="0.25"/>
    <row r="57" s="20" customFormat="1" x14ac:dyDescent="0.25"/>
    <row r="58" s="20" customFormat="1" x14ac:dyDescent="0.25"/>
    <row r="59" s="20" customFormat="1" x14ac:dyDescent="0.25"/>
    <row r="60" s="20" customFormat="1" x14ac:dyDescent="0.25"/>
    <row r="61" s="20" customFormat="1" x14ac:dyDescent="0.25"/>
    <row r="62" s="20" customFormat="1" x14ac:dyDescent="0.25"/>
    <row r="63" s="20" customFormat="1" x14ac:dyDescent="0.25"/>
    <row r="64" s="20" customFormat="1" x14ac:dyDescent="0.25"/>
    <row r="65" s="20" customFormat="1" x14ac:dyDescent="0.25"/>
    <row r="66" s="20" customFormat="1" x14ac:dyDescent="0.25"/>
    <row r="67" s="20" customFormat="1" x14ac:dyDescent="0.25"/>
    <row r="68" s="20" customFormat="1" x14ac:dyDescent="0.25"/>
    <row r="69" s="20" customFormat="1" x14ac:dyDescent="0.25"/>
    <row r="70" s="20" customFormat="1" x14ac:dyDescent="0.25"/>
    <row r="71" s="20" customFormat="1" x14ac:dyDescent="0.25"/>
    <row r="72" s="20" customFormat="1" x14ac:dyDescent="0.25"/>
    <row r="73" s="20" customFormat="1" x14ac:dyDescent="0.25"/>
    <row r="74" s="20" customFormat="1" x14ac:dyDescent="0.25"/>
    <row r="75" s="20" customFormat="1" x14ac:dyDescent="0.25"/>
    <row r="76" s="20" customFormat="1" x14ac:dyDescent="0.25"/>
    <row r="77" s="20" customFormat="1" x14ac:dyDescent="0.25"/>
    <row r="78" s="20" customFormat="1" x14ac:dyDescent="0.25"/>
    <row r="79" s="20" customFormat="1" x14ac:dyDescent="0.25"/>
    <row r="80" s="20" customFormat="1" x14ac:dyDescent="0.25"/>
    <row r="81" s="20" customFormat="1" x14ac:dyDescent="0.25"/>
    <row r="82" s="20" customFormat="1" x14ac:dyDescent="0.25"/>
    <row r="83" s="20" customFormat="1" x14ac:dyDescent="0.25"/>
    <row r="84" s="20" customFormat="1" x14ac:dyDescent="0.25"/>
    <row r="85" s="20" customFormat="1" x14ac:dyDescent="0.25"/>
    <row r="86" s="20" customFormat="1" x14ac:dyDescent="0.25"/>
    <row r="87" s="20" customFormat="1" x14ac:dyDescent="0.25"/>
    <row r="88" s="20" customFormat="1" x14ac:dyDescent="0.25"/>
    <row r="89" s="20" customFormat="1" x14ac:dyDescent="0.25"/>
    <row r="90" s="20" customFormat="1" x14ac:dyDescent="0.25"/>
    <row r="91" s="20" customFormat="1" x14ac:dyDescent="0.25"/>
    <row r="92" s="20" customFormat="1" x14ac:dyDescent="0.25"/>
    <row r="93" s="20" customFormat="1" x14ac:dyDescent="0.25"/>
    <row r="94" s="20" customFormat="1" x14ac:dyDescent="0.25"/>
    <row r="95" s="20" customFormat="1" x14ac:dyDescent="0.25"/>
    <row r="96"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sheetData>
  <mergeCells count="16">
    <mergeCell ref="B2:I6"/>
    <mergeCell ref="B20:C20"/>
    <mergeCell ref="D20:E20"/>
    <mergeCell ref="A18:A20"/>
    <mergeCell ref="B9:C9"/>
    <mergeCell ref="D9:E9"/>
    <mergeCell ref="F9:G9"/>
    <mergeCell ref="H9:I9"/>
    <mergeCell ref="A9:A10"/>
    <mergeCell ref="B18:C18"/>
    <mergeCell ref="D18:E18"/>
    <mergeCell ref="B21:G21"/>
    <mergeCell ref="F20:G20"/>
    <mergeCell ref="H20:I20"/>
    <mergeCell ref="F18:G18"/>
    <mergeCell ref="H18:I18"/>
  </mergeCells>
  <pageMargins left="0.7" right="0.7" top="0.75" bottom="0.75" header="0.3" footer="0.3"/>
  <ignoredErrors>
    <ignoredError sqref="E15"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6F0AC-6B76-4C46-BF63-FB3DEE3951FA}">
  <dimension ref="B4:E14"/>
  <sheetViews>
    <sheetView workbookViewId="0">
      <selection activeCell="D23" sqref="D23"/>
    </sheetView>
  </sheetViews>
  <sheetFormatPr baseColWidth="10" defaultColWidth="11.42578125" defaultRowHeight="12.75" x14ac:dyDescent="0.2"/>
  <cols>
    <col min="1" max="1" width="11.42578125" style="341"/>
    <col min="2" max="2" width="34.28515625" style="341" customWidth="1"/>
    <col min="3" max="3" width="40.5703125" style="341" customWidth="1"/>
    <col min="4" max="5" width="34.28515625" style="341" customWidth="1"/>
    <col min="6" max="16384" width="11.42578125" style="341"/>
  </cols>
  <sheetData>
    <row r="4" spans="2:5" ht="16.5" x14ac:dyDescent="0.2">
      <c r="B4" s="741" t="s">
        <v>916</v>
      </c>
      <c r="C4" s="741"/>
      <c r="D4" s="741"/>
      <c r="E4" s="741"/>
    </row>
    <row r="6" spans="2:5" ht="16.5" x14ac:dyDescent="0.2">
      <c r="B6" s="401" t="s">
        <v>917</v>
      </c>
      <c r="C6" s="401" t="s">
        <v>918</v>
      </c>
      <c r="D6" s="400" t="s">
        <v>919</v>
      </c>
      <c r="E6" s="401" t="s">
        <v>920</v>
      </c>
    </row>
    <row r="7" spans="2:5" ht="127.5" x14ac:dyDescent="0.2">
      <c r="B7" s="342">
        <v>45411</v>
      </c>
      <c r="C7" s="343" t="s">
        <v>923</v>
      </c>
      <c r="D7" s="344" t="s">
        <v>921</v>
      </c>
      <c r="E7" s="344" t="s">
        <v>922</v>
      </c>
    </row>
    <row r="8" spans="2:5" ht="76.5" x14ac:dyDescent="0.2">
      <c r="B8" s="342" t="s">
        <v>925</v>
      </c>
      <c r="C8" s="343" t="s">
        <v>927</v>
      </c>
      <c r="D8" s="344" t="s">
        <v>921</v>
      </c>
      <c r="E8" s="344" t="s">
        <v>924</v>
      </c>
    </row>
    <row r="9" spans="2:5" x14ac:dyDescent="0.2">
      <c r="B9" s="344"/>
      <c r="C9" s="345"/>
      <c r="D9" s="344"/>
      <c r="E9" s="344"/>
    </row>
    <row r="10" spans="2:5" x14ac:dyDescent="0.2">
      <c r="B10" s="344"/>
      <c r="C10" s="345"/>
      <c r="D10" s="344"/>
      <c r="E10" s="344"/>
    </row>
    <row r="11" spans="2:5" x14ac:dyDescent="0.2">
      <c r="B11" s="344"/>
      <c r="C11" s="345"/>
      <c r="D11" s="344"/>
      <c r="E11" s="344"/>
    </row>
    <row r="12" spans="2:5" x14ac:dyDescent="0.2">
      <c r="B12" s="344"/>
      <c r="C12" s="345"/>
      <c r="D12" s="344"/>
      <c r="E12" s="344"/>
    </row>
    <row r="13" spans="2:5" x14ac:dyDescent="0.2">
      <c r="B13" s="344"/>
      <c r="C13" s="345"/>
      <c r="D13" s="344"/>
      <c r="E13" s="344"/>
    </row>
    <row r="14" spans="2:5" x14ac:dyDescent="0.2">
      <c r="B14" s="344"/>
      <c r="C14" s="345"/>
      <c r="D14" s="344"/>
      <c r="E14" s="344"/>
    </row>
  </sheetData>
  <mergeCells count="1">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017f04f-8a51-478e-b457-05634f0754d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E55F5F6C4F1554BBA4E737E86E72321" ma:contentTypeVersion="18" ma:contentTypeDescription="Crear nuevo documento." ma:contentTypeScope="" ma:versionID="14c13d9ba3522dbf4b757e19dbd87618">
  <xsd:schema xmlns:xsd="http://www.w3.org/2001/XMLSchema" xmlns:xs="http://www.w3.org/2001/XMLSchema" xmlns:p="http://schemas.microsoft.com/office/2006/metadata/properties" xmlns:ns3="5017f04f-8a51-478e-b457-05634f0754dc" xmlns:ns4="20e72e25-4e85-42c8-8805-7c9f9001f0c0" targetNamespace="http://schemas.microsoft.com/office/2006/metadata/properties" ma:root="true" ma:fieldsID="c39ac1296fd2ecadc765f0c6bc5b3625" ns3:_="" ns4:_="">
    <xsd:import namespace="5017f04f-8a51-478e-b457-05634f0754dc"/>
    <xsd:import namespace="20e72e25-4e85-42c8-8805-7c9f9001f0c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17f04f-8a51-478e-b457-05634f0754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e72e25-4e85-42c8-8805-7c9f9001f0c0"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0DB7EE-D717-4B04-9D5C-4A0FD5A71256}">
  <ds:schemaRefs>
    <ds:schemaRef ds:uri="http://schemas.microsoft.com/office/2006/documentManagement/types"/>
    <ds:schemaRef ds:uri="http://www.w3.org/XML/1998/namespace"/>
    <ds:schemaRef ds:uri="http://schemas.microsoft.com/office/2006/metadata/properties"/>
    <ds:schemaRef ds:uri="http://purl.org/dc/terms/"/>
    <ds:schemaRef ds:uri="http://purl.org/dc/dcmitype/"/>
    <ds:schemaRef ds:uri="5017f04f-8a51-478e-b457-05634f0754dc"/>
    <ds:schemaRef ds:uri="20e72e25-4e85-42c8-8805-7c9f9001f0c0"/>
    <ds:schemaRef ds:uri="http://schemas.openxmlformats.org/package/2006/metadata/core-properti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2B514396-E670-4E0F-AC67-B98F5977B5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17f04f-8a51-478e-b457-05634f0754dc"/>
    <ds:schemaRef ds:uri="20e72e25-4e85-42c8-8805-7c9f9001f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8115A9-A690-4E38-A3EA-66B01116DB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PAAC</vt:lpstr>
      <vt:lpstr>Componente 1 Riesgos</vt:lpstr>
      <vt:lpstr>Componente 2 Racionalizac</vt:lpstr>
      <vt:lpstr>Componente 3  Rendición</vt:lpstr>
      <vt:lpstr> 4.Componente Atención al Ciuda</vt:lpstr>
      <vt:lpstr>Componente 5  Transparencia </vt:lpstr>
      <vt:lpstr>Integridad- Gestión de Conflict</vt:lpstr>
      <vt:lpstr>ACUMULADOS</vt:lpstr>
      <vt:lpstr>CONTROL DE CAMBIOS</vt:lpstr>
      <vt:lpstr>MAPA RIESGOS US</vt:lpstr>
      <vt:lpstr>MAPA RIESGOS SEGURIDAD</vt:lpstr>
      <vt:lpstr>'MAPA RIESGOS US'!Área_de_impresión</vt:lpstr>
      <vt:lpstr>'MAPA RIESGOS US'!Títulos_a_imprimir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2024-09-11T14:54:25Z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0x0101004E55F5F6C4F1554BBA4E737E86E72321</vt:lpwstr>
  </property>
</Properties>
</file>