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Z:\GESTION 2023\1. Pensamiento y Direccionamiento Estrategico\1. Modelo Integrado de Gestion y Planeación\Informe de Planeación Tactica y Operativa\2022\Para publicar\"/>
    </mc:Choice>
  </mc:AlternateContent>
  <xr:revisionPtr revIDLastSave="0" documentId="13_ncr:1_{85442746-17B7-4EC2-8BDA-27BEECA73E2A}" xr6:coauthVersionLast="36" xr6:coauthVersionMax="36" xr10:uidLastSave="{00000000-0000-0000-0000-000000000000}"/>
  <bookViews>
    <workbookView xWindow="0" yWindow="0" windowWidth="28590" windowHeight="11235" firstSheet="1" activeTab="1" xr2:uid="{00000000-000D-0000-FFFF-FFFF00000000}"/>
  </bookViews>
  <sheets>
    <sheet name="PLAN SECTORIAL" sheetId="4" state="hidden" r:id="rId1"/>
    <sheet name="PLAN SECTORIAL " sheetId="5" r:id="rId2"/>
    <sheet name="PLAN ESTRATEGICO" sheetId="3" r:id="rId3"/>
  </sheets>
  <definedNames>
    <definedName name="_xlnm._FilterDatabase" localSheetId="0" hidden="1">'PLAN SECTORIAL'!$A$9:$S$19</definedName>
    <definedName name="_xlnm._FilterDatabase" localSheetId="1" hidden="1">'PLAN SECTORIAL '!$A$1:$X$14</definedName>
    <definedName name="ActualBeyond" localSheetId="2">PeriodInActual*(#REF!&gt;0)</definedName>
    <definedName name="ActualBeyond" localSheetId="1">'PLAN SECTORIAL '!PeriodInActual*(#REF!&gt;0)</definedName>
    <definedName name="ActualBeyond">PeriodInActual*(#REF!&gt;0)</definedName>
    <definedName name="PercentCompleteBeyond" localSheetId="1">(#REF!=MEDIAN(#REF!,#REF!,#REF!+#REF!)*(#REF!&gt;0))*((#REF!&lt;(INT(#REF!+#REF!*#REF!)))+(#REF!=#REF!))*(#REF!&gt;0)</definedName>
    <definedName name="PercentCompleteBeyond">(#REF!=MEDIAN(#REF!,#REF!,#REF!+#REF!)*(#REF!&gt;0))*((#REF!&lt;(INT(#REF!+#REF!*#REF!)))+(#REF!=#REF!))*(#REF!&gt;0)</definedName>
    <definedName name="period_selected" localSheetId="1">#REF!</definedName>
    <definedName name="period_selected">#REF!</definedName>
    <definedName name="PeriodInActual" localSheetId="1">#REF!=MEDIAN(#REF!,#REF!,#REF!+#REF!-1)</definedName>
    <definedName name="PeriodInActual">#REF!=MEDIAN(#REF!,#REF!,#REF!+#REF!-1)</definedName>
    <definedName name="PeriodInPlan" localSheetId="1">#REF!=MEDIAN(#REF!,#REF!,#REF!+#REF!-1)</definedName>
    <definedName name="PeriodInPlan">#REF!=MEDIAN(#REF!,#REF!,#REF!+#REF!-1)</definedName>
    <definedName name="Plan" localSheetId="2">PeriodInPlan*(#REF!&gt;0)</definedName>
    <definedName name="Plan" localSheetId="1">'PLAN SECTORIAL '!PeriodInPlan*(#REF!&gt;0)</definedName>
    <definedName name="Plan">PeriodInPlan*(#REF!&gt;0)</definedName>
    <definedName name="PorcentajeCompletado" localSheetId="2">PercentCompleteBeyond*PeriodInPlan</definedName>
    <definedName name="PorcentajeCompletado" localSheetId="1">'PLAN SECTORIAL '!PercentCompleteBeyond*'PLAN SECTORIAL '!PeriodInPlan</definedName>
    <definedName name="PorcentajeCompletado">PercentCompleteBeyond*PeriodInPlan</definedName>
    <definedName name="Real" localSheetId="2">(PeriodInActual*(#REF!&gt;0))*PeriodInPlan</definedName>
    <definedName name="Real" localSheetId="1">('PLAN SECTORIAL '!PeriodInActual*(#REF!&gt;0))*'PLAN SECTORIAL '!PeriodInPlan</definedName>
    <definedName name="Real">(PeriodInActual*(#REF!&gt;0))*PeriodInPlan</definedName>
    <definedName name="TitleRegion..BO60" localSheetId="1">#REF!</definedName>
    <definedName name="TitleRegion..BO60">#REF!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1" i="5" l="1"/>
  <c r="W8" i="3"/>
  <c r="V12" i="3"/>
  <c r="V28" i="3"/>
  <c r="W23" i="3"/>
  <c r="W7" i="5"/>
  <c r="V6" i="3"/>
  <c r="V5" i="3"/>
  <c r="W15" i="3"/>
  <c r="W27" i="3"/>
  <c r="W28" i="3"/>
  <c r="V22" i="3"/>
  <c r="W14" i="3"/>
  <c r="V9" i="3"/>
  <c r="V10" i="3"/>
  <c r="V11" i="3"/>
  <c r="V8" i="3"/>
  <c r="W5" i="3"/>
  <c r="G12" i="3"/>
  <c r="G6" i="3"/>
  <c r="G26" i="3"/>
  <c r="G25" i="3"/>
  <c r="G23" i="3"/>
  <c r="G7" i="3"/>
  <c r="G10" i="3"/>
  <c r="G11" i="3"/>
  <c r="G13" i="3"/>
  <c r="G16" i="3"/>
  <c r="G18" i="3"/>
  <c r="G19" i="3"/>
  <c r="G20" i="3"/>
  <c r="V17" i="3"/>
  <c r="G17" i="3"/>
  <c r="V14" i="3"/>
  <c r="G14" i="3"/>
  <c r="G8" i="3"/>
  <c r="G28" i="3"/>
  <c r="T24" i="3"/>
  <c r="G22" i="3"/>
  <c r="G9" i="3"/>
  <c r="U12" i="5"/>
  <c r="W9" i="5"/>
  <c r="G5" i="3"/>
  <c r="T11" i="5"/>
  <c r="T7" i="5"/>
  <c r="U7" i="5"/>
  <c r="U11" i="5"/>
  <c r="W11" i="5"/>
  <c r="Q5" i="3"/>
  <c r="Q28" i="3"/>
  <c r="Q11" i="3"/>
  <c r="Q13" i="3"/>
  <c r="Q14" i="3"/>
  <c r="Q16" i="3"/>
  <c r="Q18" i="3"/>
  <c r="Q19" i="3"/>
  <c r="Q22" i="3"/>
  <c r="Q26" i="3"/>
  <c r="Q27" i="3"/>
  <c r="R19" i="3"/>
  <c r="W10" i="5"/>
  <c r="N14" i="5"/>
  <c r="W13" i="5"/>
  <c r="W12" i="5"/>
  <c r="V27" i="3"/>
  <c r="G27" i="3"/>
  <c r="N11" i="5"/>
  <c r="N10" i="5"/>
  <c r="N9" i="5"/>
  <c r="W8" i="5"/>
  <c r="N8" i="5"/>
  <c r="V15" i="3"/>
  <c r="G15" i="3"/>
  <c r="N7" i="5"/>
  <c r="W6" i="5"/>
  <c r="N6" i="5"/>
  <c r="N15" i="3"/>
</calcChain>
</file>

<file path=xl/sharedStrings.xml><?xml version="1.0" encoding="utf-8"?>
<sst xmlns="http://schemas.openxmlformats.org/spreadsheetml/2006/main" count="463" uniqueCount="273">
  <si>
    <t>PLAN ESTRATÉGICO SECTORIAL  
PROGRAMACION 2021</t>
  </si>
  <si>
    <t>OBJETIVOS SECTORIALES</t>
  </si>
  <si>
    <t>ESTRATEGIAS</t>
  </si>
  <si>
    <t>INDICADORES</t>
  </si>
  <si>
    <t>TIPO DE INDICADOR</t>
  </si>
  <si>
    <t>Frecuencia  Medición</t>
  </si>
  <si>
    <t>LINEA DE BASE 31 /12/2018</t>
  </si>
  <si>
    <t>META CUATRIENIO</t>
  </si>
  <si>
    <t>META 2021</t>
  </si>
  <si>
    <t>REPORTE AVANCE SEGUNDO TRIMESTRE</t>
  </si>
  <si>
    <t>COMPONENTE TRABAJO DECENTE</t>
  </si>
  <si>
    <t>Pacto en PND</t>
  </si>
  <si>
    <t>Linea PND</t>
  </si>
  <si>
    <t>Estrategia</t>
  </si>
  <si>
    <t>OBJETIVO PND</t>
    <phoneticPr fontId="0" type="noConversion"/>
  </si>
  <si>
    <t>ENTIDAD REPSONSABLE</t>
  </si>
  <si>
    <t>DEPENDENCIA RESPONSABLE</t>
  </si>
  <si>
    <t>NOMBRE Y APELLIDOS DEL FUNCIONARIO RESPONSBALE DE REPORTAR AVANCE</t>
  </si>
  <si>
    <t>CORREO ELECTRÓNICO DEL FUNCIONARIO RESPONSBALE DE REPORTAR AVANCE</t>
  </si>
  <si>
    <t>Avance cuantitativo 2  trimestre</t>
  </si>
  <si>
    <t>Breve descripción de las acciones realizadas para lograr las metas programadas en el segundo trimestre</t>
  </si>
  <si>
    <t>Promover la generación de ingresos y la inclusión social y productiva de la población  a través del emprendimiento asociativo solidario</t>
  </si>
  <si>
    <t xml:space="preserve">Emprendimientos solidarios dinamizados </t>
  </si>
  <si>
    <t xml:space="preserve">Producto </t>
  </si>
  <si>
    <t xml:space="preserve">Semestral </t>
  </si>
  <si>
    <t>La Unidad Administrativa Especial de Organizaciones Solidarias, suscribió seis convenios para adelantar el fomento de las organizaciones solidarias en el territorio nacional para ejecutar durante la vigencia 2021. La ejecución de los convenios comprende actividades de socialización para la dinamización de los emprendimientos a través del Programa Integral de Intervención a la medida de las necesidades de cada organización y metodología de trabajo de la UAEOS con las comunidades.
En el Segundo trimestre de la vigencia 2021 se reporta un acumulado de 200 emprendimientos solidarios dinamizados, que se han identificado en la ejecución de los procesos de fomento en los ámbitos de creación o fortalecimiento, beneficiando directamente a 4.170 personas e indirectamente a 11.524 personas.
 La UAEOS implementa el Programa Integral de Intervención, acompañando con asistencia técnica y capacitación a cada organización dependiendo la necesidad que se identifique para su desarrollo socio-empresarial.</t>
  </si>
  <si>
    <t>Creación de empleo</t>
  </si>
  <si>
    <t>Pacto por la equidad: política social moderna centrada en la familia, eficiente, de calidad y conectada a mercados</t>
  </si>
  <si>
    <t>Trabajo decente, acceso a mercados e ingresos dignos: acelerando la inclusión productiva</t>
  </si>
  <si>
    <t>Dinamización de emprendimientos solidarios para la
inclusión social y productiva autosostenible en el marco de
una política social moderna</t>
  </si>
  <si>
    <t>Fomentar emprendimientos del sector solidario, como mecanismo de política social moderna que promueve el empoderamiento, laautonomía económica y social de las comunidades, buscando la reducción de la dependencia del gastopúblico social.</t>
  </si>
  <si>
    <t>Unidad Administrativa Especial de Organizaciones Solidarias</t>
  </si>
  <si>
    <t>Direccion de Desarrollo de las Organizaciones Solidarias</t>
  </si>
  <si>
    <t xml:space="preserve">Ehyder Mario Barbosa Perez </t>
  </si>
  <si>
    <t xml:space="preserve">ehyder.barbosa@orgsolidarias.gov.co </t>
  </si>
  <si>
    <t xml:space="preserve">Número de personas  beneficiadas a través de procesos de fomento  de asociatividad solidaria </t>
  </si>
  <si>
    <t>Producto</t>
  </si>
  <si>
    <t>Semestral</t>
  </si>
  <si>
    <t xml:space="preserve"> De los procesos de fomento que se vienen adelantando en la presente vigencia, con corte a 30 de Junio se  han beneficiado directamente a 4.170 personas e indirectamente a 11.524 personas,  brindado la asesoría y acompañamiento técnico para el desarrollo de las organizaciones solidarias, impulsando los emprendimientos asociativos solidarios que contribuyen a la generación de ingresos, a la reducción de la pobreza, a mejorar los procesos de distribución y comercialización de los productos</t>
  </si>
  <si>
    <t>Redes o cadenas productivas promovidas o dinamizadas</t>
  </si>
  <si>
    <t>En la Estrategia de Compras Públicas Locales se tiene un avance del 70 % en el desarrollo de la fase 4, se vienen adelantando las jornadas de ruedas virtuales en los Departamentos de Cauca, Córdoba, Guaviare, Cesar, La Guajira, Santander en donde se firmaron 160 acuerdos,152 operadores del ICBF, PAE, Casinos del Ejército Nacional, 83 Productores por un valor de $3.629.571.151.
Se han realizado 15 jornadas de Mercados Campesinos solidarios (Presenciales y con Preventa o virtuales):  organizaciones en (San Miguel, Villa garzón, Putumayo. Vista Hermosa -Meta, Neiva - Huila, (Espinal, Herveo- Santa Isabel, Venadillo, Casabianca, Planadas, Alvarado en Tolima), Florencia - Caquetá, Fonseca - La Guajira, Bogotá, han participado 209 asociaciones, entregados 9.070 mercados (presenciales /virtuales) por un valor de $634.145.100</t>
  </si>
  <si>
    <t xml:space="preserve">Fomentar la cultura asociativa solidaria para generar conocimiento de los principios, valores y bondades del sector solidario   </t>
  </si>
  <si>
    <t>Programas de formación diseñados o actualizados.</t>
  </si>
  <si>
    <t xml:space="preserve">Anual </t>
  </si>
  <si>
    <t xml:space="preserve">(1) Se diseñó programa en la modalidad Diplomado Virtual, dirigido a servidores públicos de entidades del orden nacional y de entidades del orden territorial, operadores de proyectos de asociatividad solidaria, organizaciones solidarias, entidades acreditadas por la UAEOS y comunidad interesada. Nombre del porgama "Diplomado en Compras Públicas y Economía Solidaria para la gente"
(2) Programa Formar para Emprender en Asociatividad Solidaria: se diseñaron y actualizaron didácticas para su implementación en modalidad mixta (presencial y mediado por el uso de las TICs)  para Instituciones educativas del departamento de Caldas, a 30 de junio se ha desarrollado la 1ra fase del programa con docentes de 7 colegios rurales del departamento.
(3) Se aplazó lo relacionado con el programa de formación en modalidad a distancia, para entidades solidarias de salud, en espera de finalziación del diplomado virtual (punto 1) acorde a indicaciones de la dirección.
(4) Se adelantan gestiones para pilotaje herramienta de liderazgo en el marco de las acciones del programa integral de intervención - se adecuaron estartegias y guiones de sesiones para el trabajo con comunidad por medios virtuales </t>
  </si>
  <si>
    <t xml:space="preserve">Direccion de Investigacion y Planeacion </t>
  </si>
  <si>
    <t>Maribel Reyes Garzón</t>
  </si>
  <si>
    <t xml:space="preserve">maribel.reyes@orgsolidarias.gov.co </t>
  </si>
  <si>
    <t xml:space="preserve">Municipios en donde se implementa el Programa Formar Para Emprender </t>
  </si>
  <si>
    <t xml:space="preserve">A través de la ejecución de los convenios, se ha venido realizando la socialización del programa formar para emprender en asociatividad solidaria en instituciones educativas, el cual será implementado en las escuelas de los municipios de:  San José de Pare (Boyacá), Ocaña (Norte de Santander), El Playón (Santander), Veredas Uribe, Chisquito, el Placer y el Tambo (Cauca) 
De igual manera se adelanta el proceso con los 5 municipios priorizados en la vigencia 2021:  Caucasia, Cáceres, Nechí, Taraza y Valdivia.   A través de visitas al territorio y contacto vía telefónica se han venido realizando avances en las socializaciones del Formar para Emprender en los departamentos de: Norte de Santander .   </t>
  </si>
  <si>
    <t>Promoción de la educación solidaria como estrategia para la generación de la autonomía de las comunidades y la cohesión social, a través de la práctica de los principios y valores de la economía solidaria , para la generación de ingresos y el mejoramiento de la calidad de vida</t>
  </si>
  <si>
    <t xml:space="preserve">Personas capacitadas en curso básico de economía solidaria </t>
  </si>
  <si>
    <r>
      <t xml:space="preserve">Este reporte tiene 2 fuentes:
(1) El reporte de actividades pedagógicas de entidades acreditadas por la UAEOS, que tiene una periodicidad semestral. Con corte a 31 de marzo se tiene un avance de  </t>
    </r>
    <r>
      <rPr>
        <b/>
        <sz val="12"/>
        <rFont val="Arial Narrow"/>
        <family val="2"/>
      </rPr>
      <t>4000</t>
    </r>
    <r>
      <rPr>
        <sz val="12"/>
        <rFont val="Arial Narrow"/>
        <family val="2"/>
      </rPr>
      <t xml:space="preserve"> personas capacitadas en curso básico de economía solidaria.
(2) Las personas capacitadas directamente por la UAEOS en el programa curso básico de economía solidaria;  A 31 de marzo se cuenta con un avance de </t>
    </r>
    <r>
      <rPr>
        <b/>
        <sz val="12"/>
        <rFont val="Arial Narrow"/>
        <family val="2"/>
      </rPr>
      <t>329</t>
    </r>
    <r>
      <rPr>
        <sz val="12"/>
        <rFont val="Arial Narrow"/>
        <family val="2"/>
      </rPr>
      <t xml:space="preserve"> personas capacitadas.</t>
    </r>
  </si>
  <si>
    <t xml:space="preserve">Revisar la normatividad, del sector solidario  y generar propuestas para su actualización </t>
  </si>
  <si>
    <t>Documento de análisis y propuestas gestionadas.</t>
  </si>
  <si>
    <t>Gestión</t>
  </si>
  <si>
    <t xml:space="preserve">semestral </t>
  </si>
  <si>
    <t xml:space="preserve">Se realizó mesa de trabajo para revisar propuesta de reglamentación de la Ley 2069 de 2020. Se sigue trabajando en las acciones de la propuesta de documento de política pública para el sector de la economía solidaria. </t>
  </si>
  <si>
    <t xml:space="preserve">Oficina Asesora Juridica </t>
  </si>
  <si>
    <t xml:space="preserve">Marlon Torres </t>
  </si>
  <si>
    <t>marlon.torres@orgsolidarias.gov.co</t>
  </si>
  <si>
    <t>Actualizar el Plan Estadístico Institucional y articulación con superintendencias y Confecámaras para mejorar la calidad  de información que se registra en el RUES sobre los  esquemas asociativos.</t>
  </si>
  <si>
    <t xml:space="preserve"> Plan Estadistico Actualizado </t>
  </si>
  <si>
    <t xml:space="preserve">La UAEOS cuenta con un Plan Estadistico Institucional  actualizado, durante el primer trimestre se adelantó el seguimiento a las operaciones estadísticas internas y externas y se actualizaron las 3 operacciones estadisticas registradas en el Sistema Estadistico Nacional del DANE  - SEN </t>
  </si>
  <si>
    <t>Promoción de la educación solidaria como estrategia para la generación de la autonomía de las comunidades y la ohesión social, a través de la práctica de los principios y valores de la economía solidaria , para la generación de ingresos y el mejoramiento de la calidad de vida</t>
  </si>
  <si>
    <t>6. Fortalecer las instituciones del Sector Trabajo y la rendición de cuentas en ejercicio del Buen Gobierno, en búsqueda de la modernización, eficiencia, eficacia y la transparencia</t>
  </si>
  <si>
    <t>Implementar planes de mejoramiento para cerrar de manera escalonada y de acuerdo con la capacidad presupuestal de la entidad,  las brechas identificadas en el resultado del FURAG de cada vigencia</t>
  </si>
  <si>
    <t>Indice de desempeño institucional Solidarias</t>
  </si>
  <si>
    <t>Anual</t>
  </si>
  <si>
    <t xml:space="preserve">De acuerdo a la evaluación de la gestión institucional, correspondiente a la vigencia 2020, la entidad obtuvo un índice de desempeño de 89%. Teniendo en cuenta el resultado y en aras de mejorar, se adelanta un plan de mejoramiento. Adicionalmente  se realizan informes trimestrales a la implementación de MIPG por cada dimensión y política que permiten monitorear la gestión institucional </t>
  </si>
  <si>
    <t>Pacto por una gestión pública efectiva</t>
  </si>
  <si>
    <t>Transformación de la Administración pública</t>
  </si>
  <si>
    <t>Evaluar la arquitectura institucional del Gobierno con el fin de redefinir misiones, roles y competencias que permitan el funcionamiento eficiente del Estado en los diferentes niveles de Gobierno</t>
  </si>
  <si>
    <t xml:space="preserve"> </t>
  </si>
  <si>
    <t xml:space="preserve">Seguimiento al Plan Sectorial -Compromisos UAEOS </t>
  </si>
  <si>
    <t>Linea Base  31 /12/2018</t>
  </si>
  <si>
    <t xml:space="preserve">Meta Cuatrienio </t>
  </si>
  <si>
    <t>Meta 2019</t>
  </si>
  <si>
    <t>Avance 2019</t>
  </si>
  <si>
    <t>Avance cualitativo 2019</t>
  </si>
  <si>
    <t>Meta 2020</t>
  </si>
  <si>
    <t>Primer Trimestre</t>
  </si>
  <si>
    <t>Segundo Trimestre</t>
  </si>
  <si>
    <t>Tercer Trimestre</t>
  </si>
  <si>
    <t>Cuarto Trimestre</t>
  </si>
  <si>
    <t>Avance  2020</t>
  </si>
  <si>
    <t>Avance Cualitativo</t>
  </si>
  <si>
    <t>Avance  2021</t>
  </si>
  <si>
    <t>Avance Caulitativo</t>
  </si>
  <si>
    <t>Meta 2022</t>
  </si>
  <si>
    <t>Avance 2022</t>
  </si>
  <si>
    <t xml:space="preserve">Durante la vigencia 2020 se fomentaron 400 emprendimientos solidarios dinamizados beneficiando a 6871 personas.. De estos, 40 emprendimientos  están conformados por población víctima y 2 por población reincorporada,.  Los procesos de fomento se adelantaron en 28 departamentos y en 111 municipios de los cuales 35 son territorios PDET contribuyendo a la estabilización de la paz. A través de la estrategia de compras públicas locales  se beneficiaron 200 emprendimientos solidarios en los cuales se  fortalecen los canales de comercialización y generación de ingresos de productos y servicios de los pequeños productores </t>
  </si>
  <si>
    <t>Durante el cuarto trimestre se reportan 100 emprendimientos solidarios dinamizados, para un total en la vigencia 2021  de  400 emprendimientos solidarios, beneficiando a 7917 personas.. De estos, 38 emprendimientos  están conformados por población víctima y 2 por población reincorporada,.  Los procesos de fomento se adelantaron en 24 departamentos y en 157 municipios de los cuales 38 son territorios PDET contribuyendo a la estabilización de la paz..</t>
  </si>
  <si>
    <r>
      <t xml:space="preserve">De los procesos de fomento de asociatividad solidaria, se beneficiaron en el cuarto trimestre  </t>
    </r>
    <r>
      <rPr>
        <b/>
        <sz val="11"/>
        <rFont val="Arial Narrow"/>
        <family val="2"/>
      </rPr>
      <t xml:space="preserve">1624 </t>
    </r>
    <r>
      <rPr>
        <sz val="11"/>
        <rFont val="Arial Narrow"/>
        <family val="2"/>
      </rPr>
      <t xml:space="preserve">personas, para un total de </t>
    </r>
    <r>
      <rPr>
        <b/>
        <sz val="11"/>
        <rFont val="Arial Narrow"/>
        <family val="2"/>
      </rPr>
      <t>6124</t>
    </r>
    <r>
      <rPr>
        <sz val="11"/>
        <rFont val="Arial Narrow"/>
        <family val="2"/>
      </rPr>
      <t xml:space="preserve"> personas beneficiadas a nivel nacional, de los cuales se benefician 660 víctimas y 60 reincorporados</t>
    </r>
  </si>
  <si>
    <t xml:space="preserve">
A 31 de  Diciembre se  beneficiaron directamente  6871  e indirectamente a 15.428 personas, de los proceso de fomento de organizaciones solidarias, de acuerdo a la caracterización realizada se reportan  1960 personas en condición de  victimas, 2759 mujeres, 1361  Narp y   556 indígenas.</t>
  </si>
  <si>
    <t>Durante el cuarto trimestre se reportan 1655 personas beneficiadas de los proceso de fomento de organizaciones solidarias, para un total en la vigencia 2021  de  7917  beneficiadas directamente e indirectamente a 24.129, de los proceso de fomento de organizaciones solidarias, de acuerdo a la caracterización realizada se reportan  2.332 personas en condición de  víctimas, 4805  mujeres, 2304  Narp y   775 indígenas.</t>
  </si>
  <si>
    <t xml:space="preserve">A 31 de diciembre se reporta un acumulado de  13 de las 10 Redes productivas planteadas como meta para la presente vigencia en los Departamentos de:(13) Departamentos: Cundinamarca (Fusagasugá), Huila (Neiva), Cauca (Popayán), Norte de Santander (Cúcuta y Ocaña –Presidencia -PDET), Meta (Villavicencio), Santander (Bucaramanga), Antioquia (Yarumal, Caucasia), Bolívar (Cartagena), Tolima (Ibagué), Guaviare (San José de Guaviare).Atlántico (Barranquilla), Amazonas (Leticia), Archipiélago de San Andrés, Providencia y Santa Catalina (San Andrés, Providencia)., realizando 15 ruedas de negocios, y 183 acuerdos firmados entre una organización de economía solidaria y los operadores de (MEN, ICBF, USPEC, Ejército entre otros).
Durante la vigencia 2019 a través de la estrategia d ecompras publicas locales se reportan mas de $ 15.500 millones de ingresos generados a través de los acuerdos comerciales en beneficio de las organizaciones soldiarias </t>
  </si>
  <si>
    <t xml:space="preserve">Durante la vigencia  2020 se dio continuidad a la implementación de la estrategia de Compras Publicas Locales Para dinamizar la economía local y la agricultura campesina familiar y comunitaria, a partir de la oferta de alimentos, bienes y servicios de las organizaciones solidarias con destino a los programas de alimentación pública del país, la UAEOS de la mano de otras entidades implementa la estrategia de Compra Publicas Locales.
La Estrategia de Compras Públicas Locales se ha venido implementado por la UAEOS desde el año 2016 y hasta el 2019 en 26 departamentos, donde se logró   adelantar importantes acciones de articulación entre oferta y demanda. 
En la vigencia 2020 se continúa con la implementación de la estrategia de compras públicas locales en los departamentos: Vichada, Guainía, Vaupés, Santander, Nariño, Tolima, Boyacá, Risaralda, Sucre, Caldas, Quindío y Arauca
Con lo anterior se logra una cobertura en los 32 departamentos reportando ingresos para las organizaciones por valor de $ 35,670 millones de pesos como resultado de  495 acuerdos firmados., 943 organizaciones beneficiadas y 1.497 operadores 
La Entidad se vinculo a la estrategia de Mercados Campesinos Solidarios la cual se consolida como una estrategia de reactivación económica regional. Esta iniciativa nace como un mecanismo de apoyo a la agricultura familiar a raíz de la emergencia sanitaria y las disposiciones del Gobierno nacional de cuarentena obligatoria, que a la fecha ha permito la venta indirecta de  47,686 mil mercados frescos y de excelente calidad, beneficiando a campesinos con la compra directa de sus cosechas a precios justos y sin necesidad de intermediarios, beneficiando a 16.615 familias, 350 organizaciones participantes reportando un valor de comercialización de  $ 4.140.100.190
Los Mercados Campesinos Solidarios buscan conectar a las organizaciones de productores agropecuarios del sector solidario con los compradores finales de mercado fresco de Bogotá, eliminando la intermediación y reduciendo los eslabones de la cadena de suministros de alimentos, la Unidad Administrativa Especial de Organizaciones Solidarias (UAEOS), en articulación con el Batallón de Operaciones de Acción Integral y Desarrollo del Ejército Nacional y las secretarías de Desarrollo Económico y de Salud de la Alcaldía Mayor de Bogotá continúan desarrollando la estrategia de Mercados Campesinos Móviles. 
</t>
  </si>
  <si>
    <t>Durante el cuarto trimestre se reportan 2 cadenas o redes productivas  promovidas. La UAEOS  en la vigencia 2021  a través de la estrategia de compras públicas  dinamizó  200 organizaciones con 372 acuerdos firmados en 11 departamentos (1 CAUCA, 2 LA GUAJIRA, 3 CORDOBA, 4 GUAVIARE, 5 HUILA, 6 CESAR, 7 MAGDALENA, 8 CAQUETA, 9 CHOCO, 10 ANTIOQUIA, 11 VALLE DEL CAUCA) con la participación de 288 operadores y valor de acuerdos totales $5.459.435.097</t>
  </si>
  <si>
    <t xml:space="preserve">Durante la vigencia 2019 la UAEOS  actualizó el  programa de educación solidaria y el curso virtual de educación solidaria este último dirigido a servidores públicos el cual se implemento durante el segundo semestre y contó con una participación de  152 funcionarios inscritos: 78 de la UAEOS y 74 de otras entidades (ADR, ARL, ARN, DAFP, IDARTES, OIM, UAESP, UARIV, Gob Calda, Gob Antioquia, MinCIT, MinTIC, MEN, MinTrabajo, MinVivienda, PNUD, SES, U. Nacional ), el avance de esta actividad se encuentra en un 100%. </t>
  </si>
  <si>
    <t>Durante la vigencia 2020 se  actualizaron e implementaron 2 programas:
1. Curso básico de economía solidaria mediado por las TIC 
2. Curso virtual Reactivando el Territorio Asociatividad Solidaria</t>
  </si>
  <si>
    <t xml:space="preserve">Durante la vigencia 2021 se desarrollaron 2 programas:
1-"Diplomado en Compras Públicas y Economía Solidaria para la gente" dirigido a servidores públicos de entidades del orden nacional y de entidades del orden territorial, operadores de proyectos de asociatividad solidaria, organizaciones solidarias, entidades acreditadas por la UAEOS y comunidad interesada donde participaron más de 5.797 personas de los cuales se certificaron 640 en 134 municipios PDET en la modalidad virtual.
2-" Programa Formar para Emprender en Asociatividad Solidaria": se diseñaron y actualizaron acciones para su implementación en modalidad mixta (presencial y mediado por el uso de las Tic) 
</t>
  </si>
  <si>
    <t>a 31 de diciembre se intervinieron  tres municipios en  donde implemento el Programa Formar Para Emprender en instituciones educativasr, dos (2) en Córdoba y una (1) en el Cesar:
En Córdoba: 
- INSTITUCIÓN EDUCATIVA JULIO C. MIRANDA “JUCEMI” municipio de San Antero
- INSTITUCIÓN EDUCATIVA EL CASTILLO municipio de San Bernardo del viento
En Cesar:
- INSTITUCIÓN EDUCATIVA SAN ALBERTO MAGNO “INESAM” municipio de San Alberto</t>
  </si>
  <si>
    <t xml:space="preserve">
Durante la Vigencia 2020 se implementó el Programa Formar Para Emprender. en 5 municipios: Caucasia , Cáceres, Nechí, Taraza y Valdivia en las siguientes Instituciones Educativas : 
Marco A Rojo sede Palomas Valdivia
Institución Educativa Valdivia
Antonio Roldan
Rural Montenegro
Manizales
Caspar de Roda
Divino Niño
Liceo Caucasia
Jorge Eliecer Gaitán
Las Conchas</t>
  </si>
  <si>
    <t xml:space="preserve">
La UAEOS implementó el programa formar para emprender en asociatividad solidaria en  instituciones educativas en 14 municipios. El objetivo del programa Formar Para Emprender es que desde muy tempranas edades, niñas y niños manejen los conceptos de asociatividad y solidaridad y reconozcan estos valores como importantes para el desarrollo de sus comunidades.
Departamento de La Guajira
1. Municipio Riohacha
2. Municipio Fonseca
Departamento- Cesar
3. Municipio- Codazzi
Departamento -La Guajira
4. Municipio- Villanueva
Departamento- Cundinamarca
5. Municipio-Sopó
6. Municipio- Susa
7. Municipio Pacho
Departamento Antioquia
8. Municipio Valdivia
9. Municipio Taraza
10. Municipio Caceres
11. Municipio Caucasia
12. Municipio Nechi
Departamento De Boyacá
13. Municipio De San José De Pare ( Boyacá)
14. Municipio Abejorral ( Antioquia)
</t>
  </si>
  <si>
    <t>Se reportan 15,756 personas capacitadas en el curso básico de economía solidaria por entidades acreditadas.
Aclaramos que el reporte total de personas capacitadas en el curso básico de economía solidaria por entidades acreditadas, tiene plazo de entrega el 31 de Enero 2021.</t>
  </si>
  <si>
    <t xml:space="preserve">En el cuarto trimestre se reportaron 12.675 personas capacitadas en curso básico de economía solidaria por entidades acreditadas. El reporte de actividades pedagógicas de entidades acreditadas por la UAEOS es semestral con una sumatoria total de la vigencia de  22.000. Al 31 de enero de 2022 se tendrá el reporte final de las personas capacitadas en la vigencia 2021
</t>
  </si>
  <si>
    <t>La UAEOS presentó la propuesta normativa de reglamentación del art 164 del PND al Ministerio del Trabajo y en el Ministerio de Comercio, industria y turismo, para su revisión. De igual manera, ya se cuenta con la propuesta normativa de unificación del proceso de acreditación, pendiente de revisión con la Dirección Nacional para someterla a consulta pública.</t>
  </si>
  <si>
    <t xml:space="preserve">Durante la vigencia 2020 se creó la Comisión Intersectorial de la Economía Solidaria, iniciativa del presidente de la República, Iván Duque, y liderada por la Vicepresidente Martha Lucia Ramirez que fue creada para impulsar el sector cooperativo en Colombia como componente fundamental de la reactivación económica. La UAEOS ha  participando activamente  en las mesas de trabajo para desarrollar la política pública del sector solidario, de la mano de la Vicepresidencia, Ministerio del Trabajo, la Superintendencia de la Economía Solidaria, el Fondo de Garantías de Entidades Cooperativas (Fogacoop) y el Ministerio de Comercio, Industria y Turismo.
La Unidad ha trabajado en:
Aportes documento en construcción, Política Pública para vendedores ambulantes 
Aportes al costeo de la política pública de Victimas para el Sector Solidario  
Aportes  a los procesos de Sistema de Información de población Victima
</t>
  </si>
  <si>
    <t xml:space="preserve">
Durante la vigencia 2021 la UAEOS  la entidad cumplió al 100% con la meta establecida desarrollando:  
1. Se: apoyó técnicamente al Ministerio de Trabajo como secretaría técnica de la Comisión Intersectorial del sector de la Economía Solidaria. 
2. Se participó y  apoyó  en la construcción de la política pública del sector solidario: Conpes 4051 de 2021 " Política Pública para el desarrollo de la Economía Solidaria"
3, La UAEOS participó en mesas interinstitucionales de análisis normativo y producto de ellas se estructuró el proyecto de decreto reglamentario de la ley 2069.</t>
  </si>
  <si>
    <t xml:space="preserve">Se realizó la actualización del plan estadístico de la UAEOS de acuerdo a recomendaciones del DANE, se presentó el informe de seguimiento al DANE y se han realizado los informes estadísticos tanto internos como externos según la periodicidad establecida </t>
  </si>
  <si>
    <t xml:space="preserve">La Entidad cuenta con un plan estadística  Institucional actualizado e implementado,  una operación estadística certificada por el DANE " Registro de ESALES", en la vigencia 2020, se dio inicio al diseño del SIOS,    Sistema de Información Socioeconómico de las Organizaciones Solidarias, sistema de información que busca identificar y organizar información relacionada con las organizaciones solidarias con el fin de apoyar su desarrollo socioeconómico a través de oportunidades de mejores ingresos y el desarrollo de la economía local. El sistema contará con: sistema de georreferenciación, catalogo electrónico, salas comerciales, estadísticas y permitirá avanzar en la interoperabilidad de la información con otras entidades. 
</t>
  </si>
  <si>
    <t>Durante la vigencia 2021 la UAEOS  la entidad cumplió al 100% con la meta establecida, la UAEOS cuenta con un Plan Estadístico Institucional  actualizado, se realizaron los seguimientos trimestrales a las operaciones estadísticas de la entidad</t>
  </si>
  <si>
    <t>-</t>
  </si>
  <si>
    <t>De acuerdo a los resultados de FURAG, se realizó un autodiagnóstico para identificar las acciones a seguir a través de plan de Trabajo, que permita cerrar las brechas identificadas. Y para que en la evaluación de vigencia 2019 que se realizará en la vigencia 2020 logremos alcanzar 85 del Índice de desempeño institucional Solidarias, para la vigencia 2018 la Entidad obtuvo un puntaje de 84,2.</t>
  </si>
  <si>
    <t xml:space="preserve">De acuerdo a los resultados de FURAG  que es el  Formulario Único de Reporte de Avances de la Gestión,  a través de la cual se capturan, monitorean y evalúan los avances sectoriales e institucionales en la implementación de las políticas de desarrollo administrativo de la vigencia anterior. Para el periodo o 2019 la entidad obtuvo un índice de desempeño de 88,2%, teniendo en cuenta este resultado, se adelantó un plan de mejoramiento  que permitió cerrar las brechas identificadas. Adicionalmente  se realizaron informes trimestrales a la implementación de MIPG por cada dimensión y política que permiten monitorear la gestión institucional 
</t>
  </si>
  <si>
    <t xml:space="preserve">De acuerdo a la evaluación de la gestión institucional, correspondiente a la vigencia 2020, la entidad obtuvo un índice de desempeño de 89%. Teniendo en cuenta el resultado y en aras de mejorar, se adelantó un plan de mejoramiento. Adicionalmente  se realizan informes trimestrales a la implementación de MIPG por cada dimensión y política que permiten monitorear la gestión institucional </t>
  </si>
  <si>
    <t>94.1</t>
  </si>
  <si>
    <t>La UAEOS obtuvo un índice de desempeño institucional del 94,1% (vigencia 2021), en aras de mejorar éste resultado para vigencia 2022, se adelanta un plan de mejoramiento y  se realizan informes trimestrales a la implementación de MIPG, por cada dimensión y política, los cuales permitirán monitorear la gestión institucional</t>
  </si>
  <si>
    <t>Seguimiento al Plan Estratégico Institucional " Construyendo Territorios Solidarios "</t>
  </si>
  <si>
    <t>Acciones</t>
  </si>
  <si>
    <t>Indicadores</t>
  </si>
  <si>
    <t>Tipo de Indicador</t>
  </si>
  <si>
    <t>Periodicidad</t>
  </si>
  <si>
    <t>Línea Base 2018</t>
  </si>
  <si>
    <t>Metas Cuatrienio</t>
  </si>
  <si>
    <t>Avance  Cuatrienio
2019-2022</t>
  </si>
  <si>
    <t>Cualitativo 2019</t>
  </si>
  <si>
    <t>Avance 2020</t>
  </si>
  <si>
    <t>Cualitativo 2020</t>
  </si>
  <si>
    <t>Avance 2021</t>
  </si>
  <si>
    <t>cualitativo 2021</t>
  </si>
  <si>
    <t>1 Trimestre  2022</t>
  </si>
  <si>
    <t xml:space="preserve">2 Trimestre </t>
  </si>
  <si>
    <t xml:space="preserve">3 Trimestre </t>
  </si>
  <si>
    <t xml:space="preserve">4 Trimestre </t>
  </si>
  <si>
    <t>Total Vigencia 2022</t>
  </si>
  <si>
    <t>Desarrollar  programas  que posicionen la cultura asociativa solidaria para el reconocimiento de las potencialidades del sector solidario como una alternativa para el desarrollo humano, utilizando, entre otras estrategias, las herramientas TIC.</t>
  </si>
  <si>
    <t xml:space="preserve">Programas desarrollados </t>
  </si>
  <si>
    <t xml:space="preserve">Se actualizo los programas de educación solidaria y el curso virtual de educación solidaria este último dirigido a servidores públicos, el avance de esta actividad se encuentra en un 100%.  </t>
  </si>
  <si>
    <t xml:space="preserve">Durante la vigencia 2020 se  actualizaron e implementaron 2 programas:
1. Curso básico de economía solidaria mediado por las TIC 
2. Curso virtual Reactivando el Territorio Asociatividad Solidaria
</t>
  </si>
  <si>
    <t xml:space="preserve">Diseñar una  agenda para el fortalecimiento de comités de educación y otros entes de educación de las organizaciones solidarias para que sean dinamizadores del mejoramiento de vida y el desarrollo territorial 
</t>
  </si>
  <si>
    <t>Agenda diseñada e implementada</t>
  </si>
  <si>
    <t>N/A</t>
  </si>
  <si>
    <t>Esta actividad iniciará en el 2020, no se tiene meta estimada para el 2019</t>
  </si>
  <si>
    <t xml:space="preserve">
A corte de31 de diciembre de 2020, se cumplió la meta esperada. Se finaliza vigencia con documento de agenda diseñada, la cual contó con la participación de grupos internos de trabajo de la UAEOS y grupo de valor con lideres y lideras del sector. </t>
  </si>
  <si>
    <t>La metas está establecida en 4 actividades de socialización. Estas se dan en el marco del convenio 7 de 2021 en el componente de promoción.
Se realizó alistamiento y apoyo a convocatoria de la mesa regional Orinoquía - Amazonía. 
 Se realizó la mesa regional de educación solidaria: Orinoquía- Amazonía. Se socializó el documento de agenda de comités de educación y se recibió retroalimentación en las diferentes salas. 
 Se realizó alistamiento y apoyo a convocatoria de la mesa regional caribe . 
 Se realizó la mesa regional de educación solidaria: Región Caribe. Se socializó el documento de agenda de comités de educación y se recibió retroalimentación en las diferentes salas. 
Se consolidó la agenda para la mesa nacional de educación solidaria sesión A.
Se realizó la  mesa nacional de educación solidaria sesión A.  Donde se concluyó la socialización y retroalimentación del documento de agenda de comités de educación.</t>
  </si>
  <si>
    <t xml:space="preserve">Implementar el programa formar para emprender en asociatividad solidaria en instituciones educativas 
</t>
  </si>
  <si>
    <t>Promocionar en secretarias de educación los diferentes programas educativos diseñados por la Unidad.</t>
  </si>
  <si>
    <t xml:space="preserve">se han promocionado los programas educativo en 12 secretarias de educación </t>
  </si>
  <si>
    <t>La dirección Técnica de Desarrollo de las Organizaciones Solidarias adelantó la promoción de los diferentes programas educativos diseñados por la Unidad en 8 secretarias de educación</t>
  </si>
  <si>
    <t xml:space="preserve">Se  reporta que a través de los convenios de asociación, se implementó el programa Formar para Emprender en 8 secretarias de educación de los municipios:                                                                                                                       Formar para Emprender en 8 secretarias de educación de los municipios:                                                                                                      
1. Boyacá: San José de Pare
2. Norte de Santander: Ocaña
3. Santander- El Playón                                                                                          
4. Cauca 
5. Putumayo - Secretaria de Educación Cultura y Deportes
6. Valle del Cauca, Cali y Ginebra -  Secretaria de Educación 
7. Nariño - Secretaria de educación de Chachagüí 
8. Antioquia, Abejorral - Institución Educativa Rural Pantanillo y Manuel Canuto Restrepo Un delegado de la Secretaría de Educación del municipio.  En los meses de octubre y noviembre se registraron y fueron entregados los informes del Programa Formar para Emprender realizados a través de los convenios. </t>
  </si>
  <si>
    <t>se han intervenido tres instituciones educativas, dos (2) en Córdoba y una (1) en el Cesar:
En Córdoba: 
- INSTITUCIÓN EDUCATIVA JULIO C. MIRANDA “JUCEMI” municipio de San Antero
- INSTITUCIÓN EDUCATIVA EL CASTILLO municipio de San Bernardo del viento
En Cesar:
- INSTITUCIÓN EDUCATIVA SAN ALBERTO MAGNO “INESAM”</t>
  </si>
  <si>
    <t xml:space="preserve">
La UAEOS ha implementado  el programa formar para emprender en asociatividad solidaria en  instituciones educativas en 14 municipios. El objetivo del programa Formar Para Emprender es que desde muy tempranas edades, niñas y niños manejen los conceptos de asociatividad y solidaridad y reconozcan estos valores como importantes para el desarrollo de sus comunidades.
Departamento de La Guajira
1. Municipio Riohacha
2. Municipio Fonseca
Departamento- Cesar
3. Municipio- Codazzi
Departamento -La Guajira
4. Municipio- Villanueva
Departamento- Cundinamarca
5. Municipio-Sopó
6. Municipio- Susa
7. Municipio Pacho
Departamento Antioquia
8. Municipio Valdivia
9. Municipio Taraza
10. Municipio Cáceres
11. Municipio Caucasia
12. Municipio Nechi
Departamento De Boyacá
13. Municipio De San José De Pare ( Boyacá)
14. Municipio Abejorral ( Antioquia)
</t>
  </si>
  <si>
    <t>Documentar experiencias  significativas  de asociatividad solidaria en las regiones para difundirlas a través de  medios de comunicación públicos, privados y solidarios.</t>
  </si>
  <si>
    <t xml:space="preserve">Experiencias significativas documentadas </t>
  </si>
  <si>
    <t>se documentaron 65 experiencias significativas en el 2019</t>
  </si>
  <si>
    <t xml:space="preserve">A 31 de Diciembre se documentaron  52 experiencias de Colombia si es solidaria significativas documentadas 
</t>
  </si>
  <si>
    <t xml:space="preserve">Implementar acciones para el fortalecimiento de la  imagen corporativa de las organizaciones solidarias que le permita su visibilización en el entorno socio-empresarial </t>
  </si>
  <si>
    <t>Organizaciones solidarias apoyadas con imagen corporativa realizadas</t>
  </si>
  <si>
    <t xml:space="preserve">Se realizaron 11 imágenes corporativas de organizaciones en el 2019. 
	Grupo Asociativo “Calidad” – Hobo, Huila
	Cooperativa Coopmente – Bogotá
	Asociación Nacional del sector del Calzado y Afines Ansecalz &amp; Afines
	Agrofrutas de Suaza
	Asomural"		"
	Cooperativa Telepostal  
	Asotetuan
	Asofamilugo
	Asofrounidos"	
	Cooafromasajistas de la Boquilla
	Agricultores Desplazados Microempresarios del Pueblo de Colombia </t>
  </si>
  <si>
    <t xml:space="preserve">Durante la vigencia 2020 se realizó el apoyo de la imagen corporativa a diez organizaciones: 
</t>
  </si>
  <si>
    <t>videos de experiencias para publicación en el programa de TV Conexión Solidaria se realizó publicidad de sus productos, diseño gráfico e imagen corporativa.  
:
Se adelanto la grabación de (23) experiencias de asociatividad solidaria:
- Bolívar: Cooafromasajistas de la Boquilla
-Guatavita:  Cooperativa Cooprolag
- Bolívar: Asociación Asobotur
- La Mesa, Cundinamarca: Asociación Mesuna de Fruticultores “ASOMUFRUT.
--Cooperativa Mujeres Empresariales Rurales de Boyacá - Coomerboy
- Cooperativa de Agricultores de Pesca – Coagripesca
- Asociación Brevas Playeritas, en el municipio de La Playa de Belén
-Asociación Productora de Dulces y Cárnicos de El Carmen en Norte de Santander.
- Asomefrut
- Asociación de Mujeres Emprendedoras Brevas Playeritas
- Cooperativa Multiactiva de Afromasajistas de la Boquilla. 
- Asociación de Bolleras de Turbana Asobotur
- Cooperativa Multiactiva de Lecheros de Potrerolargo
- Asociación de Productores de papa, Leche y Cultivos
- Coopesansilvestre- Barrancabermeja -Santander
 - Cooperativa asozapac - Chinú -Cordoba
 - Asociación Aspagraus - San Juan de Urabá – Antioquia
- Asopulpay- El Playón -Santander
 - Coomerboy - Tunja - Boyacá
 - Asomutigre - El Tigre, Chinú – Córdoba
- Asmuprosan- -San Andrés
 - Asovenesbos 
 - Coomulcofe</t>
  </si>
  <si>
    <t xml:space="preserve">Difundir los principios, fines, valores y características del sector solidario </t>
  </si>
  <si>
    <t xml:space="preserve">Campañas desarrolladas </t>
  </si>
  <si>
    <t>se desarrollaron 23 campañas en el 2019</t>
  </si>
  <si>
    <t xml:space="preserve">Se han realizado 31 campañas  EnEl2020 
Trámite de Acreditación 
</t>
  </si>
  <si>
    <t xml:space="preserve">Se realizaron 20 campañas  
1-Campaña de la Comisión intersectorial para el fortalecimiento:  realizamos foro, campaña en redes sociales y publicación de la revista sobre el tema.
2-Campaña de la consolidación del sector solidario; realizamos foro, campaña en redes sociales y publicación de la revista sobre el tema.
3- Emitimos en Canal Institucional la cápsula Conexión Solidaria #2 socializando los programas de la UAEOS para la atención a la población vulnerable.
4- Emitimos podcast Hablemos de Fondo de Empleados publicado el 28 de mayo en la plataforma Spottify
5-campaña con la emisión de la Cápsula Conexión Solidaria # 3 hablando del Enfoque de Mejoramiento de Vida.
6-Emisión de la Cápsula Conexión Solidaria # 4 hablando del apoyo a Emprendedores de a Pie.
7-El primer programa institucional Experiencias que Transforman Vidas emitidos en Canal Institucional de RTVC.
8-Hablando de la participación de la Entidad en el  PLANFES, 
9-El segundo programa institucional Experiencias que Transforman Vidas emitidos en Canal Institucional de RTVC 
10-El primer programa de radio institucional en Radio Nacional de Colombia.
11- Informar sobre el trámite de acreditación y la educación solidaria que imparte de la UAEOS -
12- El tercer programa institucional Experiencias que Transforman Vidas emitido en el Canal Institucional de RTVC
13 - El segundo programa de radio institucional en Radio Nacional de Colombia
14- Informar sobre el reciente Conpes 4051 de 2021
15- El cuarto programa institucional Experiencias que Transforman Vidas emitido en el Canal Institucional de RTVC
16 - El tercer programa de radio institucional en Radio Nacional de Colombia
17- Informar sobre sobre los diez años de la UAEOS
18- El quinto programa institucional Experiencias que Transforman Vidas emitido en el Canal Institucional de RTVC
19- El cuarto programa de radio institucional en Radio Nacional de Colombia
20- El quinto programa de radio institucional en Radio Nacional de Colombia
</t>
  </si>
  <si>
    <t>Desarrollar  estrategias de autosostenibilidad en las dimensiones social, económica, ambiental, cultural y política de los emprendimientos solidarios.</t>
  </si>
  <si>
    <t xml:space="preserve">% Emprendimientos solidarios implementando estrategias de autosostenibilidad  </t>
  </si>
  <si>
    <t xml:space="preserve">se han reportado 165 organizaciones con estrategia de autosostenibilidad.
</t>
  </si>
  <si>
    <t>Se reporta el 80% de Emprendimientos solidarios implementando estrategias de autosostenibilidad para Diciembre del 2020.</t>
  </si>
  <si>
    <t>Con el fin de desarrollar  estrategias de autosostenibilidad en las dimensiones social, económica, ambiental, cultural y política de los emprendimientos solidarios, a través de la ejecución de los  Convenio se reportan en su totalidad el 100% de emprendimientos solidarios en los cuales se implementaron estrategias de autosostenibilidad</t>
  </si>
  <si>
    <t xml:space="preserve">Adelantar estudios e investigaciones aplicadas para la sostenibilidad social, económica, ambiental, cultural y política de las organizaciones solidarias </t>
  </si>
  <si>
    <t xml:space="preserve">Estudios o investigaciones desarrolladas </t>
  </si>
  <si>
    <t>En el marco del proceso de investigación de Comités de Educación se realizaron los siguientes acciones: . Se alimentó matriz de cruce de instrumentos de información y se inició su diligenciamiento, se realizó documento de hallazgos de la investigación, se generó informe inicial  de investigación. Se realizó socialización de informe inicial en sesión de tiempos compartidos el día 16 de diciembre. La coordinación del grupo de educación socializó con la dirección nacional los principales hallazgos de la investigación el 24 de diciembre.</t>
  </si>
  <si>
    <t>Para el año 2020, El Director Técnico de la Dirección de Desarrollo y la Coordinadora del Grupo de Desarrollo Asociativo presentaron, en el XI Encuentro de Investigadores Latinoamericanos en Cooperativismo, convocado por la  Red Latinoamericana de Investigadores en Cooperativismo de la Alianza Cooperativa Internacional y organizado por CIRIEC Colombia, Confecoop Antioquia, Universidad Católica Luis Amigó y Pontificia Universidad Javeriana, la ponencia resultada de la investigación aplicada al proceso de implementación de la metodología de enfoque de vida y la propuesta de actualización e implementación de las fases 2,3 y 4. 
Eje temático:                        Inclusión, enfoque de género y juventudes 
Título:                                    Empoderamiento para la Asociatividad. 
Autores:                                 Garzón Beatriz - Barbosa Eyder</t>
  </si>
  <si>
    <t>En desarrollo del convenio 07-2021, se publico la investigación
Identificación y guía de buenas prácticas en organizaciones de la economía solidaria en Colombia ISBN 978-958-53619-2-8</t>
  </si>
  <si>
    <t xml:space="preserve">Implementar el Programa Integral de Intervención para dinamizar emprendimientos asociativos solidarios </t>
  </si>
  <si>
    <t>A 31 de diciembre se reportan 400 emprendimientos solidarios dinamizados fomentados en 24 departamentos y 104 municipios. 33 emprendimientos conformados por población en condición de víctima y 3 por población reincorporada. en los emprendimientos se contemplan las organizaciones beneficiadas de la estrategia de compras públicas locales, estrategia que fortalece los canales de comercialización y generación de ingresos de productos y servicios de los pequeños productores. Se da continuidad a las actividades implementación del Proyecto a la medida por emprendimiento con enfoque de mejoramiento de vida de acuerdo con el diagnóstico y caracterización. Plan de formación y capacitación según sea el caso: Economía solidaria 1,2,3 o 4. Enfoque de mejoramiento de vida. Capacitación, entrenamiento, asistencia técnica, acompañamiento y entrenamiento</t>
  </si>
  <si>
    <t xml:space="preserve">Personas beneficiadas </t>
  </si>
  <si>
    <t>De los procesos de fomento de asociatividad solidaria, se han beneficiado en el tercer trimestre a 1624 personas, para un total de 6124 personas beneficiadas a nivel nacional, de los cuales se benefician 495 víctimas y 60 reincorporados</t>
  </si>
  <si>
    <r>
      <t xml:space="preserve">Formular e implementar una estrategia para  incorporar de la economía solidaria en los planes de desarrollo local con el fin de constituir territorios solidarios
</t>
    </r>
    <r>
      <rPr>
        <b/>
        <sz val="12"/>
        <color theme="0"/>
        <rFont val="Arial Narrow"/>
        <family val="2"/>
      </rPr>
      <t/>
    </r>
  </si>
  <si>
    <t xml:space="preserve">Estrategia implementada </t>
  </si>
  <si>
    <t xml:space="preserve">Se aprobó desde el Ministerio del Trabajo y con trabajo realizado por la UAEOS y entidades adscritas y vinculadas, documento recomendaciones para implementar en programas de gobierno departamental y municipal 2020 - 2023 desde el trabajo decente. </t>
  </si>
  <si>
    <t xml:space="preserve">Desde la dirección Técnica de Desarrollo se reporta el documento final de seguimiento a la estrategia para incorporar la Economía Solidaria en los planes de Desarrollo Local a los municipios y gobernaciones que incluyeron la economía solidaria en sus planes de desarrollo. 
</t>
  </si>
  <si>
    <t>Esta meta se encuentra en el 100% , se cumplió en la vigencia 2020</t>
  </si>
  <si>
    <t>Fortalecer la integración gremial del sector solidario para la consolidación de su identidad sectorial, la representación, la participación en políticas públicas, el intercambio de buenas prácticas y la gestión de proyectos para el beneficio de sus agremiados.</t>
  </si>
  <si>
    <t xml:space="preserve">Gremios del sector solidario  fortalecidos </t>
  </si>
  <si>
    <t xml:space="preserve">se ejecutaron 2 fortalecimientos al sector gremial
En el mes de agosto del presente año, se acompaño desde el grupo de sinergias en la construcción de ejes temáticos en espacios de formación con participación de CONFECOOP NACIONAL y CONFECOOP ATLÁNTICO. CONFECOOP NACIONAL - UAEOS: 1200 participantes. CONFECOOP ATLÁNTICO: 120 personas. DEL   CONVENIO NO SE RPORTARON ACCIONES </t>
  </si>
  <si>
    <t xml:space="preserve">De acuerdo con las  jornadas de promoción para la consolidación de la identidad sectorial , a través del convenio N 06 de 2020 suscrito con Qualitas, se desarrollaron  las siguientes jornadas de interés del sector de la economía solidaria en aspectos como capacitación, orientación y acompañamiento presencial o vía digital con los siguientes gremios : 
1.Confecooop llanos
2.Confecoop Quindío
3. Confecoop Tolima 
4.Confecoop Oriente
 5.Confecoop Boyacá 
6. Confecoop Eje Cafetero 
7. Confecoop Valle
8.Analfe
 9. Ascoop Huila 
10. Confenagroc
11. Confecoop Nacional 
12. Fedemutuales
13.Confecoop Santander 
14.Confecoop Caribe 
15.Confecoop Antioquia
16.Confecoop Cauca 
17.Confecoop Risaralda 
18. Confecoop Caldas
19.Quindio solidario 
20. Ascoop </t>
  </si>
  <si>
    <t>Con el objeto de llevar a cabo Jornadas de promoción para la consolidación de la identidad sectorial y en el marco del Convenio No. 008 -2021 con Qualitas, la dirección técnica de desarrollo reporta que, al mes de septiembre  se han llevado a cabo a través del Convenio No 008.2021 qualitas:
Gremios Fortalecidos:
Confecoop Llanos	
Confecoop Tolima	
Confecoop Caribe	
Confecoop Boyacá	
Confecoop Atlántico
Confecoop Caldas	
Confecoop Cauca
Confecoop Risaralda
Confecoop Quindío	
Confenagroc	
CFA	
Cooperativa Colega
*32 eventos regionales de 31 con 5876 participantes 2565 organizaciones representadas
*40 jornadas de tics de 39 con la participación de 2.280 personas y beneficiando a 968 organizaciones.
*15 eventos de socialización a gremios de 12</t>
  </si>
  <si>
    <t>Diseñar e implementar un programa  para  el fortalecimiento del Voluntariado  que permita la asistencia en la sostenibilidad de los emprendimientos solidarios  y la inclusión del Sistema Nacional de Voluntariado en el acompañamiento en las estrategias diseñadas.</t>
  </si>
  <si>
    <t xml:space="preserve">Programa de voluntariado implementada </t>
  </si>
  <si>
    <t>La agenda se diseño en el mes de noviembre</t>
  </si>
  <si>
    <t>La dirección Técnica de Desarrollo de las Organizaciones Solidarias  reporta desde la implementación del fortalecimiento del programa de Voluntariado las siguientes actividades  : 
- Se realizaron dos sesiones más de las 4 programadas para el curso de voluntariado.
Finalización curso de voluntariado COOSALUD. 19 Certificados
-Presentación foro voluntariado, presentación programa de Voluntariado</t>
  </si>
  <si>
    <t>En el mes de diciembre se participó en el Desarrollo de la 3ra fase y Cierre protocolario del programa voluntariado juvenil alianza del pacifico 2021.</t>
  </si>
  <si>
    <t xml:space="preserve">Diseñar e implementar  el  programa de sinergias interinstitucionales, articulando las agendas sectoriales nacionales o regionales, generando estrategias de formalización y protección social  para aportar al  desarrollo integral de las organizaciones solidarias.  </t>
  </si>
  <si>
    <t xml:space="preserve">Programa de sinergias implementado </t>
  </si>
  <si>
    <t xml:space="preserve"> Se diseñó y socializó programa de sinergias institucionales. Para revisión de la Dirección de Investigación y Planeación. En observación del documento diseñado, se vienen ejecutando los ejes de trabajo de memorandos, acuerdo o sinergias vigentes. </t>
  </si>
  <si>
    <t xml:space="preserve">Sinergias por gestión 
Universidad ECCI : articulación con el Centro de Desarrollo Empresarial para el apoyo al “Primer encuentro internacional para la formalización del sector automotriz” 
Fundación Alpina: Estructuración actividad virtual “Conmemoración Día Internacional de la Mujer Rural” 
Colombia Estéreo Emisora del Ejercito Nacional 93. 4 F.M. : Plan de trabajo para acceder a las emisoras en todos los formatos que tienen: Pautas, entrevistas, cápsulas, entre otros, se presentó la propuesta desde la ECPL para hacer uso de las emisoras y dar a conocer la estrategia y reunión con el coronel Alfredo González para la estructuración de la estrategia. 
Articulación con el Ministerio de Comercio para formalización de la Unidad de Satélites de Costura ( Unisatel) </t>
  </si>
  <si>
    <t>En la implementación de la estrategia del programa de sinergias interinstitucionales, articulando las agendas sectoriales nacionales o regionales a corte de 31 de diciembre la DDOS reporta las siguientes actividades:
1. Inicio del diplomado en educación económica y financiera para servidores UAEOS a través de la dirección de mujer rural, la FAO.
2. Contribuir Sinergia UNODC - UAEOS (Fortalecimiento organizaciones solidarias en Putumayo)
3. Participación en Mesa de trabajo subcomité Choco preparación encuentro empresarial.
4. Participación y seguimiento en el subcomité sector trabajo Choco
5. Reunión y seguimiento Agencia Nacional Minera.
6. Participación en la mesa de auto fortalecimiento 
7. Articulación 1DC
8. Participación y seguimiento plan de acción del subcomité de MIN Caquetá
9. Aportes a la cartilla guía construyendo nuestra organización de productores rurales
10. Aporte fichas: cooperativas, cooperativa agropecuaria, precooperativa y organismos comunales
11. Presentación de la carta de intención convenio MIN COMERCIO.
12. Seguimiento municipio PDET Buenaventura
13. Seguimiento mesa técnica municipio PDET Cauca
14. Participación y seguimiento en el subcomité sector trabajo Nariño
15. Participación en la mesa técnica para la ordenanza de compras pública Putumayo
16. Informe y seguimiento al convenio UNIAGRARIA
17. Participación en os subcomités y subcomisiones departamentales del sector trabajo de os departamentos de: Huila, Cundinamarca, Meta, Arauca, Guaviare, Caquetá, Santander, Norte de Santander, Bogotá, Boyacá y Vichada.                                        
18. Identificar alianza PENIS – UAEOS (Propuesta Plan de trabajo) - Se realizo alianza con la UNODC para crear una cooperativa exportadora del Putumayo de segundo nivel alianza Ecopetrol
19. Participar en Reunión subcomité Mintrabajo Nariño
20. Participar en reunión Mintrabajo Caquetá                                                                                        3. Participación subcomités de CPS y de los deptos. de Arauca, Cundinamarca, Santander, Norte de Santander, Vichada, Meta y Boyacá.
21.Participar en mesa técnica supersolidaria. Se establece plan de trabajo con entregables por las entidades participantes.</t>
  </si>
  <si>
    <r>
      <t xml:space="preserve">Realizar programas de formación y asistencia técnica en ambientes virtuales y presenciales para la cualificación de servidores públicos y operadores  en asociatividad solidaria y cooperativismo 
</t>
    </r>
    <r>
      <rPr>
        <b/>
        <sz val="11"/>
        <rFont val="Arial Narrow"/>
        <family val="2"/>
      </rPr>
      <t xml:space="preserve">
</t>
    </r>
  </si>
  <si>
    <t xml:space="preserve">Procesos de capacitación realizados  </t>
  </si>
  <si>
    <t xml:space="preserve">Se realizaron las siguientes capacitaciones a:
</t>
  </si>
  <si>
    <t>Generar  mínimo 4 alianzas con las entidades encargadas de los servicios de apoyo a la formalización  y fomento de organizaciones solidarias para  el aumento de la cobertura en zonas rurales y para el mejoramiento de esquemas de inspección, vigilancia y control   (Superintendencias, Confecámaras, DIAN, INVIMA)</t>
  </si>
  <si>
    <t xml:space="preserve">Número de alianzas generadas </t>
  </si>
  <si>
    <t xml:space="preserve">se estructuro plan de trabajo  sobre el modelo de la economía solidaria, lo anterior mediante la plataforma de Confecámaras.  </t>
  </si>
  <si>
    <t xml:space="preserve">Estado de las Alianzas: 
DIAN: en virtud de la articulación entre la DIAN y la UAEOS se realizó charla  de Régimen Tributario Especial a una cooperativa creada en acompañamiento con la Agencia de Renovación del Territorio ART, cooperativa de reinsertados, Conversatorio sobre temas tributarios alrededor de las Organizaciones del Sector Solidario.   
SUPERINTENDENCIA: Seguimiento al documento Convenio marco interadministrativo con la Superintendencia de Puertos y Transporte , esta en proceso de ajustes y  verificación el documento.
CONFECAMARAS : Seguimiento a la Mesa Técnica con  Confecámaras  para coordinar sistema de información RUES con la cédula rural de la Mesa técnica Nacional de Asociatividad Rural </t>
  </si>
  <si>
    <t xml:space="preserve">Dentro del seguimiento a las 4 alianzas suscritas o identificadas en apoyo a la formalización y fomento de organizaciones solidarias se avanzó en la generación de mesas de trabajo con la Supersolidaria, INVIMA, DIAN y Confecámaras con el fin lograr beneficios y/o oportunidades para las organizaciones solidarias.  </t>
  </si>
  <si>
    <t xml:space="preserve">Implementar  las dimensiones y  políticas que conforman el MIPG para lograr una  mayor apropiación y cumplimiento adecuado de las funciones, garantizando  la satisfacción y participación ciudadana </t>
  </si>
  <si>
    <t xml:space="preserve">MIGP  implementado </t>
  </si>
  <si>
    <t xml:space="preserve">Gestión </t>
  </si>
  <si>
    <t>se ha implementado en el cuarto trimestre el 6,25% de las actividades establecidas para el cumplimiento de las dimensiones y  políticas que conforman el MIPG, para un total de 25%</t>
  </si>
  <si>
    <t xml:space="preserve">Durante la vigencia 2020 la Unidad adelanto la gestión institucional en el marco del  MIGP, se realizaron informes trimestrales y se adelantaron 4 Comités Institucionales de Gestión y Desempeño </t>
  </si>
  <si>
    <t xml:space="preserve">Se ha implementado un 25% de 25% del Modelo Integrado de Gestión y Planeación en la UAEOS </t>
  </si>
  <si>
    <t>Índice de desempeño institucional Solidarias</t>
  </si>
  <si>
    <t>se presentaron los resultados del FURAG 2018 en la Cual La Unidad Administrativa Especial de Organizaciones Solidarias fue calificada con un 84.2 siendo la primera entidad del sector trabajo a nivel nacional</t>
  </si>
  <si>
    <t xml:space="preserve">De acuerdo a los resultados de FURAG de 2019 que se realizo en 2020 la entidad tiene un índice de desempeño de 88,2%, se realizara un plan de mejoramiento  que permita cerrar las brechas identificadas. Y para que en la evaluación de vigencia 2020 que se realizará en la vigencia 2021 logremos alcanzar 90 del Índice de desempeño institucional 
En el segundo semestre se adelanta un plan de mejoramiento teniendo en cuenta los resultados Furag y la implementación del MIPG </t>
  </si>
  <si>
    <t xml:space="preserve">Adelantar una  estrategia  de comunicaciones y prensa  que permita visibilizar  la gestión institucional y su contribución al desarrollo del País. </t>
  </si>
  <si>
    <t>Estrategia de comunicación implementada</t>
  </si>
  <si>
    <t>El avance total de la estrategia de comunicaciones es de 100%, correspondientes al fortalecimiento de las comunicaciones de la unidad</t>
  </si>
  <si>
    <t>La Unidad Administrativa diseño e implementó una estrategia de comunicaciones  que permitió visibilizar la gestión institucional y experiencias del sector solidario a través de varios medios y canales de comunicación: redes sociales, pagina web, revista institucional, notas internas y externas, códigos cívicos, foros, audiencias publicas entre otros.</t>
  </si>
  <si>
    <t xml:space="preserve">La estrategia de comunicaciones presenta en el Ultimo  trimestre del 2021 un  100 % de avance </t>
  </si>
  <si>
    <t>Elaborar un estudio técnico que permita evaluar la capacidad institucional, operativa y financiera de la Unidad Administrativa Especial de Organizaciones Solidarias como insumo para que las entidades competentes  revisen las acciones para fortalecer la institucionalidad.</t>
  </si>
  <si>
    <t xml:space="preserve">Estudio Técnico elaborado y presentado </t>
  </si>
  <si>
    <t>para el presente año no se realizara el estudio institucional</t>
  </si>
  <si>
    <t>Para   la 2020 se realizó un estudio técnico que permitió justificar la necesidad de recursos  para ampliar la cobertura de los programas de la entidad en territorio así como también para adelantar procesos de capacitación a servidores públicos</t>
  </si>
  <si>
    <t>Esta meta se encuentra en el 100% , se cumplió la vigencia 2020</t>
  </si>
  <si>
    <t xml:space="preserve">Evaluar y diseñar instrumentos de política pública necesarios para potencializar las acciones de las organizaciones del sector solidario como dinamizadoras de desarrollo territorial
</t>
  </si>
  <si>
    <t xml:space="preserve">Instrumentos de política pública diseñados </t>
  </si>
  <si>
    <t>Documento de Recomendaciones para la Promoción del Empleo del Trabajo Decente</t>
  </si>
  <si>
    <t>Se creo la Comisión Intersectorial de la Economía Solidaria, iniciativa del presidente de la República, Iván Duque, y liderada por la Vicepresidente Martha Lucia Ramírez que fue creada para impulsar el sector cooperativo en Colombia como componente fundamental de la reactivación económica.
La iniciativa creada por el Decreto 1340 del 8 de octubre de 2020 y su objetivo es tener para fin de año aprobada la "política pública que promueva más cooperativas que aporten al crecimiento y empleo, tanto rural como urbano, y esa es la verdadera repotenciación que la economía necesita”.
La Comisión, se encargará de coordinar y orientar la ejecución de políticas, planes, programas y acciones necesarias para la implementación transversal e integral de la política pública de la economía solidaria a nivel nacional, estará también integrada por los ministerios de Trabajo, Hacienda, Agricultura, Salud, Comercio.
La Entidad actualizó  los instrumento de oferta publica para vigencia 2020 en e marco de la metodología Arco que  busca optimizar y mejorar la eficiencia de la oferta institucional de los instrumentos de política pública que brindan las entidades del orden nacional en materia de competitividad, productividad, emprendimiento, ciencia, tecnología e innovación en Colombia.</t>
  </si>
  <si>
    <t xml:space="preserve">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</si>
  <si>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 xml:space="preserve">A la fecha la propuesta normativa de reglamentación del art 164 del PND se encuentra en el Ministerio del trabajo y en el  Ministerio de Comercio, industria y turismo, para su revisión, la entidad a la fecha no ha recibido comunicación alguna sobre su aprobación. </t>
  </si>
  <si>
    <t xml:space="preserve">Durante la vigencia 2020 se creó la Comisión Intersectorial de la Economía Solidaria, iniciativa del presidente de la República, Iván Duque, y liderada por la Vicepresidente Martha Lucia Ramírez que fue creada para impulsar el sector cooperativo en Colombia como componente fundamental de la reactivación económica. La UAEOS ha  participando activamente  en las mesas de trabajo para desarrollar la política pública del sector solidario, de la mano de la Vicepresidencia, Ministerio del Trabajo, la Superintendencia de la Economía Solidaria, el Fondo de Garantías de Entidades Cooperativas (Fogacoop) y el Ministerio de Comercio, Industria y Turismo.
La Unidad ha trabajado en:
Aportes documento en construcción, Política Pública para vendedores ambulantes 
Aportes al costeo de la política pública de Victimas para el Sector Solidario  
Aportes  a los procesos de Sistema de Información de población Victima
</t>
  </si>
  <si>
    <t>Actualizar el Plan Estadístico Institucional y articulación con superintendencias y Confecámaras para mejorar la calidad  de la información que se registra en el RUES sobre los  esquemas asociativos.</t>
  </si>
  <si>
    <t xml:space="preserve"> Plan Estadístico Actualizado </t>
  </si>
  <si>
    <t xml:space="preserve">Se realizo la actualización del plan estadístico de la UAEOS de acuerdo a recomendaciones del DANE, se presentó el informe de seguimiento al DANE y se han realizado los informes estadísticos tanto internos como externos según la periodicidad establecida </t>
  </si>
  <si>
    <t xml:space="preserve">La Entidad cuenta con un plan estadístico  Institucional actualizado e implementado,  una operación estadística certificada por el DANE " Registro de ESALES", en la vigencia 2020, se dio inicio al diseño del SIOS,    Sistema de Información Socioeconómico de las Organizaciones Solidarias, sistema de información que busca identificar y organizar información relacionada con las organizaciones solidarias con el fin de apoyar su desarrollo socioeconómico a través de oportunidades de mejores ingresos y el desarrollo de la economía local. El sistema contará con: sistema de georreferenciación, catalogo electrónico, salas comerciales, estadísticas y permitirá avanzar en la interoperabilidad de la información con otras entidades. 
</t>
  </si>
  <si>
    <t>Esta meta se encuentra en el 100% , se cumplió en la vigencia 2021</t>
  </si>
  <si>
    <t>Meta  2019</t>
  </si>
  <si>
    <t>Meta  2020</t>
  </si>
  <si>
    <t>Avance Caulitativo Cuarto trimestre</t>
  </si>
  <si>
    <t>Se capacitaron 11,110 personas en curso básico de economía solidaria por parte de las entidades acreditadas a corte de 31 de diciembre 2019.
Se espera el avance total de la vigencia 2019 de las entidades acreditadas el 31 de enero del 2020, las entidades se encuentran compilando la informacion de 2019</t>
  </si>
  <si>
    <t>Durante la vigencia 2022 se dinamizaron 400 emprendimientos solidarios, implementando el programa integral de intervención, con el cual se busca promover prácticas solidarias, impulsar la generación de ingresos, fortalecer la gobernabilidad, estimular el diseño de políticas públicas al interior de las organizaciones solidarias, tendientes al bienestar en las dimensiones económica, social, cultural, ambiental y política que contribuyen al mejoramiento de vida a nivel individual y colectivo, aportando a la construcción de tejido social y económico en las zonas de gestión institucional.
Con el proceso adelantado se beneficiaron directamente a 7.799 personas e indirectamente a 22.762. De la población beneficiada 5.033 son mujeres, 772 indígenas, 963 NARP, 4 ROM, 102 en proceso de reincorporación, 1428 víctimas y 52 LGTBIQ+. Los procesos de fomento se adelantaron en 24 departamentos y en 155 municipios de los cuales 35 son territorios PDET, contribuyendo así a la estabilización de la paz. La UAEOS implementó la estrategia de Compras Públicas Locales, que fortalece los canales de comercialización y generación de ingresos de productos y servicios de los pequeños productores, con el fin de dinamizar la economía local y la agricultura campesina familiar y comunitaria, a partir de la oferta de alimentos, bienes y servicios de las organizaciones solidarias con destino a los programas de alimentación pública del país.</t>
  </si>
  <si>
    <t>La UAEOS cuenta con un Plan Estadístico Institucional actualizado: Durante la vigencia 2022  se adelantó el seguimiento a las operaciones estadísticas internas y externas, actualización de fichas estadísticas y consolidación e bases de datos  e informes consolidados de la gestión adelantada por la entidad</t>
  </si>
  <si>
    <t xml:space="preserve">                                                                                                                                                                         </t>
  </si>
  <si>
    <t xml:space="preserve">                                            </t>
  </si>
  <si>
    <t>cualitativo 2022 - corte 31 de diciembre</t>
  </si>
  <si>
    <t>Se realizó acercamiento al SNV, para retomar el trabajo conjunto entre la UAEOS y el SNV, buscando la generación de líneas de acción conjuntas, acorde a las competencias y recursos asignados; dado que como entidad gubernamental, encargada del fomento, promoción y coordinación, del voluntariado en Colombia, la UAEOS, asume el rol que le fue asignado en la Ley, por ello se avanza en este acercamiento con el SNV, para armonizar las acciones conjuntas y continuar promoviendo el voluntariado en el país.
Respecto del Voluntariado Juvenil de la Alianza Pacifico 2022 (VJAP-2022), Colombia tuvo para esta vigencia la coordinación técnica de los puntos focales y Chile la administración del Fondo de Cooperación. En esta versión que fue virtual, se inscribieron 1836 jóvenes de los 4 países, fueron seleccionados 243 jóvenes, para participar en los 4 programas (uno por cada país) y finalizaron la actividad y se certificaron un total de 108 jóvenes. 
En el desarrollo del proyecto de Colombia, se crea para el programa "Generaciones que Conectan y la solidaridad internacional como eje articulador para el voluntariado juvenil" en el cual se formaron a los voluntarios que participaron, para poder realizar la acción voluntaria de acompañamiento a las 59 personas mayores, que participaron en la Fase III del programa.</t>
  </si>
  <si>
    <t>A 31 de diciembre se reportan  un acumulado de 400 emprendimientos solidarios dinamizados en 26 departamentos y 104 municipios. 33 emprendimientos conformados por población en condición de víctima y 3 por población reincorporada , 164 con población vulnerable y 200  emprendimientos beneficiadas de la estrategia de compras públicas locales, estrategia que fortalece los canales de comercialización y generación de ingresos de productos y servicios de los pequeños productores. Se implementó el Proyecto a la medida por emprendimiento con enfoque de mejoramiento de vida de acuerdo con el diagnóstico y caracterización. Plan de formación y capacitación según sea el caso: Economía solidaria 1,2,3 o 4. Enfoque de mejoramiento de vida. Capacitación, entrenamiento, asistencia técnica, acompañamiento y entrenamiento.
Lo anterior teniendo en cuenta que en PND “Pacto por Colombia, pacto por la equidad”, la UAEOS y la asociatividad solidaria se constituyen en instrumentos para promover la generación de ingresos</t>
  </si>
  <si>
    <t xml:space="preserve">A corte 31 de diciembre se ha documentado las siguientes experiencias significativas:
Se adelanto la grabación de (23) experiencias de asociatividad solidaria:
- Bolívar: Cooafromasajistas de la Boquilla
-Guatavita:  Cooperativa Cooprolag
- Bolívar: Asociación Asobotur
- La Mesa, Cundinamarca: Asociación Mesuna de Fruticultores “ASOMUFRUT.
--Cooperativa Mujeres Empresariales Rurales de Boyacá - Coomerboy
- Cooperativa de Agricultores de Pesca – Coagripesca
- Asociación Brevas Playeritas, en el municipio de La Playa de Belén
-Asociación Productora de Dulces y Cárnicos de El Carmen en Norte de Santander.
- Asomefrut
- Asociación de Mujeres Emprendedoras Brevas Playeritas
- Cooperativa Multiactiva de Afromasajistas de la Boquilla. 
- Asociación de Bolleras de Turbana Asobotur
- Cooperativa Multiactiva de Lecheros de Potrerolargo
- Asociación de Productores de papa, Leche y Cultivos
- Coopesansilvestre- Barrancabermeja -Santander
 - Cooperativa asozapac - Chinú -Córdoba
 - Asociación Aspagraus - San Juan de Urabá – Antioquia
- Asopulpay- El Playón -Santander
 - Coomerboy - Tunja - Boyacá
 - Asomutigre - El Tigre, Chinú – Córdoba
- Asmuprosan- -San Andrés
 - Asovenesbos 
 - Coomulcofec
Se ha publicado a través de medios de comunicación públicos, privados y solidarios 45 videos:
- Foro la acción comunal como experiencia de desarrollo   
- Organizaciones de acción comunal                        
- Deberes de los ciudadanos
- Mujer UAEOS                                                               
- Conexión solidaria capítulo 10
- Intervención Rafael González Diálogo de Compras Públicas Locales
- Foro Comisión Intersectorial 
-Foro El voluntariado como Eje de cohesión social 
-Un Café con la UAEOS - Cooperativa Febor
- Intervención Rafael González en el lanzamiento del ciclo de talleres de Compras Públicas Locales                                                               - Un café con la UAEOS - Ejército Nacional 
- Foro Educación Solidaria para Todos: Diplomado en economía solidaria 
 -Cápsula Conexión Solidaria cap. 1 
-Rafael González, en los Diálogos de circuitos cortos de comercialización para Magdalena.
- Un Café con la UAEOS - Cafesalud -                                                               
- Compras Públicas Locales y Ley de Emprendimiento
- Cápsula Conexión Solidaria 2 
- Coopsanjuaneras –
- Cápsula Conexión Solidaria cap. 3
- Foro de Ley de Compras Públicas Locales: un estímulo para el pequeño productor 
- Intervención Rafael González en Foro: “Economía Solidaria: Innovación y Asociatividad Social” 
-Foro Gestión de la innovación y cultura corporativa 
- ¿Cómo se conforma un fondo de empleados?
- Foro Transformación Digital
- Conexión Solidaria cap. 4
- Foro Mes Internacional De Las Cooperativas
- UAEOS Experiencias que Transforman Vidas Cap. 1
- Foro Social Media: Un camino real para el conocimiento
- Asomefrut
- Asociación de Mujeres Emprendedoras Brevas Playeritas
- Cooperativa Multiactiva de Afromasajistas de la Boquilla
- Foro Alimentación Responsable
- Un Café con la UAEOS - Ascoop
- Foro Economía Solidaria para la Gente
- Cápsula Conexión Solidaria cap. 5
- Foro Acceso al crédito
- UAEOS Experiencias que transforman vidas Cap. 2
- Asociación de Bolleras de Turbana Asobotur
- Cooperativa Multiactiva de Lecheros de Potrerolargo
- Asociación de Productores de papa, Leche y Cultivos
- Un Café con la UAEOS - Fogacoop
- Foro Economía Circular
- Foro La responsabilidad ambiental de las Organizaciones Solidarias
- Cápsula Conexión Solidaria cap. 6
- UAEOS Experiencias que transforman vidas Cap. 2        
- Un Café con la UAEOS - Asociación Mutual
- Foro Celebración Día Internacional de la Mutualidad
- Cápsula Conexión Solidaria cap. 7
-  Coopesansilvestre- Barrancabermeja -Santander
 - Cooperativa asozapac - Chinú -Córdoba
 - Asociación Aspagraus - San Juan de Urabá – Antioquia
- Audiencia publica rendición de cuentas UAEOS
- Foro Celebración de los diez años de la UAEOS
- Experiencias que transforman vidas. capitulo 4
- Asociación de Mujeres del Tigre (Asomutigre)
- Asociación de Pulpas el Playón (Asopulplay)
 - Cooperativa de Mujeres Empresariales Rurales de Boyacá (Coomerboy)
 - Un Café con la UAEOS cap. 19 - Vicente Suescún
- Rendición de Cuentas del Sector Trabajo 2020-2021
- Cápsula Conexión Solidaria capítulo 8.          
- Asociación de vendedores estacionarios de mercado de Basurto (Asovenesbas)
- Asociación de Mujeres progresistas de San Juan de   Urabá(Asmuprosan)
- Felices fiestas
 - Cooperativa Ocañera Multiactiva de Confecciones (Coomulcofec)
 - Un Café con la UAEOS cap. 20 - Asoriesgo                                                                        </t>
  </si>
  <si>
    <t>(1) Diplomado virtual "Compras Públicas y Economía Solidaria para la gente" - a 30 de junio 5290 inscritos; el resultado final de participantes certificados se da en el próximo trimestre.
El reporte final de la actividad se muestra:
Total servidores públicos certificados (diferentes de los vinculados a la UAEOS): 686 
Segundo cohorte:
Total servidores públicos certificados (diferentes de los vinculados a la UAEOS): 1139
Esta actividad aporta a la meta general de 6 procesos de capacitación con 1 proceso
(2) Curso virtual reactivando el territorio: se realizaron las gestiones para su puesta en marcha - se aplazó su implementación para el segundo semestre acorde a indicaciones de la dirección nacional</t>
  </si>
  <si>
    <t xml:space="preserve">A 31 de diciembre se reporta cumplida la meta de Programas de formación diseñados o actualizados, por la UAEOS.
(1) Formar para Servir 2022: ciclo de conferencias: este programa se diseñó para los servidores públicos de la Unidad, su estructura curricular abordó las temáticas de:
- Conceptos emergentes de las economías (circular, colaborativa, colectiva, comunitaria) y la economía solidaria
- Gerencia del servicio en lo público: valores y principios de la economía solidaria
- Herramientas de trabajo con la comunidad: Diálogos pedagógicos
- Herramientas de trabajo con la comunidad: TIC, TAC, TEP
- El Pesem: como lineamiento de política y como herramienta de gestión en las organizaciones
Este programa se desarrolló bajo la modalidad de educación el línea. 
(2) Curso Gestión Educativa para Organizaciones Solidarias -  programa diseñado para entidades solidarias de salud, su estructura curricular contempló las temáticas de: 
- Educación con y para adultos
- Roles: facilitador, instructor, tutor, profesor, maestro, gestor
- Khuska: metodología de formación para la modalidad presencial
- El perfil del facilitador solidario desde el deber ser.
- Formación a la medida de la organización.
- Identificación de necesidades educativas.
- Currículo: contenidos en programas de educación solidaria.
- Recomendaciones para el diseño curricular de programas educativos para la organización
- Oferta educativa: Contenidos Curso Básico de Economía Solidaria; Contenidos Curso Medio de Economía Solidaria; Contenidos Curso Avanzado de Economía Solidaria
- Articulación de los procesos educativos con las metas y el plan estratégico de la organización (Pesem)
- La experiencia de cada organización: Recomendaciones pedagógicas o curriculares.
- Balance del proyecto por entidades participantes
Este programa se desarrolló bajo la modalidad de educación el línea. . </t>
  </si>
  <si>
    <t xml:space="preserve">Se han apoyaron 15 Organizaciones Solidarias con imagen corporativa
1-Asomupaz, 
2-Coopalenqueras, 
3-Asalgpro  
4- Corfeinco
5-Onuleekjeket
6-Asocalvalle
7- Asempchi
8-Asodempi
9-Asfesan
10- Asociación de productores Agropecuarios de la vereda Camelias de Mariquita, Tolima - Asocamelias
11- Multiactiva Juvenil Agropecuaria - Agrojoven
12- Asociación de Productores de Aguacate de Filandia – Hassfilandia
13- Asocalvalle
14- Asomujeres
15- Asopecamvibol
</t>
  </si>
  <si>
    <t>Se realizaron 30 campañas donde se promueven los principios, fines, valores y características del sector solidario :
1-""Atención al ciudadano”, recordando horarios y canales de atención.
2 -#UAEOS Conpes
3-#InstrumentoDePaz #EsConHechos”
4-#HablemosDeAsambleas
5 -Atención al ciudadano
6-UAEOSEsMujer
7- -#MesDelNiñoUAEOS
8-#ProgramasParaJóvenes
9- #TrámiteDeAcreditación
10- #MesDeLasMadres
11- #SectorSolidarioTrabaja
12- Mes del Campesino
13- Ley de Mutuales
14- Sector Solidario Trabaja
15- Mes de las cooperativas
16- UAEOS cumplió
17- #HablemosDeEconomíaSolidaria
18- #ConsumoResponsable
19-#AtenciónAlCiudadano
20- #ColombiaTienesLaPalabra
21- #CaracterizaciónUAEOS
22-#PortafolioUAEOS
23- #MesDeLaMujerRural
24- #ProtecciónDeDatos
25-100 Días de Cambio 
26- MujerEmprendedora
27-#ColombiaTienesLaPalabra
28-#AbrazaLaPaz
29- #TolimaTienesLaPalabra
30-#JóvenesEnPaz</t>
  </si>
  <si>
    <t>La estrategia de comunicaciones presenta un avance del 100% en la vigencia 2022</t>
  </si>
  <si>
    <t>A corte 31 de diciembre  se beneficiaron directamente a 7.799 personas a través de procesos de fomento  de asociatividad solidaria  e indirectamente a 22.762. De la población beneficiada 5.033 son mujeres, 772 indígenas, 963 NARP, 4 ROM, 102 en proceso de reincorporación, 1428 víctimas y 52 LGTBIQ+. Los procesos de fomento se adelantaron en 24 departamentos y en 155 municipios de los cuales 35 son territorios PDET, contribuyendo así a la estabilización de la paz. La UAEOS implementó la estrategia de Compras Públicas Locales, que fortalece los canales de comercialización y generación de ingresos de productos y servicios de los pequeños productores, con el fin de dinamizar la economía local y la agricultura campesina familiar y comunitaria, a partir de la oferta de alimentos, bienes y servicios de las organizaciones solidarias con destino a los programas de alimentación pública del país.</t>
  </si>
  <si>
    <t>Durante el tercer trimestre con el fin de ejecutar desde las alianzas identificadas la estrategia o programa de sinergias interinstitucionales, se llevaron a cabo acercamientos, mesas de trabajo, acompañamientos y participación en eventos, que permiten la articulación de la entidad con las agendas sectoriales nacionales o regionales. Entidades con las que se llevaron a cabo actividades de articulación:
•UNODC_UAEOS - Reunión Convenio Marco•Universidad Cooperativa del departamento de Arauca - Participación Jornada Trueque / conferencia EMPRENDIMIENTO Y SOLIDARIDAD 
•	Mintrabajo - Participación a las Sesiones del subcomité departamental de desempeño del sector trabajo y la Subcomisión de Concertación de Políticas salariales y laborales de los departamentos del territorio nacional. 
•	Gobernación de Cundinamarca - Mesa de trabajo en el marco del convenio, a través de la Secretaría de Asuntos Internacionales, para evaluar las actividades y el alcance del convenio.
•	Sistema Nacional de Voluntariado en Colombia "SNV" - mesa de trabajo para la revisión de Lineamientos de Política Pública para el Voluntariado en Colombia. 
•	8. Cooperación Internacional Sur-Sur, Colombia-Panamá, Cancillería Panameña, APC-Colombia, la UAEOS y el IPACOOP - mesas de trabajo.
•	9. Gremios del sector, Academia, población en general y entidades del orden nacional - Conversaciones por Cambio, compilando las propuestas obtenidas de cada una de las realizadas para el PND.
•	Fedepanela – Mesa de trabajo para la articulación en primera instancia con la comunidad
•	URT – Reunión para revisar complementariedad ejecuciones en territorio entre proyectos productivos y grupos asociativos. 
•	Ministerio de las Tic y su programa por TIC Mujer 
•	CINCOP – participación encuentro Nacional de Mujeres 2022 citado por.</t>
  </si>
  <si>
    <t>Para los programas de formación y asistencia técnica en ambientes virtuales y presenciales para la cualificación de servidores públicos se realizaron dos programas para la vigencia:
(1) Formar para Servir 2022: ciclo de conferencias
- se finalizó la implementación en junio: 09/06/2022 con las conferencia a grupo directivo del tema Pesem
- se presentaron a comité directivo resultados de la formación, en el comité de fecha 09/06/2022
- se realizaron gestiones de envío de certificados y constancias; así como remisión de información al grupo de gestión humana
- Se finalizó el informe del proceso de formación, producto del contrato de la compañera Ana María Ospina
- resultados:
*asistentes: 152, de los cuales  8 Directivos, 53 funcionarios  y 91 contratistas
*conferencias: 10
*certificados (asistencia al 100% de sesiones): Directivos: 7, Funcionarios 17, Contratistas 14
*Total: 38 certificados 
* Constancias según reporte de asistencia: Directivos: 1, funcionarios 36, contratistas 55
*Total: 92
(2) Mycoop - transferencia a UAEOS y proyecto El Campo Emprende del MADR</t>
  </si>
  <si>
    <t>Dentro del seguimiento a las 4 alianzas suscritas o identificadas en apoyo a la formalización y fomento de organizaciones se realizaron las siguientes actividades:
1- Reunión interna UAEOS - comité operativo de memorando de entendimiento suscrito entre la SES y la UAEOS: preparación insumos para ser presentados a la SES en desarrollo de la acción 1.8 del Conpes de ES 
2- Mesas de trabajo - Acción Conpes 3.5 promoción gubernamental de mejores prácticas de gobernanza y transparencia con la Supersolidaria. 
3-Reunión con la DIAN la cual presentó la oferta institucional de la Dian en cuanto a los temas de Régimen Simple de Tributación RST para los municipios donde se lograría intervenir organizaciones solidarias. 
4. De la mesa de trabajo llevada a cabo en el mes de junio con a DIAN, se realizó capacitación a los funcionarios de la UAEOS del Régimen Simple de Tributación y Régimen Tributario Especial.,
5- Se reporta la organización del evento "SEGUNDA y TERCERA JORNADA DE INTERCAMBIO TÉCNICO DE EXPERIENCIAS PARA EL FORTALECIMIENTO DE COMPRAS PÚBLICAS LOCALES" Evento organizadon y articulado con El Instituto Nacional de Vigilancia de Medicamentos y Alimentos - INVIMA</t>
  </si>
  <si>
    <t xml:space="preserve">Se ha implementado un 25% de 25% del Modelo Integrado de Gestión y Planeación en la UAEOS ,  implementación del MIPG  se presento al Comité Institucional de Gestión y Desempeño en un informe donde se presentó avances de la planeación estratégica, se presentó reporte de estado de la documentación del Sigos, se asesoro y compaño a los lideres de proceso en el seguimiento y cierre de acciones de  mejora,  se retroalimentó el seguimiento de  indicadores y se realizo el seguimiento a las actividades MIPG de los grupos </t>
  </si>
  <si>
    <t>Se elaboró una investigación sobre "POLÍTICA PÚBLICA EN LA PANDEMIA DESDE LA ECONOMÍA SOLIDARIA: CIRCUITOS CORTOS DE COMERCIALIZACIÓN-C.C.C. EN COLOMBIA" la cual se publico por parte de la Direccion de desarrollo en el siguiente link:https://www.camjol.info/index.php/aes/article/view/14287</t>
  </si>
  <si>
    <t>A través de la ejecución de los convenios durante esta vigencia, se reporta el desarrollo de estrategias de autosostenibilidad en las dimensiones social, económica, ambiental, cultural y política de los emprendimientos solidarios, que permiten a las organizaciones ser sostenibles y perdurables en el tiempo. cumpliendo con la meta de 81,5% (326 organizaciones de 400) con la culminacion de los siguientes convenios:
•	La asociación primeras damas de Colombia- ASODAMAS (43 organizaciones)
•	La asociación de prosumidores agroecológicos AGROSOLIDARIA seccional Riohacha – Agrosolidaria. (38 organizaciones)
•	Fundación para el desarrollo económico y empresarial Qualitas Training Tool (63 organizaciones)
•	Corporación para el desarrollo empresarial y solidario – Codes. (45 organizaciones)
•	Fundación para el desarrollo y la competitividad – Fundecompe (16 organizaciones)
•	Fundación Catatumbo (28 organizaciones) 
•	Corporaciones prosperitas (32 organizaciones)
•	Corporación Lexcom Colombia (61 organizaciones)</t>
  </si>
  <si>
    <t>A 31 de diciembre de 2022 se reportó  el seguimiento a 12 ruedas de negocio realizadas  en11 departamentos donde se promovieron y dinamizaron las Redes o cademas productivas: Valle del Cauca (Cali - Palmira), Cauca, Tolima, Putumayo, Arauca, Meta, Casanare, Cundinamarca, Vichada, Antioquia, Bolívar ; las cuales contaron con la participación de 348 organizaciones y empresas locales, y 194 compradores ICBF, PAE, FFMM- ECOPETROL, entre otros, suscribiéndose al cierre de la jornada 405 acuerdos comerciales por $7.116.437.329. ( Fase 4)</t>
  </si>
  <si>
    <t>Se culminó el proceso de expedición de la resolución No 152 del 23 de junio de 2022, por medio de la cual   “se unifica y actualiza la reglamentación relacionada con el trámite de acreditación que otorga la Unidad Administrativa Especial de Organizaciones Solidarias para impartir programas de educación en Economía Solidaria”, con su publicación en el diario oficial No 52096 del 15 de julio de 2022, fecha en la que entró en vigencia al acto administrativo. 
Durante la vigenica 2022 se adelantó la revisión normativa relacionada con  Fondos de Empleados y Asociaciones Mutuales  en respuetsa a una de las  actividades  del  documento CONPES 4051 de 2021 y se avanzó en la revisión ley 79 de 1988 y ley 454 de 1998 se sigue avanzando.</t>
  </si>
  <si>
    <t>Para la consolidación de la identidad sectorial, a través de convenio de inversión con Qualitas No.007/2022 se fortalecieron 17 gremios: 
TOTAL:                                   
27 jornadas regionales
6 foros
7 eventos
34 mercados
17 jornadas gremios
4 mesas estrategia de promoción
2 mesas analfe
7 eventos virtuales                                                                                                                                                                         
LOS GREMIOS FORTALECIDOS SON:
1. ANALFE
2. ASCOOP
3. Confecoop Antioquia
4. Confecoop Boyacá
5. Confecoop Caldas
6. Confecoop Caribe
7. Confecoop Cauca
8. Confecoop Eje Cafetero Y Cauca
9. Confecoop Llanos
10. Confecoop Nacional
11. Confecoop Oriente
12. Confecoop Quindío
13. Confecoop Risaralda
14. Confecoop Tolima
15. Confecoop Valle
16. Fecolfin
17. Fedemutuales</t>
  </si>
  <si>
    <t>En el marco de  las acciones contempladas de implementación de la agenda con comités de educación y respondiendo a la acción del Conpes 4051 de 2021 acción PAS 2.8. A corte de 31 de Diciembre se han implementado 4 mesas de trabajo con los siguientes actores:
- En el mes de mayo con comités de educación de organizaciones de economía solidaria afiliadas a ASCOOP
- En el mes de junio con comités de educación de organizaciones de economía solidaria afiliadas a CONFECOOP ATLÄNTICO
- En el mes de julio con comités de educación de organizaciones de economía solidaria afiliadas a CONFECOOP ORIENTE
- En el mes de septiembre con comités de educación de organizaciones de economía solidaria afiliadas a CONFECOOP ANTIOQUIA
Se habían previsto 3 mesas de trabajo, de las cuales se han realizado 3 en modalidad presencial en cada Encuentro de Comités de Educación  y 1 en modalidad virtual. - META CUMPLIDA</t>
  </si>
  <si>
    <t>Con el fin de implementar el programa formar para emprender en asociatividad solidaria en instituciones educativas y en secretarias de educación en donde se promocionan los diferentes programas educativos diseñados por la Unidad, al 31 de diciembre se llevaron a cabo 6 jornadas de socialización en las Secretarias de Educación de los municipios:                                                                                                                                                                                                                
 1. Turbo, Antioquia                                                                                                                                                                                                                              
 2. Yopal, Casanare                                                                                                                                                                  
3. Secretaria de educación de Ibagué                                                                                                                            
4. Secretaria de educación municipal y departamental de Sincelejo                                                                                              
5. Socialización de formar para emprender de manera virtual a la secretaria de educación Toluviejo - Sucre                                                                                                                                                                                                               
6. 29 de agosto de 2022: Socialización Formar para Emprender Secretaria de educación - Alcaldía Santander de Quilichao por parte de Sandra Peña, contratista departamento Cauca</t>
  </si>
  <si>
    <r>
      <t>Se documentaron</t>
    </r>
    <r>
      <rPr>
        <sz val="11"/>
        <color rgb="FFFF0000"/>
        <rFont val="Arial Narrow"/>
        <family val="2"/>
      </rPr>
      <t xml:space="preserve"> </t>
    </r>
    <r>
      <rPr>
        <sz val="11"/>
        <rFont val="Arial Narrow"/>
        <family val="2"/>
      </rPr>
      <t>36 experiencias que transforman vidas para YouTube, medios de comunicación y redes sociales:
1-Cooperativa de Mujeres Empresariales Rurales de Boyacá (Comerboy)
2-Cooperativa multiactiva mujeres emprendedoras de Cúcuta (Coopmujeres)
3-Así cambió la vida de Adela Cárdenas con la Economía Solidaria
4- Cooperativa Multiactiva Mentes Diferentes - Coopmente 
5- Asocuipes
6- Asociación de Mujeres Progresistas de San Juan de Urabá – Asmuprosan
7- Cooperativa Multiactiva El Nido Usme Emprende
8- Coosanluis
9- Asconfeval
10- Apeasanin
11- Asociación de Gallinas Ponedoras El Pepino
12- Asoprodespla
13-Cooperativa Transformación y Sueños
14-Mercados Campesinos en Bogotá
15- Coopalenqueras
16- Asalgpro
17-Asomupaz
18-Corfeinco
19- Resultados de intervención en Santander
20-Crediservir
21-Compras Públicas Locales
22-Asociación de Vendedores Estacionarios de Bazurto
23-Asociación de mujeres Einaa Wakuaipaa
24-Asociación de Mujeres Campesinas Asomuproes
25-Asociación de Mujeres Ayacuná
26-Asociación de Cuidadoras en Acción Risaralda
27- Asociación Mutual de Educadores Cootradecun
28- Asopromo 
29- Asociación de Artesanas IUIAI WASI 
30- Asociación de recicladores del Meta, Asrem
31- Asociación de productores Agropecuarios de la vereda Camelias de Mariquita, Tolima - Asocamelias
32- Multiactiva Juvenil Agropecuaria - Agrojoven
33- Trabajo de la UAEOS con las comunidades Wayuu de La Guajira
34- Asopecamvibol
35- Asomujeres
36- Asocalvalle</t>
    </r>
  </si>
  <si>
    <t xml:space="preserve">El indicador de Personas capacitadas en curso básico de economía solidaria, se compone de dos elementos:
(1) Personas capacitadas en economía solidaria, procesos impartidos y certificados directamente por la UAEOS y (2) Personas capacitadas en economía solidaria, procesos educativos adelantados por entidades acreditadas por la UAEOS.
Las entidades acreditadas tienen plazo para reportar estadísticas del 2do semestre de 2022 hasta el 31 de enero de 2023.
A corte de 31 de diciembre se reportan 28.055 personas capacitadas y certificadas en el curso básico de economia solidaria 
</t>
  </si>
  <si>
    <t>Se reportan al 30 de diciembre 20 Municipios en donde se implementó el Programa Formar Para Emprender  en asociatividad solidaria en instituciones educativas, así:        
1. Turbo- Antioquia (Escuela Normal Superior de Urabá, Institución Educativa Sagrado Corazón de Jesús, Institución Educativa Santa Fe                                                                                                                                                         
2- Casanare: Municipio de Monterrey en - Colegio La Normal
3- Cundinamarca: Municipio de Zipaquirá - Institución Educativa Luis Eduardo Gutiérrez
4- La Guajira: Municipio de El Molino - I.E. Técnica Agropecuaria Ismael Rodríguez Fuentes
5- Córdoba: Municipio de Chinú - Institución Educativa Las Mercedes                                
6- Valdivia (I.E. Valdivia 180 Estudiantes, I.E. Marco A Rojo 55 Estudiantes, I.E. La Paulina 118 Estudiantes, I.E. Cachirime 90 Estudiantes, I.E. La Paulina Sede Nutabes 100 Estudiantes)
7- Taraza (I.E. Montenegro 74 Estudiantes, I.E. Antonio Roldan 84 Estudiantes, I.E. Rafael Núñez 103 Estudiantes, I.E. La Inmaculada 81 Estudiantes, I.E. El Guáimaro 173 Estudiantes) 
8- Cáceres (I.E. Gaspar De Rodas 70 Estudiantes, I.E. Manizales 82 Estudiantes, I.E. Aurelio Mejía 80 Estudiantes, I.E. Piamonte 184 Estudiantes, I.E. Guarumo 180 Estudiantes)
9- Caucasia (I.E. Divino Niño 106 Estudiantes, I.E. Liceo Caucasia 293 Estudiantes, I.E. Riveras Del Cauca 35 Estudiantes, I.E. Margento 60 Estudiantes)
10- Nechi (I.E. Jorge Eliecer Gaitán 25 Estudiantes, I.E.R Las Conchas 18 Estudiantes, I.E.R. Colorado 153 Estudiantes, I.E. Trinidad Arriba Sede Las Flores 108 Estudiantes, I.E. Trinidad Arriba 96 Estudiantes).
11- Bolívar: Municipio de San Juan de Nepomuceno - La institución Luis Roque Borré       
12- Riohacha-La Guajira corregimiento de Tomarrazón - Formar Para Emprender en Asociatividad Solidaria Institución Educativa Técnica Agropecuaria De Tomarrazón     
13- Tambo - Cauca: Proyecto Nopal en la institución educativa de HUISITO     
14- Huila - sector de Las Palmas I.E. ENRIQUE OLAYA HERRERA.             
15- Norte de Santander - Ocaña IE La Salle.
16-IE Manzanares del municipio de Manzanares, Caldas-IE Nuestra Señora del Rosario del municipio de Manzanares, Caldas
17-IE San Agustín del Municipio de Samaná, Caldas
18-IE Mariscal Robledo del Municipio de Pácora, Caldas
19-IE el Edén de municipio de Aguadas, Caldas
20-IE Quiebra de Santa Bárbara del municipio de Risaralda, caldas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</si>
</sst>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0;[Red]#,##0.00"/>
    <numFmt numFmtId="165" formatCode="[$-10C0A]#,##0"/>
    <numFmt numFmtId="166" formatCode="[$-10C0A]#,##0.00"/>
    <numFmt numFmtId="167" formatCode="0.0%"/>
    <numFmt numFmtId="168" formatCode="0.0"/>
    <numFmt numFmtId="169" formatCode="#,##0.0"/>
  </numFmts>
  <fonts count="34" x14ac:knownFonts="1">
    <font>
      <sz val="11"/>
      <color theme="1"/>
      <name val="Calibri"/>
      <family val="2"/>
      <scheme val="minor"/>
    </font>
    <font>
      <sz val="11"/>
      <color theme="1"/>
      <name val="Calibri"/>
      <family val="2"/>
      <scheme val="minor"/>
    </font>
    <font>
      <sz val="10"/>
      <name val="Arial"/>
      <family val="2"/>
    </font>
    <font>
      <sz val="10"/>
      <name val="Arial"/>
      <family val="2"/>
    </font>
    <font>
      <b/>
      <sz val="10"/>
      <color indexed="9"/>
      <name val="Arial Narrow"/>
      <family val="2"/>
    </font>
    <font>
      <sz val="10"/>
      <name val="Arial Narrow"/>
      <family val="2"/>
    </font>
    <font>
      <sz val="10"/>
      <color theme="1"/>
      <name val="Arial Narrow"/>
      <family val="2"/>
    </font>
    <font>
      <b/>
      <sz val="12"/>
      <color theme="0"/>
      <name val="Arial Narrow"/>
      <family val="2"/>
    </font>
    <font>
      <sz val="8"/>
      <name val="Calibri"/>
      <family val="2"/>
      <scheme val="minor"/>
    </font>
    <font>
      <sz val="11"/>
      <name val="Arial Narrow"/>
      <family val="2"/>
    </font>
    <font>
      <sz val="11"/>
      <color theme="1"/>
      <name val="Arial Narrow"/>
      <family val="2"/>
    </font>
    <font>
      <b/>
      <sz val="11"/>
      <color theme="1"/>
      <name val="Arial Narrow"/>
      <family val="2"/>
    </font>
    <font>
      <u/>
      <sz val="11"/>
      <color theme="10"/>
      <name val="Calibri"/>
      <family val="2"/>
      <scheme val="minor"/>
    </font>
    <font>
      <b/>
      <sz val="11"/>
      <color theme="0"/>
      <name val="Arial Narrow"/>
      <family val="2"/>
    </font>
    <font>
      <sz val="10"/>
      <name val="Verdana"/>
      <family val="2"/>
    </font>
    <font>
      <b/>
      <sz val="10"/>
      <color theme="0"/>
      <name val="Arial Narrow"/>
      <family val="2"/>
    </font>
    <font>
      <b/>
      <sz val="24"/>
      <color theme="1"/>
      <name val="Arial Narrow"/>
      <family val="2"/>
    </font>
    <font>
      <b/>
      <sz val="12"/>
      <color theme="1"/>
      <name val="Arial Narrow"/>
      <family val="2"/>
    </font>
    <font>
      <sz val="12"/>
      <color theme="1"/>
      <name val="Arial Narrow"/>
      <family val="2"/>
    </font>
    <font>
      <sz val="12"/>
      <name val="Arial Narrow"/>
      <family val="2"/>
    </font>
    <font>
      <u/>
      <sz val="12"/>
      <color theme="10"/>
      <name val="Arial Narrow"/>
      <family val="2"/>
    </font>
    <font>
      <sz val="12"/>
      <color theme="1"/>
      <name val="Calibri"/>
      <family val="2"/>
      <scheme val="minor"/>
    </font>
    <font>
      <b/>
      <sz val="12"/>
      <name val="Arial Narrow"/>
      <family val="2"/>
    </font>
    <font>
      <b/>
      <sz val="12"/>
      <name val="Arial"/>
      <family val="2"/>
    </font>
    <font>
      <sz val="9"/>
      <name val="Arial"/>
      <family val="2"/>
    </font>
    <font>
      <b/>
      <sz val="9"/>
      <color theme="0"/>
      <name val="Arial Narrow"/>
      <family val="2"/>
    </font>
    <font>
      <sz val="10"/>
      <color theme="0"/>
      <name val="Arial Narrow"/>
      <family val="2"/>
    </font>
    <font>
      <b/>
      <sz val="16"/>
      <name val="Arial"/>
      <family val="2"/>
    </font>
    <font>
      <b/>
      <sz val="11"/>
      <name val="Arial Narrow"/>
      <family val="2"/>
    </font>
    <font>
      <sz val="11"/>
      <color indexed="8"/>
      <name val="Calibri"/>
      <family val="2"/>
    </font>
    <font>
      <sz val="10"/>
      <name val="Arial"/>
      <family val="2"/>
    </font>
    <font>
      <sz val="11"/>
      <name val="Arial"/>
      <family val="2"/>
    </font>
    <font>
      <sz val="12"/>
      <name val="Arial"/>
      <family val="2"/>
    </font>
    <font>
      <sz val="11"/>
      <color rgb="FFFF0000"/>
      <name val="Arial Narrow"/>
      <family val="2"/>
    </font>
  </fonts>
  <fills count="13">
    <fill>
      <patternFill patternType="none"/>
    </fill>
    <fill>
      <patternFill patternType="gray125"/>
    </fill>
    <fill>
      <patternFill patternType="solid">
        <fgColor rgb="FF353588"/>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auto="1"/>
      </left>
      <right style="thin">
        <color auto="1"/>
      </right>
      <top/>
      <bottom/>
      <diagonal/>
    </border>
    <border>
      <left style="medium">
        <color indexed="64"/>
      </left>
      <right style="thin">
        <color auto="1"/>
      </right>
      <top/>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right style="thin">
        <color auto="1"/>
      </right>
      <top style="thin">
        <color auto="1"/>
      </top>
      <bottom style="medium">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style="thin">
        <color auto="1"/>
      </left>
      <right style="medium">
        <color indexed="64"/>
      </right>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s>
  <cellStyleXfs count="14">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0" fontId="3" fillId="0" borderId="0"/>
    <xf numFmtId="0" fontId="12" fillId="0" borderId="0" applyNumberFormat="0" applyFill="0" applyBorder="0" applyAlignment="0" applyProtection="0"/>
    <xf numFmtId="0" fontId="14" fillId="0" borderId="0"/>
    <xf numFmtId="0" fontId="1" fillId="0" borderId="0"/>
    <xf numFmtId="0" fontId="2" fillId="0" borderId="0"/>
    <xf numFmtId="9" fontId="2" fillId="0" borderId="0" applyFont="0" applyFill="0" applyBorder="0" applyAlignment="0" applyProtection="0"/>
    <xf numFmtId="9"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0" fillId="0" borderId="0"/>
  </cellStyleXfs>
  <cellXfs count="214">
    <xf numFmtId="0" fontId="0" fillId="0" borderId="0" xfId="0"/>
    <xf numFmtId="0" fontId="2" fillId="0" borderId="0" xfId="2"/>
    <xf numFmtId="3" fontId="5" fillId="4" borderId="1" xfId="2" applyNumberFormat="1" applyFont="1" applyFill="1" applyBorder="1" applyAlignment="1">
      <alignment horizontal="center" vertical="center" wrapText="1"/>
    </xf>
    <xf numFmtId="0" fontId="9" fillId="4" borderId="1" xfId="0" applyFont="1" applyFill="1" applyBorder="1" applyAlignment="1">
      <alignment horizontal="justify" vertical="top" wrapText="1"/>
    </xf>
    <xf numFmtId="1" fontId="10" fillId="4" borderId="1" xfId="0" applyNumberFormat="1" applyFont="1" applyFill="1" applyBorder="1" applyAlignment="1">
      <alignment horizontal="justify" vertical="top" wrapText="1"/>
    </xf>
    <xf numFmtId="3" fontId="9" fillId="3" borderId="1" xfId="0" applyNumberFormat="1" applyFont="1" applyFill="1" applyBorder="1" applyAlignment="1">
      <alignment horizontal="justify" vertical="top" wrapText="1"/>
    </xf>
    <xf numFmtId="0" fontId="4" fillId="5" borderId="1" xfId="2" applyFont="1" applyFill="1" applyBorder="1" applyAlignment="1">
      <alignment horizontal="center" vertical="center"/>
    </xf>
    <xf numFmtId="0" fontId="4" fillId="5" borderId="1" xfId="2" applyFont="1" applyFill="1" applyBorder="1" applyAlignment="1">
      <alignment horizontal="center" vertical="center" wrapText="1"/>
    </xf>
    <xf numFmtId="0" fontId="10" fillId="0" borderId="0" xfId="0" applyFont="1"/>
    <xf numFmtId="0" fontId="10" fillId="0" borderId="0" xfId="0" applyFont="1" applyAlignment="1">
      <alignment horizontal="center"/>
    </xf>
    <xf numFmtId="0" fontId="11" fillId="0" borderId="0" xfId="0" applyFont="1"/>
    <xf numFmtId="0" fontId="0" fillId="4" borderId="0" xfId="0" applyFill="1"/>
    <xf numFmtId="0" fontId="10" fillId="4" borderId="0" xfId="0" applyFont="1" applyFill="1"/>
    <xf numFmtId="0" fontId="10" fillId="4" borderId="0" xfId="0" applyFont="1" applyFill="1" applyAlignment="1">
      <alignment horizontal="center"/>
    </xf>
    <xf numFmtId="3" fontId="15" fillId="2" borderId="6" xfId="0" applyNumberFormat="1" applyFont="1" applyFill="1" applyBorder="1" applyAlignment="1">
      <alignment horizontal="center" vertical="center" wrapText="1"/>
    </xf>
    <xf numFmtId="0" fontId="19" fillId="4" borderId="1" xfId="0" applyFont="1" applyFill="1" applyBorder="1" applyAlignment="1">
      <alignment horizontal="justify" vertical="center" wrapText="1"/>
    </xf>
    <xf numFmtId="165" fontId="19" fillId="4" borderId="1" xfId="0" applyNumberFormat="1" applyFont="1" applyFill="1" applyBorder="1" applyAlignment="1" applyProtection="1">
      <alignment horizontal="center" vertical="center" wrapText="1"/>
      <protection locked="0"/>
    </xf>
    <xf numFmtId="1" fontId="19" fillId="4"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 xfId="0" applyFont="1" applyFill="1" applyBorder="1" applyAlignment="1">
      <alignment horizontal="justify" vertical="top" wrapText="1"/>
    </xf>
    <xf numFmtId="3" fontId="19" fillId="4" borderId="1" xfId="0" applyNumberFormat="1" applyFont="1" applyFill="1" applyBorder="1" applyAlignment="1">
      <alignment horizontal="justify" vertical="center" wrapText="1"/>
    </xf>
    <xf numFmtId="0" fontId="18" fillId="4" borderId="1" xfId="0" applyFont="1" applyFill="1" applyBorder="1" applyAlignment="1">
      <alignment horizontal="justify" vertical="center" wrapText="1"/>
    </xf>
    <xf numFmtId="3" fontId="20" fillId="4" borderId="1" xfId="5" applyNumberFormat="1" applyFont="1" applyFill="1" applyBorder="1" applyAlignment="1">
      <alignment horizontal="justify" vertical="center" wrapText="1"/>
    </xf>
    <xf numFmtId="0" fontId="21" fillId="4" borderId="0" xfId="0" applyFont="1" applyFill="1"/>
    <xf numFmtId="164" fontId="19" fillId="3" borderId="1" xfId="0" applyNumberFormat="1" applyFont="1" applyFill="1" applyBorder="1" applyAlignment="1">
      <alignment horizontal="justify" vertical="center" wrapText="1"/>
    </xf>
    <xf numFmtId="3" fontId="19" fillId="3" borderId="1" xfId="0" applyNumberFormat="1" applyFont="1" applyFill="1" applyBorder="1" applyAlignment="1">
      <alignment horizontal="justify" vertical="center" wrapText="1"/>
    </xf>
    <xf numFmtId="3" fontId="19" fillId="3" borderId="1" xfId="0" applyNumberFormat="1" applyFont="1" applyFill="1" applyBorder="1" applyAlignment="1">
      <alignment horizontal="center" vertical="center" wrapText="1"/>
    </xf>
    <xf numFmtId="3" fontId="19" fillId="3" borderId="1" xfId="0" applyNumberFormat="1" applyFont="1" applyFill="1" applyBorder="1" applyAlignment="1">
      <alignment horizontal="justify" vertical="top" wrapText="1"/>
    </xf>
    <xf numFmtId="3" fontId="20" fillId="3" borderId="1" xfId="5" applyNumberFormat="1" applyFont="1" applyFill="1" applyBorder="1" applyAlignment="1">
      <alignment horizontal="justify" vertical="center" wrapText="1"/>
    </xf>
    <xf numFmtId="166" fontId="18" fillId="4" borderId="1" xfId="6" applyNumberFormat="1" applyFont="1" applyFill="1" applyBorder="1" applyAlignment="1" applyProtection="1">
      <alignment horizontal="justify" vertical="center" wrapText="1"/>
      <protection locked="0"/>
    </xf>
    <xf numFmtId="1" fontId="18" fillId="4" borderId="1" xfId="6" applyNumberFormat="1" applyFont="1" applyFill="1" applyBorder="1" applyAlignment="1">
      <alignment horizontal="center" vertical="center" wrapText="1"/>
    </xf>
    <xf numFmtId="1" fontId="18" fillId="4" borderId="1" xfId="0" applyNumberFormat="1" applyFont="1" applyFill="1" applyBorder="1" applyAlignment="1">
      <alignment horizontal="center" vertical="center" wrapText="1"/>
    </xf>
    <xf numFmtId="1" fontId="18" fillId="4" borderId="1" xfId="0" applyNumberFormat="1" applyFont="1" applyFill="1" applyBorder="1" applyAlignment="1">
      <alignment horizontal="justify" vertical="top" wrapText="1"/>
    </xf>
    <xf numFmtId="9" fontId="18" fillId="4" borderId="1" xfId="0" applyNumberFormat="1" applyFont="1" applyFill="1" applyBorder="1" applyAlignment="1">
      <alignment horizontal="justify" vertical="center" wrapText="1"/>
    </xf>
    <xf numFmtId="3" fontId="19" fillId="3" borderId="13" xfId="0" applyNumberFormat="1" applyFont="1" applyFill="1" applyBorder="1" applyAlignment="1">
      <alignment horizontal="justify" vertical="center" wrapText="1"/>
    </xf>
    <xf numFmtId="9" fontId="19" fillId="4" borderId="1" xfId="0" applyNumberFormat="1" applyFont="1" applyFill="1" applyBorder="1" applyAlignment="1">
      <alignment horizontal="justify" vertical="center" wrapText="1"/>
    </xf>
    <xf numFmtId="9" fontId="18" fillId="4" borderId="1" xfId="0" applyNumberFormat="1" applyFont="1" applyFill="1" applyBorder="1" applyAlignment="1">
      <alignment horizontal="center" vertical="center" wrapText="1"/>
    </xf>
    <xf numFmtId="9" fontId="19" fillId="4" borderId="1" xfId="1" applyFont="1" applyFill="1" applyBorder="1" applyAlignment="1" applyProtection="1">
      <alignment horizontal="center" vertical="center" wrapText="1"/>
      <protection locked="0"/>
    </xf>
    <xf numFmtId="4" fontId="19" fillId="4" borderId="1" xfId="0" applyNumberFormat="1" applyFont="1" applyFill="1" applyBorder="1" applyAlignment="1">
      <alignment horizontal="center" vertical="center" wrapText="1"/>
    </xf>
    <xf numFmtId="9" fontId="18" fillId="4" borderId="1" xfId="0" applyNumberFormat="1" applyFont="1" applyFill="1" applyBorder="1" applyAlignment="1">
      <alignment horizontal="justify" vertical="top" wrapText="1"/>
    </xf>
    <xf numFmtId="3" fontId="19" fillId="4" borderId="12" xfId="0" applyNumberFormat="1" applyFont="1" applyFill="1" applyBorder="1" applyAlignment="1">
      <alignment horizontal="justify" vertical="center" wrapText="1"/>
    </xf>
    <xf numFmtId="10" fontId="19" fillId="3" borderId="1" xfId="0" applyNumberFormat="1" applyFont="1" applyFill="1" applyBorder="1" applyAlignment="1">
      <alignment horizontal="center" vertical="center" wrapText="1"/>
    </xf>
    <xf numFmtId="9" fontId="19" fillId="3" borderId="1" xfId="1" applyFont="1" applyFill="1" applyBorder="1" applyAlignment="1">
      <alignment horizontal="center" vertical="center" wrapText="1"/>
    </xf>
    <xf numFmtId="9" fontId="18" fillId="3" borderId="1" xfId="0" applyNumberFormat="1" applyFont="1" applyFill="1" applyBorder="1" applyAlignment="1">
      <alignment horizontal="justify" vertical="top" wrapText="1"/>
    </xf>
    <xf numFmtId="168" fontId="19" fillId="4" borderId="1" xfId="0" applyNumberFormat="1" applyFont="1" applyFill="1" applyBorder="1" applyAlignment="1">
      <alignment horizontal="center" vertical="center" wrapText="1"/>
    </xf>
    <xf numFmtId="9" fontId="19" fillId="4" borderId="1" xfId="1" applyFont="1" applyFill="1" applyBorder="1" applyAlignment="1">
      <alignment horizontal="center" vertical="center" wrapText="1"/>
    </xf>
    <xf numFmtId="168" fontId="19" fillId="4" borderId="1" xfId="0" applyNumberFormat="1" applyFont="1" applyFill="1" applyBorder="1" applyAlignment="1">
      <alignment horizontal="justify" vertical="top" wrapText="1"/>
    </xf>
    <xf numFmtId="0" fontId="17" fillId="0" borderId="9" xfId="0" applyFont="1" applyBorder="1" applyAlignment="1">
      <alignment horizontal="justify" vertical="center"/>
    </xf>
    <xf numFmtId="0" fontId="18" fillId="3" borderId="8" xfId="0" applyFont="1" applyFill="1" applyBorder="1" applyAlignment="1">
      <alignment horizontal="justify" vertical="center" wrapText="1"/>
    </xf>
    <xf numFmtId="0" fontId="18" fillId="4" borderId="1" xfId="0" applyFont="1" applyFill="1" applyBorder="1" applyAlignment="1">
      <alignment horizontal="justify" vertical="center"/>
    </xf>
    <xf numFmtId="0" fontId="24" fillId="0" borderId="0" xfId="2" applyFont="1"/>
    <xf numFmtId="3" fontId="24" fillId="0" borderId="0" xfId="2" applyNumberFormat="1" applyFont="1"/>
    <xf numFmtId="0" fontId="5" fillId="3" borderId="1" xfId="2" applyFont="1" applyFill="1" applyBorder="1" applyAlignment="1">
      <alignment horizontal="left" vertical="center" wrapText="1"/>
    </xf>
    <xf numFmtId="0" fontId="5" fillId="3" borderId="1" xfId="2" applyFont="1" applyFill="1" applyBorder="1" applyAlignment="1">
      <alignment horizontal="center" vertical="center" wrapText="1"/>
    </xf>
    <xf numFmtId="165" fontId="5" fillId="3" borderId="1" xfId="2" applyNumberFormat="1" applyFont="1" applyFill="1" applyBorder="1" applyAlignment="1" applyProtection="1">
      <alignment horizontal="center" vertical="center" wrapText="1"/>
      <protection locked="0"/>
    </xf>
    <xf numFmtId="3" fontId="5" fillId="3" borderId="1" xfId="2" applyNumberFormat="1" applyFont="1" applyFill="1" applyBorder="1" applyAlignment="1">
      <alignment horizontal="center" vertical="center" wrapText="1"/>
    </xf>
    <xf numFmtId="3" fontId="26" fillId="5" borderId="1" xfId="2" applyNumberFormat="1" applyFont="1" applyFill="1" applyBorder="1" applyAlignment="1">
      <alignment horizontal="center" vertical="center" wrapText="1"/>
    </xf>
    <xf numFmtId="3" fontId="5" fillId="6" borderId="1" xfId="2" applyNumberFormat="1" applyFont="1" applyFill="1" applyBorder="1" applyAlignment="1">
      <alignment horizontal="center" vertical="center" wrapText="1"/>
    </xf>
    <xf numFmtId="3" fontId="15" fillId="5" borderId="1" xfId="2" applyNumberFormat="1" applyFont="1" applyFill="1" applyBorder="1" applyAlignment="1">
      <alignment horizontal="center" vertical="center" wrapText="1"/>
    </xf>
    <xf numFmtId="164" fontId="5" fillId="4" borderId="1" xfId="2" applyNumberFormat="1" applyFont="1" applyFill="1" applyBorder="1" applyAlignment="1">
      <alignment horizontal="justify" vertical="center" wrapText="1"/>
    </xf>
    <xf numFmtId="164" fontId="5" fillId="4" borderId="1" xfId="2" applyNumberFormat="1" applyFont="1" applyFill="1" applyBorder="1" applyAlignment="1">
      <alignment horizontal="center" vertical="center" wrapText="1"/>
    </xf>
    <xf numFmtId="166" fontId="6" fillId="3" borderId="1" xfId="8" applyNumberFormat="1" applyFont="1" applyFill="1" applyBorder="1" applyAlignment="1" applyProtection="1">
      <alignment horizontal="center" vertical="center" wrapText="1"/>
      <protection locked="0"/>
    </xf>
    <xf numFmtId="1" fontId="6" fillId="3" borderId="1" xfId="8" applyNumberFormat="1" applyFont="1" applyFill="1" applyBorder="1" applyAlignment="1">
      <alignment horizontal="center" vertical="center" wrapText="1"/>
    </xf>
    <xf numFmtId="1" fontId="5" fillId="3" borderId="1" xfId="2" applyNumberFormat="1" applyFont="1" applyFill="1" applyBorder="1" applyAlignment="1">
      <alignment horizontal="center" vertical="center" wrapText="1"/>
    </xf>
    <xf numFmtId="1" fontId="6" fillId="3" borderId="1" xfId="2" applyNumberFormat="1" applyFont="1" applyFill="1" applyBorder="1" applyAlignment="1">
      <alignment horizontal="center" vertical="center" wrapText="1"/>
    </xf>
    <xf numFmtId="1" fontId="26" fillId="5" borderId="1" xfId="1" applyNumberFormat="1" applyFont="1" applyFill="1" applyBorder="1" applyAlignment="1">
      <alignment horizontal="center" vertical="center" wrapText="1"/>
    </xf>
    <xf numFmtId="1" fontId="15" fillId="5" borderId="1" xfId="1" applyNumberFormat="1" applyFont="1" applyFill="1" applyBorder="1" applyAlignment="1">
      <alignment horizontal="center" vertical="center" wrapText="1"/>
    </xf>
    <xf numFmtId="0" fontId="5" fillId="3" borderId="1" xfId="2" applyFont="1" applyFill="1" applyBorder="1" applyAlignment="1">
      <alignment vertical="center" wrapText="1"/>
    </xf>
    <xf numFmtId="0" fontId="6" fillId="3" borderId="1" xfId="2" applyFont="1" applyFill="1" applyBorder="1" applyAlignment="1">
      <alignment horizontal="center" vertical="center" wrapText="1"/>
    </xf>
    <xf numFmtId="9" fontId="6" fillId="3" borderId="1" xfId="2" applyNumberFormat="1" applyFont="1" applyFill="1" applyBorder="1" applyAlignment="1">
      <alignment horizontal="center" vertical="center" wrapText="1"/>
    </xf>
    <xf numFmtId="9" fontId="5" fillId="3" borderId="1" xfId="2" applyNumberFormat="1" applyFont="1" applyFill="1" applyBorder="1" applyAlignment="1">
      <alignment horizontal="left" vertical="center" wrapText="1"/>
    </xf>
    <xf numFmtId="9" fontId="5" fillId="3" borderId="1" xfId="9" applyFont="1" applyFill="1" applyBorder="1" applyAlignment="1" applyProtection="1">
      <alignment horizontal="center" vertical="center" wrapText="1"/>
      <protection locked="0"/>
    </xf>
    <xf numFmtId="9" fontId="5" fillId="3" borderId="1" xfId="2" applyNumberFormat="1" applyFont="1" applyFill="1" applyBorder="1" applyAlignment="1">
      <alignment horizontal="center" vertical="center" wrapText="1"/>
    </xf>
    <xf numFmtId="167" fontId="6" fillId="3" borderId="1" xfId="2" applyNumberFormat="1" applyFont="1" applyFill="1" applyBorder="1" applyAlignment="1">
      <alignment horizontal="center" vertical="center" wrapText="1"/>
    </xf>
    <xf numFmtId="167" fontId="5" fillId="3" borderId="1" xfId="2" applyNumberFormat="1" applyFont="1" applyFill="1" applyBorder="1" applyAlignment="1">
      <alignment horizontal="center" vertical="center" wrapText="1"/>
    </xf>
    <xf numFmtId="9" fontId="15" fillId="5" borderId="1" xfId="1" applyFont="1" applyFill="1" applyBorder="1" applyAlignment="1">
      <alignment horizontal="center" vertical="center" wrapText="1"/>
    </xf>
    <xf numFmtId="9" fontId="5" fillId="3" borderId="1" xfId="1" applyFont="1" applyFill="1" applyBorder="1" applyAlignment="1">
      <alignment horizontal="center" vertical="center" wrapText="1"/>
    </xf>
    <xf numFmtId="3" fontId="10" fillId="4" borderId="1" xfId="2" applyNumberFormat="1" applyFont="1" applyFill="1" applyBorder="1" applyAlignment="1">
      <alignment horizontal="center" vertical="center"/>
    </xf>
    <xf numFmtId="3" fontId="10" fillId="4" borderId="4" xfId="2" applyNumberFormat="1" applyFont="1" applyFill="1" applyBorder="1" applyAlignment="1">
      <alignment horizontal="center" vertical="center"/>
    </xf>
    <xf numFmtId="9" fontId="10" fillId="4" borderId="1" xfId="2" applyNumberFormat="1" applyFont="1" applyFill="1" applyBorder="1" applyAlignment="1">
      <alignment horizontal="center" vertical="center"/>
    </xf>
    <xf numFmtId="9" fontId="10" fillId="4" borderId="4" xfId="2" applyNumberFormat="1" applyFont="1" applyFill="1" applyBorder="1" applyAlignment="1">
      <alignment horizontal="center" vertical="center"/>
    </xf>
    <xf numFmtId="0" fontId="10" fillId="4" borderId="4" xfId="2" applyFont="1" applyFill="1" applyBorder="1" applyAlignment="1">
      <alignment horizontal="center" vertical="center"/>
    </xf>
    <xf numFmtId="0" fontId="10" fillId="4" borderId="1" xfId="2" applyFont="1" applyFill="1" applyBorder="1" applyAlignment="1">
      <alignment horizontal="center" vertical="center"/>
    </xf>
    <xf numFmtId="0" fontId="9" fillId="4" borderId="1" xfId="2" applyFont="1" applyFill="1" applyBorder="1" applyAlignment="1">
      <alignment horizontal="justify" vertical="top"/>
    </xf>
    <xf numFmtId="0" fontId="9" fillId="0" borderId="1" xfId="2" applyFont="1" applyBorder="1" applyAlignment="1">
      <alignment horizontal="justify" vertical="top"/>
    </xf>
    <xf numFmtId="0" fontId="9" fillId="4" borderId="1" xfId="2" applyFont="1" applyFill="1" applyBorder="1" applyAlignment="1">
      <alignment horizontal="justify" vertical="center"/>
    </xf>
    <xf numFmtId="0" fontId="9" fillId="4" borderId="1" xfId="2" applyFont="1" applyFill="1" applyBorder="1" applyAlignment="1">
      <alignment horizontal="center" vertical="center"/>
    </xf>
    <xf numFmtId="0" fontId="9" fillId="0" borderId="1" xfId="2" applyFont="1" applyBorder="1" applyAlignment="1">
      <alignment horizontal="center" vertical="center"/>
    </xf>
    <xf numFmtId="0" fontId="9" fillId="0" borderId="4" xfId="2" applyFont="1" applyBorder="1" applyAlignment="1">
      <alignment horizontal="center" vertical="center"/>
    </xf>
    <xf numFmtId="3" fontId="9" fillId="4" borderId="1" xfId="2" applyNumberFormat="1" applyFont="1" applyFill="1" applyBorder="1" applyAlignment="1">
      <alignment horizontal="center" vertical="center"/>
    </xf>
    <xf numFmtId="9" fontId="9" fillId="4" borderId="1" xfId="9" applyFont="1" applyFill="1" applyBorder="1" applyAlignment="1">
      <alignment horizontal="center" vertical="center"/>
    </xf>
    <xf numFmtId="9" fontId="9" fillId="0" borderId="4" xfId="3" applyFont="1" applyBorder="1" applyAlignment="1">
      <alignment horizontal="center" vertical="center"/>
    </xf>
    <xf numFmtId="9" fontId="9" fillId="4" borderId="1" xfId="1" applyFont="1" applyFill="1" applyBorder="1" applyAlignment="1">
      <alignment horizontal="center" vertical="center"/>
    </xf>
    <xf numFmtId="0" fontId="9" fillId="0" borderId="1" xfId="2" applyFont="1" applyBorder="1" applyAlignment="1">
      <alignment horizontal="justify" vertical="center"/>
    </xf>
    <xf numFmtId="0" fontId="9" fillId="4" borderId="4" xfId="2" applyFont="1" applyFill="1" applyBorder="1" applyAlignment="1">
      <alignment horizontal="center" vertical="center"/>
    </xf>
    <xf numFmtId="0" fontId="10" fillId="4" borderId="1" xfId="2" applyFont="1" applyFill="1" applyBorder="1" applyAlignment="1">
      <alignment horizontal="justify" vertical="center"/>
    </xf>
    <xf numFmtId="9" fontId="10" fillId="0" borderId="4" xfId="2" applyNumberFormat="1" applyFont="1" applyBorder="1" applyAlignment="1">
      <alignment horizontal="center" vertical="center"/>
    </xf>
    <xf numFmtId="0" fontId="10" fillId="0" borderId="4" xfId="2" applyFont="1" applyBorder="1" applyAlignment="1">
      <alignment horizontal="center" vertical="center"/>
    </xf>
    <xf numFmtId="167" fontId="9" fillId="4" borderId="1" xfId="1" applyNumberFormat="1" applyFont="1" applyFill="1" applyBorder="1" applyAlignment="1">
      <alignment horizontal="center" vertical="center"/>
    </xf>
    <xf numFmtId="3" fontId="9" fillId="4" borderId="1" xfId="2" applyNumberFormat="1" applyFont="1" applyFill="1" applyBorder="1" applyAlignment="1">
      <alignment horizontal="justify" vertical="top"/>
    </xf>
    <xf numFmtId="168" fontId="10" fillId="4" borderId="1" xfId="2" applyNumberFormat="1" applyFont="1" applyFill="1" applyBorder="1" applyAlignment="1">
      <alignment horizontal="center" vertical="center"/>
    </xf>
    <xf numFmtId="1" fontId="10" fillId="4" borderId="1" xfId="2" applyNumberFormat="1" applyFont="1" applyFill="1" applyBorder="1" applyAlignment="1">
      <alignment horizontal="center" vertical="center"/>
    </xf>
    <xf numFmtId="1" fontId="10" fillId="4" borderId="4" xfId="2" applyNumberFormat="1" applyFont="1" applyFill="1" applyBorder="1" applyAlignment="1">
      <alignment horizontal="center" vertical="center"/>
    </xf>
    <xf numFmtId="9" fontId="10" fillId="4" borderId="1" xfId="1" applyFont="1" applyFill="1" applyBorder="1" applyAlignment="1">
      <alignment horizontal="center" vertical="center"/>
    </xf>
    <xf numFmtId="3" fontId="9" fillId="4" borderId="1" xfId="0" applyNumberFormat="1" applyFont="1" applyFill="1" applyBorder="1" applyAlignment="1">
      <alignment horizontal="justify" vertical="top" wrapText="1"/>
    </xf>
    <xf numFmtId="3" fontId="9" fillId="4" borderId="1" xfId="2" applyNumberFormat="1" applyFont="1" applyFill="1" applyBorder="1" applyAlignment="1">
      <alignment horizontal="left" vertical="center" wrapText="1"/>
    </xf>
    <xf numFmtId="9" fontId="9" fillId="4" borderId="1" xfId="1" applyFont="1" applyFill="1" applyBorder="1" applyAlignment="1">
      <alignment horizontal="left" vertical="center" wrapText="1"/>
    </xf>
    <xf numFmtId="167" fontId="9" fillId="4" borderId="1" xfId="1" applyNumberFormat="1" applyFont="1" applyFill="1" applyBorder="1" applyAlignment="1">
      <alignment horizontal="left" vertical="center" wrapText="1"/>
    </xf>
    <xf numFmtId="0" fontId="2" fillId="0" borderId="0" xfId="2" applyAlignment="1">
      <alignment horizontal="center" vertical="center"/>
    </xf>
    <xf numFmtId="0" fontId="2" fillId="0" borderId="0" xfId="2" applyAlignment="1">
      <alignment wrapText="1"/>
    </xf>
    <xf numFmtId="3" fontId="9" fillId="4" borderId="1" xfId="2" applyNumberFormat="1" applyFont="1" applyFill="1" applyBorder="1" applyAlignment="1">
      <alignment horizontal="justify" vertical="top" wrapText="1"/>
    </xf>
    <xf numFmtId="0" fontId="9" fillId="4" borderId="1" xfId="2" applyFont="1" applyFill="1" applyBorder="1" applyAlignment="1">
      <alignment horizontal="justify" vertical="top" wrapText="1"/>
    </xf>
    <xf numFmtId="0" fontId="9" fillId="4" borderId="1" xfId="2" applyFont="1" applyFill="1" applyBorder="1" applyAlignment="1">
      <alignment horizontal="left" vertical="center" wrapText="1"/>
    </xf>
    <xf numFmtId="9" fontId="9" fillId="4" borderId="1" xfId="9" applyFont="1" applyFill="1" applyBorder="1" applyAlignment="1">
      <alignment horizontal="left" vertical="center" wrapText="1"/>
    </xf>
    <xf numFmtId="9" fontId="10" fillId="4" borderId="1" xfId="2" applyNumberFormat="1" applyFont="1" applyFill="1" applyBorder="1" applyAlignment="1">
      <alignment horizontal="left" vertical="center" wrapText="1"/>
    </xf>
    <xf numFmtId="0" fontId="10" fillId="4" borderId="1" xfId="2" applyFont="1" applyFill="1" applyBorder="1" applyAlignment="1">
      <alignment horizontal="left" vertical="center" wrapText="1"/>
    </xf>
    <xf numFmtId="3" fontId="10" fillId="4" borderId="1" xfId="2" applyNumberFormat="1" applyFont="1" applyFill="1" applyBorder="1" applyAlignment="1">
      <alignment horizontal="left" vertical="center" wrapText="1"/>
    </xf>
    <xf numFmtId="1" fontId="10" fillId="4" borderId="1" xfId="2" applyNumberFormat="1" applyFont="1" applyFill="1" applyBorder="1" applyAlignment="1">
      <alignment horizontal="left" vertical="center" wrapText="1"/>
    </xf>
    <xf numFmtId="9" fontId="9" fillId="4" borderId="1" xfId="9" applyFont="1" applyFill="1" applyBorder="1" applyAlignment="1">
      <alignment horizontal="justify" vertical="top" wrapText="1"/>
    </xf>
    <xf numFmtId="9" fontId="10" fillId="4" borderId="1" xfId="2" applyNumberFormat="1" applyFont="1" applyFill="1" applyBorder="1" applyAlignment="1">
      <alignment horizontal="justify" vertical="top" wrapText="1"/>
    </xf>
    <xf numFmtId="0" fontId="10" fillId="4" borderId="1" xfId="2" applyFont="1" applyFill="1" applyBorder="1" applyAlignment="1">
      <alignment horizontal="justify" vertical="top" wrapText="1"/>
    </xf>
    <xf numFmtId="3" fontId="10" fillId="4" borderId="1" xfId="2" applyNumberFormat="1" applyFont="1" applyFill="1" applyBorder="1" applyAlignment="1">
      <alignment horizontal="justify" vertical="top" wrapText="1"/>
    </xf>
    <xf numFmtId="1" fontId="10" fillId="4" borderId="1" xfId="2" applyNumberFormat="1" applyFont="1" applyFill="1" applyBorder="1" applyAlignment="1">
      <alignment horizontal="justify" vertical="top" wrapText="1"/>
    </xf>
    <xf numFmtId="3" fontId="9" fillId="4" borderId="1" xfId="2" applyNumberFormat="1" applyFont="1" applyFill="1" applyBorder="1" applyAlignment="1">
      <alignment horizontal="center" vertical="center" wrapText="1"/>
    </xf>
    <xf numFmtId="9" fontId="9" fillId="4" borderId="1" xfId="1" applyFont="1" applyFill="1" applyBorder="1" applyAlignment="1">
      <alignment horizontal="center" vertical="center" wrapText="1"/>
    </xf>
    <xf numFmtId="1" fontId="9" fillId="4" borderId="1" xfId="1" applyNumberFormat="1" applyFont="1" applyFill="1" applyBorder="1" applyAlignment="1">
      <alignment horizontal="center" vertical="center" wrapText="1"/>
    </xf>
    <xf numFmtId="0" fontId="9" fillId="7" borderId="1" xfId="2" applyFont="1" applyFill="1" applyBorder="1" applyAlignment="1">
      <alignment horizontal="center" vertical="center"/>
    </xf>
    <xf numFmtId="9" fontId="9" fillId="7" borderId="1" xfId="2" applyNumberFormat="1" applyFont="1" applyFill="1" applyBorder="1" applyAlignment="1">
      <alignment horizontal="center" vertical="center"/>
    </xf>
    <xf numFmtId="9" fontId="10" fillId="7" borderId="1" xfId="2" applyNumberFormat="1" applyFont="1" applyFill="1" applyBorder="1" applyAlignment="1">
      <alignment horizontal="center" vertical="center"/>
    </xf>
    <xf numFmtId="0" fontId="10" fillId="7" borderId="1" xfId="2" applyFont="1" applyFill="1" applyBorder="1" applyAlignment="1">
      <alignment horizontal="center" vertical="center"/>
    </xf>
    <xf numFmtId="3" fontId="10" fillId="7" borderId="1" xfId="2" applyNumberFormat="1" applyFont="1" applyFill="1" applyBorder="1" applyAlignment="1">
      <alignment horizontal="center" vertical="center"/>
    </xf>
    <xf numFmtId="3" fontId="9" fillId="7" borderId="1" xfId="2" applyNumberFormat="1" applyFont="1" applyFill="1" applyBorder="1" applyAlignment="1">
      <alignment horizontal="center" vertical="center"/>
    </xf>
    <xf numFmtId="9" fontId="10" fillId="4" borderId="1" xfId="1" applyFont="1" applyFill="1" applyBorder="1" applyAlignment="1">
      <alignment horizontal="left" vertical="center" wrapText="1"/>
    </xf>
    <xf numFmtId="3" fontId="9" fillId="4" borderId="1" xfId="2" applyNumberFormat="1" applyFont="1" applyFill="1" applyBorder="1" applyAlignment="1">
      <alignment horizontal="justify" vertical="center" wrapText="1"/>
    </xf>
    <xf numFmtId="1" fontId="9" fillId="4" borderId="1" xfId="2" applyNumberFormat="1" applyFont="1" applyFill="1" applyBorder="1" applyAlignment="1">
      <alignment horizontal="center" vertical="center" wrapText="1"/>
    </xf>
    <xf numFmtId="167" fontId="9" fillId="4" borderId="1" xfId="1" applyNumberFormat="1" applyFont="1" applyFill="1" applyBorder="1" applyAlignment="1">
      <alignment horizontal="center" vertical="center" wrapText="1"/>
    </xf>
    <xf numFmtId="1" fontId="9" fillId="4" borderId="1" xfId="1" applyNumberFormat="1" applyFont="1" applyFill="1" applyBorder="1" applyAlignment="1">
      <alignment horizontal="center" vertical="center"/>
    </xf>
    <xf numFmtId="169" fontId="9" fillId="4" borderId="1" xfId="2" applyNumberFormat="1" applyFont="1" applyFill="1" applyBorder="1" applyAlignment="1">
      <alignment horizontal="center" vertical="center"/>
    </xf>
    <xf numFmtId="0" fontId="9" fillId="4" borderId="1" xfId="2" applyFont="1" applyFill="1" applyBorder="1" applyAlignment="1">
      <alignment horizontal="justify" vertical="center" wrapText="1"/>
    </xf>
    <xf numFmtId="3" fontId="9" fillId="4" borderId="1" xfId="0" applyNumberFormat="1" applyFont="1" applyFill="1" applyBorder="1" applyAlignment="1">
      <alignment horizontal="justify" vertical="center" wrapText="1"/>
    </xf>
    <xf numFmtId="3" fontId="9" fillId="4" borderId="1" xfId="0" applyNumberFormat="1" applyFont="1" applyFill="1" applyBorder="1" applyAlignment="1">
      <alignment horizontal="left" vertical="center" wrapText="1"/>
    </xf>
    <xf numFmtId="0" fontId="9" fillId="3" borderId="2" xfId="0" applyFont="1" applyFill="1" applyBorder="1" applyAlignment="1">
      <alignment horizontal="justify" vertical="top" wrapText="1"/>
    </xf>
    <xf numFmtId="1" fontId="9" fillId="3" borderId="2" xfId="0" applyNumberFormat="1" applyFont="1" applyFill="1" applyBorder="1" applyAlignment="1">
      <alignment horizontal="left" vertical="center" wrapText="1"/>
    </xf>
    <xf numFmtId="167" fontId="10" fillId="3" borderId="2" xfId="0" applyNumberFormat="1" applyFont="1" applyFill="1" applyBorder="1" applyAlignment="1">
      <alignment horizontal="left" vertical="center" wrapText="1"/>
    </xf>
    <xf numFmtId="3" fontId="9" fillId="3" borderId="1" xfId="2" applyNumberFormat="1" applyFont="1" applyFill="1" applyBorder="1" applyAlignment="1">
      <alignment horizontal="justify" vertical="center" wrapText="1"/>
    </xf>
    <xf numFmtId="3" fontId="9" fillId="3" borderId="1" xfId="2" applyNumberFormat="1" applyFont="1" applyFill="1" applyBorder="1" applyAlignment="1">
      <alignment horizontal="left" vertical="top" wrapText="1"/>
    </xf>
    <xf numFmtId="3" fontId="9" fillId="3" borderId="1" xfId="2" applyNumberFormat="1" applyFont="1" applyFill="1" applyBorder="1" applyAlignment="1">
      <alignment horizontal="justify" vertical="top" wrapText="1"/>
    </xf>
    <xf numFmtId="164" fontId="5" fillId="4" borderId="2" xfId="2" applyNumberFormat="1" applyFont="1" applyFill="1" applyBorder="1" applyAlignment="1">
      <alignment horizontal="center" vertical="center" wrapText="1"/>
    </xf>
    <xf numFmtId="0" fontId="4" fillId="8" borderId="1" xfId="2" applyFont="1" applyFill="1" applyBorder="1" applyAlignment="1">
      <alignment horizontal="center" vertical="center" wrapText="1"/>
    </xf>
    <xf numFmtId="164" fontId="9" fillId="4" borderId="2" xfId="0" applyNumberFormat="1" applyFont="1" applyFill="1" applyBorder="1" applyAlignment="1">
      <alignment horizontal="left" vertical="center" wrapText="1"/>
    </xf>
    <xf numFmtId="0" fontId="4" fillId="8" borderId="1" xfId="2" applyFont="1" applyFill="1" applyBorder="1" applyAlignment="1">
      <alignment horizontal="center" vertical="center"/>
    </xf>
    <xf numFmtId="0" fontId="4" fillId="7" borderId="1" xfId="2" applyFont="1" applyFill="1" applyBorder="1" applyAlignment="1">
      <alignment horizontal="center" vertical="center" wrapText="1"/>
    </xf>
    <xf numFmtId="3" fontId="9" fillId="3" borderId="2" xfId="2" applyNumberFormat="1" applyFont="1" applyFill="1" applyBorder="1" applyAlignment="1">
      <alignment horizontal="justify" vertical="top" wrapText="1"/>
    </xf>
    <xf numFmtId="0" fontId="4" fillId="7" borderId="1" xfId="2" applyFont="1" applyFill="1" applyBorder="1" applyAlignment="1">
      <alignment horizontal="center" vertical="center"/>
    </xf>
    <xf numFmtId="167" fontId="5" fillId="4" borderId="1" xfId="2" applyNumberFormat="1" applyFont="1" applyFill="1" applyBorder="1" applyAlignment="1">
      <alignment horizontal="center" vertical="center" wrapText="1"/>
    </xf>
    <xf numFmtId="1" fontId="5" fillId="3" borderId="1" xfId="1" applyNumberFormat="1" applyFont="1" applyFill="1" applyBorder="1" applyAlignment="1">
      <alignment horizontal="center" vertical="center" wrapText="1"/>
    </xf>
    <xf numFmtId="9" fontId="18" fillId="3" borderId="2" xfId="0" applyNumberFormat="1" applyFont="1" applyFill="1" applyBorder="1" applyAlignment="1">
      <alignment horizontal="justify" vertical="top" wrapText="1"/>
    </xf>
    <xf numFmtId="9" fontId="15" fillId="5" borderId="2" xfId="1" applyFont="1" applyFill="1" applyBorder="1" applyAlignment="1">
      <alignment horizontal="center" vertical="center" wrapText="1"/>
    </xf>
    <xf numFmtId="9" fontId="5" fillId="3" borderId="2" xfId="1" applyFont="1" applyFill="1" applyBorder="1" applyAlignment="1">
      <alignment horizontal="center" vertical="center" wrapText="1"/>
    </xf>
    <xf numFmtId="0" fontId="4" fillId="10" borderId="1" xfId="2" applyFont="1" applyFill="1" applyBorder="1" applyAlignment="1">
      <alignment horizontal="center" vertical="center"/>
    </xf>
    <xf numFmtId="3" fontId="9" fillId="11" borderId="1" xfId="2" applyNumberFormat="1" applyFont="1" applyFill="1" applyBorder="1" applyAlignment="1">
      <alignment horizontal="justify" vertical="top" wrapText="1"/>
    </xf>
    <xf numFmtId="3" fontId="9" fillId="11" borderId="1" xfId="2" applyNumberFormat="1" applyFont="1" applyFill="1" applyBorder="1" applyAlignment="1">
      <alignment horizontal="justify" vertical="top"/>
    </xf>
    <xf numFmtId="3" fontId="9" fillId="4" borderId="1" xfId="2" applyNumberFormat="1" applyFont="1" applyFill="1" applyBorder="1" applyAlignment="1">
      <alignment horizontal="left" vertical="top" wrapText="1"/>
    </xf>
    <xf numFmtId="3" fontId="9" fillId="11" borderId="1" xfId="2" applyNumberFormat="1" applyFont="1" applyFill="1" applyBorder="1" applyAlignment="1">
      <alignment horizontal="left" vertical="top" wrapText="1"/>
    </xf>
    <xf numFmtId="2" fontId="9" fillId="4" borderId="1" xfId="1" applyNumberFormat="1" applyFont="1" applyFill="1" applyBorder="1" applyAlignment="1">
      <alignment horizontal="center" vertical="center" wrapText="1"/>
    </xf>
    <xf numFmtId="10" fontId="9" fillId="4" borderId="1" xfId="1" applyNumberFormat="1" applyFont="1" applyFill="1" applyBorder="1" applyAlignment="1">
      <alignment horizontal="center" vertical="center"/>
    </xf>
    <xf numFmtId="1" fontId="9" fillId="7" borderId="1" xfId="2" applyNumberFormat="1" applyFont="1" applyFill="1" applyBorder="1" applyAlignment="1">
      <alignment horizontal="center" vertical="center"/>
    </xf>
    <xf numFmtId="9" fontId="9" fillId="4" borderId="1" xfId="2" applyNumberFormat="1" applyFont="1" applyFill="1" applyBorder="1" applyAlignment="1">
      <alignment horizontal="center" vertical="center"/>
    </xf>
    <xf numFmtId="1" fontId="9" fillId="4" borderId="1" xfId="2" applyNumberFormat="1" applyFont="1" applyFill="1" applyBorder="1" applyAlignment="1">
      <alignment horizontal="center" vertical="center"/>
    </xf>
    <xf numFmtId="0" fontId="9" fillId="4" borderId="1" xfId="2" applyFont="1" applyFill="1" applyBorder="1" applyAlignment="1">
      <alignment horizontal="center" vertical="center" wrapText="1"/>
    </xf>
    <xf numFmtId="9" fontId="9" fillId="4" borderId="1" xfId="9" applyFont="1" applyFill="1" applyBorder="1" applyAlignment="1">
      <alignment horizontal="center" vertical="center" wrapText="1"/>
    </xf>
    <xf numFmtId="1" fontId="10" fillId="4" borderId="1" xfId="2" applyNumberFormat="1" applyFont="1" applyFill="1" applyBorder="1" applyAlignment="1">
      <alignment horizontal="center" vertical="center" wrapText="1"/>
    </xf>
    <xf numFmtId="0" fontId="10" fillId="4" borderId="1" xfId="2" applyFont="1" applyFill="1" applyBorder="1" applyAlignment="1">
      <alignment horizontal="center" vertical="center" wrapText="1"/>
    </xf>
    <xf numFmtId="9" fontId="10" fillId="4" borderId="1" xfId="2" applyNumberFormat="1" applyFont="1" applyFill="1" applyBorder="1" applyAlignment="1">
      <alignment horizontal="center" vertical="center" wrapText="1"/>
    </xf>
    <xf numFmtId="3" fontId="10" fillId="4" borderId="1" xfId="2" applyNumberFormat="1" applyFont="1" applyFill="1" applyBorder="1" applyAlignment="1">
      <alignment horizontal="center" vertical="center" wrapText="1"/>
    </xf>
    <xf numFmtId="9" fontId="10" fillId="4" borderId="1" xfId="1" applyFont="1" applyFill="1" applyBorder="1" applyAlignment="1">
      <alignment horizontal="center" vertical="center" wrapText="1"/>
    </xf>
    <xf numFmtId="0" fontId="2" fillId="0" borderId="0" xfId="2" applyAlignment="1">
      <alignment horizontal="center" vertical="center" wrapText="1"/>
    </xf>
    <xf numFmtId="0" fontId="31" fillId="0" borderId="0" xfId="2" applyFont="1"/>
    <xf numFmtId="0" fontId="32" fillId="0" borderId="0" xfId="2" applyFont="1" applyAlignment="1">
      <alignment wrapText="1"/>
    </xf>
    <xf numFmtId="0" fontId="2" fillId="0" borderId="0" xfId="2" applyAlignment="1">
      <alignment vertical="top" wrapText="1"/>
    </xf>
    <xf numFmtId="3" fontId="9" fillId="12" borderId="1" xfId="2" applyNumberFormat="1" applyFont="1" applyFill="1" applyBorder="1" applyAlignment="1">
      <alignment horizontal="justify" vertical="top"/>
    </xf>
    <xf numFmtId="3" fontId="13" fillId="2" borderId="18" xfId="0" applyNumberFormat="1" applyFont="1" applyFill="1" applyBorder="1" applyAlignment="1">
      <alignment horizontal="center" vertical="center" wrapText="1"/>
    </xf>
    <xf numFmtId="3" fontId="13" fillId="2" borderId="6" xfId="0" applyNumberFormat="1" applyFont="1" applyFill="1" applyBorder="1" applyAlignment="1">
      <alignment horizontal="center" vertical="center" wrapText="1"/>
    </xf>
    <xf numFmtId="3" fontId="13" fillId="2" borderId="19" xfId="0" applyNumberFormat="1" applyFont="1" applyFill="1" applyBorder="1" applyAlignment="1">
      <alignment horizontal="center" vertical="center" wrapText="1"/>
    </xf>
    <xf numFmtId="3" fontId="13" fillId="2" borderId="17" xfId="0" applyNumberFormat="1" applyFont="1" applyFill="1" applyBorder="1" applyAlignment="1">
      <alignment horizontal="center" vertical="center" wrapText="1"/>
    </xf>
    <xf numFmtId="0" fontId="18" fillId="0" borderId="16" xfId="0" applyFont="1" applyBorder="1" applyAlignment="1">
      <alignment horizontal="justify" vertical="center" wrapText="1"/>
    </xf>
    <xf numFmtId="0" fontId="18" fillId="0" borderId="15" xfId="0" applyFont="1" applyBorder="1" applyAlignment="1">
      <alignment horizontal="justify" vertical="center" wrapText="1"/>
    </xf>
    <xf numFmtId="0" fontId="18" fillId="0" borderId="14" xfId="0" applyFont="1" applyBorder="1" applyAlignment="1">
      <alignment horizontal="justify" vertical="center" wrapText="1"/>
    </xf>
    <xf numFmtId="3" fontId="13" fillId="2" borderId="4" xfId="0" applyNumberFormat="1" applyFont="1" applyFill="1" applyBorder="1" applyAlignment="1">
      <alignment horizontal="center" vertical="center" wrapText="1"/>
    </xf>
    <xf numFmtId="3" fontId="13" fillId="2" borderId="13" xfId="0" applyNumberFormat="1" applyFont="1" applyFill="1" applyBorder="1" applyAlignment="1">
      <alignment horizontal="center" vertical="center" wrapText="1"/>
    </xf>
    <xf numFmtId="0" fontId="18" fillId="3" borderId="13" xfId="0" applyFont="1" applyFill="1" applyBorder="1" applyAlignment="1">
      <alignment horizontal="justify" vertical="center" wrapText="1"/>
    </xf>
    <xf numFmtId="164" fontId="13" fillId="2" borderId="18" xfId="0" applyNumberFormat="1" applyFont="1" applyFill="1" applyBorder="1" applyAlignment="1">
      <alignment horizontal="center" vertical="center" wrapText="1"/>
    </xf>
    <xf numFmtId="164" fontId="13" fillId="2" borderId="6" xfId="0" applyNumberFormat="1" applyFont="1" applyFill="1" applyBorder="1" applyAlignment="1">
      <alignment horizontal="center" vertical="center" wrapText="1"/>
    </xf>
    <xf numFmtId="0" fontId="17" fillId="0" borderId="11" xfId="0" applyFont="1" applyBorder="1" applyAlignment="1">
      <alignment horizontal="justify" vertical="center"/>
    </xf>
    <xf numFmtId="0" fontId="17" fillId="0" borderId="10" xfId="0" applyFont="1" applyBorder="1" applyAlignment="1">
      <alignment horizontal="justify" vertical="center"/>
    </xf>
    <xf numFmtId="0" fontId="16" fillId="0" borderId="0" xfId="0" applyFont="1" applyAlignment="1">
      <alignment horizontal="center" wrapText="1"/>
    </xf>
    <xf numFmtId="3" fontId="13" fillId="2" borderId="9" xfId="0" applyNumberFormat="1" applyFont="1" applyFill="1" applyBorder="1" applyAlignment="1">
      <alignment horizontal="center" vertical="center" wrapText="1"/>
    </xf>
    <xf numFmtId="3" fontId="13" fillId="2" borderId="7" xfId="0" applyNumberFormat="1" applyFont="1" applyFill="1" applyBorder="1" applyAlignment="1">
      <alignment horizontal="center" vertical="center" wrapText="1"/>
    </xf>
    <xf numFmtId="3" fontId="25" fillId="10" borderId="1" xfId="2" applyNumberFormat="1" applyFont="1" applyFill="1" applyBorder="1" applyAlignment="1">
      <alignment horizontal="center" vertical="center" wrapText="1"/>
    </xf>
    <xf numFmtId="3" fontId="25" fillId="8" borderId="2" xfId="2" applyNumberFormat="1" applyFont="1" applyFill="1" applyBorder="1" applyAlignment="1">
      <alignment horizontal="center" vertical="center" wrapText="1"/>
    </xf>
    <xf numFmtId="3" fontId="25" fillId="8" borderId="3" xfId="2" applyNumberFormat="1" applyFont="1" applyFill="1" applyBorder="1" applyAlignment="1">
      <alignment horizontal="center" vertical="center" wrapText="1"/>
    </xf>
    <xf numFmtId="3" fontId="25" fillId="9" borderId="1" xfId="2" applyNumberFormat="1" applyFont="1" applyFill="1" applyBorder="1" applyAlignment="1">
      <alignment horizontal="center" vertical="center" wrapText="1"/>
    </xf>
    <xf numFmtId="3" fontId="25" fillId="2" borderId="1" xfId="2" applyNumberFormat="1" applyFont="1" applyFill="1" applyBorder="1" applyAlignment="1">
      <alignment horizontal="center" vertical="center" wrapText="1"/>
    </xf>
    <xf numFmtId="0" fontId="23" fillId="0" borderId="20" xfId="2" applyFont="1" applyBorder="1" applyAlignment="1">
      <alignment horizontal="center" vertical="center"/>
    </xf>
    <xf numFmtId="0" fontId="23" fillId="0" borderId="0" xfId="2" applyFont="1" applyBorder="1" applyAlignment="1">
      <alignment horizontal="center" vertical="center"/>
    </xf>
    <xf numFmtId="0" fontId="23" fillId="0" borderId="21" xfId="2" applyFont="1" applyBorder="1" applyAlignment="1">
      <alignment horizontal="center" vertical="center"/>
    </xf>
    <xf numFmtId="0" fontId="23" fillId="0" borderId="5" xfId="2" applyFont="1" applyBorder="1" applyAlignment="1">
      <alignment horizontal="center" vertical="center"/>
    </xf>
    <xf numFmtId="164" fontId="25" fillId="2" borderId="1" xfId="2" applyNumberFormat="1" applyFont="1" applyFill="1" applyBorder="1" applyAlignment="1">
      <alignment horizontal="center" vertical="center" wrapText="1"/>
    </xf>
    <xf numFmtId="3" fontId="25" fillId="8" borderId="1" xfId="2" applyNumberFormat="1" applyFont="1" applyFill="1" applyBorder="1" applyAlignment="1">
      <alignment horizontal="center" vertical="center" wrapText="1"/>
    </xf>
    <xf numFmtId="0" fontId="9" fillId="4" borderId="1" xfId="2" applyFont="1" applyFill="1" applyBorder="1" applyAlignment="1">
      <alignment horizontal="justify" vertical="top"/>
    </xf>
    <xf numFmtId="0" fontId="9" fillId="4" borderId="2" xfId="2" applyFont="1" applyFill="1" applyBorder="1" applyAlignment="1">
      <alignment vertical="top"/>
    </xf>
    <xf numFmtId="0" fontId="9" fillId="4" borderId="3" xfId="2" applyFont="1" applyFill="1" applyBorder="1" applyAlignment="1">
      <alignment vertical="top"/>
    </xf>
    <xf numFmtId="0" fontId="27" fillId="0" borderId="0" xfId="2" applyFont="1" applyAlignment="1">
      <alignment horizontal="center" vertical="center" wrapText="1"/>
    </xf>
    <xf numFmtId="0" fontId="27" fillId="0" borderId="5" xfId="2" applyFont="1" applyBorder="1" applyAlignment="1">
      <alignment horizontal="center" vertical="center" wrapText="1"/>
    </xf>
  </cellXfs>
  <cellStyles count="14">
    <cellStyle name="Hipervínculo" xfId="5" builtinId="8"/>
    <cellStyle name="Millares [0] 2" xfId="12" xr:uid="{00000000-0005-0000-0000-000001000000}"/>
    <cellStyle name="Millares 3" xfId="11" xr:uid="{00000000-0005-0000-0000-000002000000}"/>
    <cellStyle name="Normal" xfId="0" builtinId="0"/>
    <cellStyle name="Normal 2" xfId="2" xr:uid="{00000000-0005-0000-0000-000004000000}"/>
    <cellStyle name="Normal 2 2" xfId="4" xr:uid="{00000000-0005-0000-0000-000005000000}"/>
    <cellStyle name="Normal 2 2 2" xfId="8" xr:uid="{00000000-0005-0000-0000-000006000000}"/>
    <cellStyle name="Normal 2 3" xfId="6" xr:uid="{00000000-0005-0000-0000-000007000000}"/>
    <cellStyle name="Normal 2 4" xfId="13" xr:uid="{00000000-0005-0000-0000-000008000000}"/>
    <cellStyle name="Normal 3" xfId="7" xr:uid="{00000000-0005-0000-0000-000009000000}"/>
    <cellStyle name="Porcentaje" xfId="1" builtinId="5"/>
    <cellStyle name="Porcentaje 2" xfId="3" xr:uid="{00000000-0005-0000-0000-00000B000000}"/>
    <cellStyle name="Porcentaje 2 2" xfId="9" xr:uid="{00000000-0005-0000-0000-00000C000000}"/>
    <cellStyle name="Porcentaje 2 3" xfId="10"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2</xdr:col>
      <xdr:colOff>2444750</xdr:colOff>
      <xdr:row>3</xdr:row>
      <xdr:rowOff>38100</xdr:rowOff>
    </xdr:from>
    <xdr:ext cx="1423827" cy="914400"/>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2825" y="609600"/>
          <a:ext cx="1423827" cy="914400"/>
        </a:xfrm>
        <a:prstGeom prst="rect">
          <a:avLst/>
        </a:prstGeom>
        <a:noFill/>
        <a:ln>
          <a:noFill/>
        </a:ln>
      </xdr:spPr>
    </xdr:pic>
    <xdr:clientData/>
  </xdr:oneCellAnchor>
  <xdr:oneCellAnchor>
    <xdr:from>
      <xdr:col>5</xdr:col>
      <xdr:colOff>190500</xdr:colOff>
      <xdr:row>3</xdr:row>
      <xdr:rowOff>76200</xdr:rowOff>
    </xdr:from>
    <xdr:ext cx="2444750" cy="908050"/>
    <xdr:pic>
      <xdr:nvPicPr>
        <xdr:cNvPr id="4" name="Imagen 3" descr="Servicio de Empleo">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0" y="647700"/>
          <a:ext cx="2444750" cy="908050"/>
        </a:xfrm>
        <a:prstGeom prst="rect">
          <a:avLst/>
        </a:prstGeom>
        <a:noFill/>
        <a:ln>
          <a:noFill/>
        </a:ln>
      </xdr:spPr>
    </xdr:pic>
    <xdr:clientData/>
  </xdr:oneCellAnchor>
  <xdr:oneCellAnchor>
    <xdr:from>
      <xdr:col>8</xdr:col>
      <xdr:colOff>514350</xdr:colOff>
      <xdr:row>3</xdr:row>
      <xdr:rowOff>73025</xdr:rowOff>
    </xdr:from>
    <xdr:ext cx="2805921" cy="889000"/>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782300" y="892175"/>
          <a:ext cx="2805921" cy="889000"/>
        </a:xfrm>
        <a:prstGeom prst="rect">
          <a:avLst/>
        </a:prstGeom>
      </xdr:spPr>
    </xdr:pic>
    <xdr:clientData/>
  </xdr:oneCellAnchor>
  <xdr:twoCellAnchor>
    <xdr:from>
      <xdr:col>11</xdr:col>
      <xdr:colOff>25400</xdr:colOff>
      <xdr:row>3</xdr:row>
      <xdr:rowOff>133350</xdr:rowOff>
    </xdr:from>
    <xdr:to>
      <xdr:col>11</xdr:col>
      <xdr:colOff>2529726</xdr:colOff>
      <xdr:row>7</xdr:row>
      <xdr:rowOff>17696</xdr:rowOff>
    </xdr:to>
    <xdr:pic>
      <xdr:nvPicPr>
        <xdr:cNvPr id="6" name="7 Imagen" descr="_1_09D5CC3C09D5C9D00051771305257E52">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69400" y="704850"/>
          <a:ext cx="732676" cy="646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15</xdr:col>
      <xdr:colOff>742950</xdr:colOff>
      <xdr:row>2</xdr:row>
      <xdr:rowOff>133350</xdr:rowOff>
    </xdr:from>
    <xdr:ext cx="3022636" cy="1045360"/>
    <xdr:pic>
      <xdr:nvPicPr>
        <xdr:cNvPr id="7" name="Imagen 6" descr="Administradora Colombiana de Pensiones">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934950" y="514350"/>
          <a:ext cx="3022636" cy="104536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47626</xdr:colOff>
      <xdr:row>2</xdr:row>
      <xdr:rowOff>238125</xdr:rowOff>
    </xdr:from>
    <xdr:to>
      <xdr:col>1</xdr:col>
      <xdr:colOff>758396</xdr:colOff>
      <xdr:row>2</xdr:row>
      <xdr:rowOff>889001</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6" y="555625"/>
          <a:ext cx="2774520" cy="650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176893</xdr:colOff>
      <xdr:row>0</xdr:row>
      <xdr:rowOff>108858</xdr:rowOff>
    </xdr:from>
    <xdr:to>
      <xdr:col>1</xdr:col>
      <xdr:colOff>301625</xdr:colOff>
      <xdr:row>2</xdr:row>
      <xdr:rowOff>630241</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893" y="108858"/>
          <a:ext cx="3730625" cy="87516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rlon.torres@orgsolidarias.gov.co" TargetMode="External"/><Relationship Id="rId3" Type="http://schemas.openxmlformats.org/officeDocument/2006/relationships/hyperlink" Target="mailto:ehyder.barbosa@orgsolidarias.gov.co" TargetMode="External"/><Relationship Id="rId7" Type="http://schemas.openxmlformats.org/officeDocument/2006/relationships/hyperlink" Target="mailto:maribel.reyes@orgsolidarias.gov.co" TargetMode="External"/><Relationship Id="rId2" Type="http://schemas.openxmlformats.org/officeDocument/2006/relationships/hyperlink" Target="mailto:ehyder.barbosa@orgsolidarias.gov.co" TargetMode="External"/><Relationship Id="rId1" Type="http://schemas.openxmlformats.org/officeDocument/2006/relationships/hyperlink" Target="mailto:ehyder.barbosa@orgsolidarias.gov.co" TargetMode="External"/><Relationship Id="rId6" Type="http://schemas.openxmlformats.org/officeDocument/2006/relationships/hyperlink" Target="mailto:maribel.reyes@orgsolidarias.gov.co" TargetMode="External"/><Relationship Id="rId11" Type="http://schemas.openxmlformats.org/officeDocument/2006/relationships/drawing" Target="../drawings/drawing1.xml"/><Relationship Id="rId5" Type="http://schemas.openxmlformats.org/officeDocument/2006/relationships/hyperlink" Target="mailto:maribel.reyes@orgsolidarias.gov.co" TargetMode="External"/><Relationship Id="rId10" Type="http://schemas.openxmlformats.org/officeDocument/2006/relationships/printerSettings" Target="../printerSettings/printerSettings1.bin"/><Relationship Id="rId4" Type="http://schemas.openxmlformats.org/officeDocument/2006/relationships/hyperlink" Target="mailto:ehyder.barbosa@orgsolidarias.gov.co" TargetMode="External"/><Relationship Id="rId9" Type="http://schemas.openxmlformats.org/officeDocument/2006/relationships/hyperlink" Target="mailto:maribel.reyes@orgsolidarias.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9"/>
  <sheetViews>
    <sheetView zoomScale="50" zoomScaleNormal="50" workbookViewId="0">
      <selection activeCell="J36" sqref="J36"/>
    </sheetView>
  </sheetViews>
  <sheetFormatPr baseColWidth="10" defaultColWidth="11.42578125" defaultRowHeight="16.5" x14ac:dyDescent="0.3"/>
  <cols>
    <col min="1" max="1" width="22.42578125" style="10" customWidth="1"/>
    <col min="2" max="2" width="33.85546875" style="8" customWidth="1"/>
    <col min="3" max="3" width="35.42578125" style="8" customWidth="1"/>
    <col min="4" max="4" width="13.42578125" style="8" customWidth="1"/>
    <col min="5" max="5" width="11.5703125" style="8" customWidth="1"/>
    <col min="6" max="6" width="13.28515625" style="9" customWidth="1"/>
    <col min="7" max="7" width="11.5703125" style="9" customWidth="1"/>
    <col min="8" max="8" width="11.7109375" style="9" customWidth="1"/>
    <col min="9" max="9" width="17.42578125" style="9" customWidth="1"/>
    <col min="10" max="10" width="56.42578125" style="9" customWidth="1"/>
    <col min="11" max="16" width="56.42578125" style="8" customWidth="1"/>
    <col min="17" max="17" width="25.85546875" style="8" customWidth="1"/>
    <col min="18" max="18" width="28.42578125" style="8" customWidth="1"/>
    <col min="19" max="19" width="33.140625" style="8" customWidth="1"/>
  </cols>
  <sheetData>
    <row r="1" spans="1:21" ht="14.45" customHeight="1" x14ac:dyDescent="0.3">
      <c r="D1" s="195" t="s">
        <v>0</v>
      </c>
      <c r="E1" s="195"/>
      <c r="F1" s="195"/>
      <c r="G1" s="195"/>
      <c r="H1" s="195"/>
    </row>
    <row r="2" spans="1:21" ht="33.6" customHeight="1" x14ac:dyDescent="0.3">
      <c r="D2" s="195"/>
      <c r="E2" s="195"/>
      <c r="F2" s="195"/>
      <c r="G2" s="195"/>
      <c r="H2" s="195"/>
    </row>
    <row r="3" spans="1:21" x14ac:dyDescent="0.3">
      <c r="D3" s="195"/>
      <c r="E3" s="195"/>
      <c r="F3" s="195"/>
      <c r="G3" s="195"/>
      <c r="H3" s="195"/>
    </row>
    <row r="7" spans="1:21" ht="26.1" customHeight="1" x14ac:dyDescent="0.3">
      <c r="K7" s="8">
        <v>1</v>
      </c>
    </row>
    <row r="8" spans="1:21" ht="30.6" customHeight="1" thickBot="1" x14ac:dyDescent="0.35"/>
    <row r="9" spans="1:21" ht="30.6" customHeight="1" x14ac:dyDescent="0.25">
      <c r="A9" s="196" t="s">
        <v>1</v>
      </c>
      <c r="B9" s="181" t="s">
        <v>2</v>
      </c>
      <c r="C9" s="191" t="s">
        <v>3</v>
      </c>
      <c r="D9" s="181" t="s">
        <v>4</v>
      </c>
      <c r="E9" s="181" t="s">
        <v>5</v>
      </c>
      <c r="F9" s="181" t="s">
        <v>6</v>
      </c>
      <c r="G9" s="191" t="s">
        <v>7</v>
      </c>
      <c r="H9" s="181" t="s">
        <v>8</v>
      </c>
      <c r="I9" s="188" t="s">
        <v>9</v>
      </c>
      <c r="J9" s="189"/>
      <c r="K9" s="181" t="s">
        <v>10</v>
      </c>
      <c r="L9" s="181" t="s">
        <v>11</v>
      </c>
      <c r="M9" s="181" t="s">
        <v>12</v>
      </c>
      <c r="N9" s="181" t="s">
        <v>13</v>
      </c>
      <c r="O9" s="181" t="s">
        <v>14</v>
      </c>
      <c r="P9" s="181" t="s">
        <v>15</v>
      </c>
      <c r="Q9" s="181" t="s">
        <v>16</v>
      </c>
      <c r="R9" s="181" t="s">
        <v>17</v>
      </c>
      <c r="S9" s="183" t="s">
        <v>18</v>
      </c>
    </row>
    <row r="10" spans="1:21" ht="45.6" customHeight="1" x14ac:dyDescent="0.25">
      <c r="A10" s="197"/>
      <c r="B10" s="182"/>
      <c r="C10" s="192"/>
      <c r="D10" s="182"/>
      <c r="E10" s="182"/>
      <c r="F10" s="182"/>
      <c r="G10" s="192"/>
      <c r="H10" s="182"/>
      <c r="I10" s="14" t="s">
        <v>19</v>
      </c>
      <c r="J10" s="14" t="s">
        <v>20</v>
      </c>
      <c r="K10" s="182"/>
      <c r="L10" s="182"/>
      <c r="M10" s="182"/>
      <c r="N10" s="182"/>
      <c r="O10" s="182"/>
      <c r="P10" s="182"/>
      <c r="Q10" s="182"/>
      <c r="R10" s="182"/>
      <c r="S10" s="184"/>
    </row>
    <row r="11" spans="1:21" ht="299.25" x14ac:dyDescent="0.25">
      <c r="A11" s="193"/>
      <c r="B11" s="190" t="s">
        <v>21</v>
      </c>
      <c r="C11" s="15" t="s">
        <v>22</v>
      </c>
      <c r="D11" s="15" t="s">
        <v>23</v>
      </c>
      <c r="E11" s="15" t="s">
        <v>24</v>
      </c>
      <c r="F11" s="16">
        <v>1179</v>
      </c>
      <c r="G11" s="16">
        <v>1600</v>
      </c>
      <c r="H11" s="17">
        <v>400</v>
      </c>
      <c r="I11" s="18">
        <v>200</v>
      </c>
      <c r="J11" s="19" t="s">
        <v>25</v>
      </c>
      <c r="K11" s="15" t="s">
        <v>26</v>
      </c>
      <c r="L11" s="15" t="s">
        <v>27</v>
      </c>
      <c r="M11" s="15" t="s">
        <v>28</v>
      </c>
      <c r="N11" s="20" t="s">
        <v>29</v>
      </c>
      <c r="O11" s="20" t="s">
        <v>30</v>
      </c>
      <c r="P11" s="21" t="s">
        <v>31</v>
      </c>
      <c r="Q11" s="15" t="s">
        <v>32</v>
      </c>
      <c r="R11" s="20" t="s">
        <v>33</v>
      </c>
      <c r="S11" s="22" t="s">
        <v>34</v>
      </c>
      <c r="T11" s="23"/>
      <c r="U11" s="11"/>
    </row>
    <row r="12" spans="1:21" ht="141.75" x14ac:dyDescent="0.25">
      <c r="A12" s="193"/>
      <c r="B12" s="190"/>
      <c r="C12" s="24" t="s">
        <v>35</v>
      </c>
      <c r="D12" s="25" t="s">
        <v>36</v>
      </c>
      <c r="E12" s="25" t="s">
        <v>37</v>
      </c>
      <c r="F12" s="26">
        <v>8011</v>
      </c>
      <c r="G12" s="26">
        <v>24000</v>
      </c>
      <c r="H12" s="26">
        <v>6000</v>
      </c>
      <c r="I12" s="26">
        <v>4170</v>
      </c>
      <c r="J12" s="27" t="s">
        <v>38</v>
      </c>
      <c r="K12" s="25" t="s">
        <v>26</v>
      </c>
      <c r="L12" s="25" t="s">
        <v>27</v>
      </c>
      <c r="M12" s="25" t="s">
        <v>28</v>
      </c>
      <c r="N12" s="25" t="s">
        <v>29</v>
      </c>
      <c r="O12" s="25" t="s">
        <v>30</v>
      </c>
      <c r="P12" s="25" t="s">
        <v>31</v>
      </c>
      <c r="Q12" s="25" t="s">
        <v>32</v>
      </c>
      <c r="R12" s="25" t="s">
        <v>33</v>
      </c>
      <c r="S12" s="28" t="s">
        <v>34</v>
      </c>
      <c r="T12" s="23"/>
      <c r="U12" s="11"/>
    </row>
    <row r="13" spans="1:21" ht="236.25" x14ac:dyDescent="0.25">
      <c r="A13" s="193"/>
      <c r="B13" s="190"/>
      <c r="C13" s="15" t="s">
        <v>39</v>
      </c>
      <c r="D13" s="15" t="s">
        <v>23</v>
      </c>
      <c r="E13" s="29" t="s">
        <v>37</v>
      </c>
      <c r="F13" s="30">
        <v>8</v>
      </c>
      <c r="G13" s="17">
        <v>40</v>
      </c>
      <c r="H13" s="17">
        <v>10</v>
      </c>
      <c r="I13" s="31">
        <v>5</v>
      </c>
      <c r="J13" s="32" t="s">
        <v>40</v>
      </c>
      <c r="K13" s="15" t="s">
        <v>26</v>
      </c>
      <c r="L13" s="15" t="s">
        <v>27</v>
      </c>
      <c r="M13" s="15" t="s">
        <v>28</v>
      </c>
      <c r="N13" s="20" t="s">
        <v>29</v>
      </c>
      <c r="O13" s="20" t="s">
        <v>30</v>
      </c>
      <c r="P13" s="21" t="s">
        <v>31</v>
      </c>
      <c r="Q13" s="15" t="s">
        <v>32</v>
      </c>
      <c r="R13" s="20" t="s">
        <v>33</v>
      </c>
      <c r="S13" s="22" t="s">
        <v>34</v>
      </c>
      <c r="T13" s="23"/>
      <c r="U13" s="11"/>
    </row>
    <row r="14" spans="1:21" ht="393.75" x14ac:dyDescent="0.25">
      <c r="A14" s="193"/>
      <c r="B14" s="185" t="s">
        <v>41</v>
      </c>
      <c r="C14" s="24" t="s">
        <v>42</v>
      </c>
      <c r="D14" s="25" t="s">
        <v>23</v>
      </c>
      <c r="E14" s="25" t="s">
        <v>43</v>
      </c>
      <c r="F14" s="26">
        <v>3</v>
      </c>
      <c r="G14" s="26">
        <v>8</v>
      </c>
      <c r="H14" s="26">
        <v>2</v>
      </c>
      <c r="I14" s="26">
        <v>2</v>
      </c>
      <c r="J14" s="27" t="s">
        <v>44</v>
      </c>
      <c r="K14" s="25" t="s">
        <v>26</v>
      </c>
      <c r="L14" s="25" t="s">
        <v>27</v>
      </c>
      <c r="M14" s="25" t="s">
        <v>28</v>
      </c>
      <c r="N14" s="25" t="s">
        <v>29</v>
      </c>
      <c r="O14" s="25" t="s">
        <v>30</v>
      </c>
      <c r="P14" s="25" t="s">
        <v>31</v>
      </c>
      <c r="Q14" s="25" t="s">
        <v>45</v>
      </c>
      <c r="R14" s="25" t="s">
        <v>46</v>
      </c>
      <c r="S14" s="28" t="s">
        <v>47</v>
      </c>
      <c r="T14" s="23"/>
      <c r="U14" s="11"/>
    </row>
    <row r="15" spans="1:21" ht="204.75" x14ac:dyDescent="0.25">
      <c r="A15" s="193"/>
      <c r="B15" s="186"/>
      <c r="C15" s="15" t="s">
        <v>48</v>
      </c>
      <c r="D15" s="21" t="s">
        <v>23</v>
      </c>
      <c r="E15" s="33" t="s">
        <v>43</v>
      </c>
      <c r="F15" s="31">
        <v>4</v>
      </c>
      <c r="G15" s="17">
        <v>12</v>
      </c>
      <c r="H15" s="31">
        <v>5</v>
      </c>
      <c r="I15" s="17">
        <v>0</v>
      </c>
      <c r="J15" s="32" t="s">
        <v>49</v>
      </c>
      <c r="K15" s="15" t="s">
        <v>26</v>
      </c>
      <c r="L15" s="15" t="s">
        <v>27</v>
      </c>
      <c r="M15" s="15" t="s">
        <v>28</v>
      </c>
      <c r="N15" s="20" t="s">
        <v>50</v>
      </c>
      <c r="O15" s="20" t="s">
        <v>30</v>
      </c>
      <c r="P15" s="21" t="s">
        <v>31</v>
      </c>
      <c r="Q15" s="33" t="s">
        <v>32</v>
      </c>
      <c r="R15" s="20" t="s">
        <v>33</v>
      </c>
      <c r="S15" s="22" t="s">
        <v>34</v>
      </c>
      <c r="T15" s="23"/>
      <c r="U15" s="11"/>
    </row>
    <row r="16" spans="1:21" ht="197.25" customHeight="1" x14ac:dyDescent="0.25">
      <c r="A16" s="193"/>
      <c r="B16" s="187"/>
      <c r="C16" s="24" t="s">
        <v>51</v>
      </c>
      <c r="D16" s="25" t="s">
        <v>36</v>
      </c>
      <c r="E16" s="25" t="s">
        <v>37</v>
      </c>
      <c r="F16" s="26">
        <v>22000</v>
      </c>
      <c r="G16" s="26">
        <v>88000</v>
      </c>
      <c r="H16" s="26">
        <v>22000</v>
      </c>
      <c r="I16" s="26">
        <v>4329</v>
      </c>
      <c r="J16" s="27" t="s">
        <v>52</v>
      </c>
      <c r="K16" s="25" t="s">
        <v>26</v>
      </c>
      <c r="L16" s="25" t="s">
        <v>27</v>
      </c>
      <c r="M16" s="25" t="s">
        <v>28</v>
      </c>
      <c r="N16" s="25" t="s">
        <v>50</v>
      </c>
      <c r="O16" s="25" t="s">
        <v>30</v>
      </c>
      <c r="P16" s="25" t="s">
        <v>31</v>
      </c>
      <c r="Q16" s="25" t="s">
        <v>45</v>
      </c>
      <c r="R16" s="25" t="s">
        <v>46</v>
      </c>
      <c r="S16" s="28" t="s">
        <v>47</v>
      </c>
      <c r="T16" s="23"/>
      <c r="U16" s="11"/>
    </row>
    <row r="17" spans="1:21" ht="79.5" customHeight="1" x14ac:dyDescent="0.25">
      <c r="A17" s="193"/>
      <c r="B17" s="34" t="s">
        <v>53</v>
      </c>
      <c r="C17" s="35" t="s">
        <v>54</v>
      </c>
      <c r="D17" s="21" t="s">
        <v>55</v>
      </c>
      <c r="E17" s="33" t="s">
        <v>56</v>
      </c>
      <c r="F17" s="36">
        <v>0</v>
      </c>
      <c r="G17" s="37">
        <v>1</v>
      </c>
      <c r="H17" s="38">
        <v>25</v>
      </c>
      <c r="I17" s="36">
        <v>0.12</v>
      </c>
      <c r="J17" s="39" t="s">
        <v>57</v>
      </c>
      <c r="K17" s="15" t="s">
        <v>26</v>
      </c>
      <c r="L17" s="15" t="s">
        <v>27</v>
      </c>
      <c r="M17" s="15" t="s">
        <v>28</v>
      </c>
      <c r="N17" s="20" t="s">
        <v>50</v>
      </c>
      <c r="O17" s="20" t="s">
        <v>30</v>
      </c>
      <c r="P17" s="21" t="s">
        <v>31</v>
      </c>
      <c r="Q17" s="33" t="s">
        <v>58</v>
      </c>
      <c r="R17" s="21" t="s">
        <v>59</v>
      </c>
      <c r="S17" s="22" t="s">
        <v>60</v>
      </c>
      <c r="T17" s="23"/>
      <c r="U17" s="11"/>
    </row>
    <row r="18" spans="1:21" ht="92.25" customHeight="1" thickBot="1" x14ac:dyDescent="0.3">
      <c r="A18" s="194"/>
      <c r="B18" s="40" t="s">
        <v>61</v>
      </c>
      <c r="C18" s="24" t="s">
        <v>62</v>
      </c>
      <c r="D18" s="25" t="s">
        <v>36</v>
      </c>
      <c r="E18" s="25" t="s">
        <v>56</v>
      </c>
      <c r="F18" s="26">
        <v>0</v>
      </c>
      <c r="G18" s="26">
        <v>100</v>
      </c>
      <c r="H18" s="41">
        <v>0.25</v>
      </c>
      <c r="I18" s="42">
        <v>0.12</v>
      </c>
      <c r="J18" s="43" t="s">
        <v>63</v>
      </c>
      <c r="K18" s="25" t="s">
        <v>26</v>
      </c>
      <c r="L18" s="25" t="s">
        <v>27</v>
      </c>
      <c r="M18" s="25" t="s">
        <v>28</v>
      </c>
      <c r="N18" s="25" t="s">
        <v>64</v>
      </c>
      <c r="O18" s="25" t="s">
        <v>30</v>
      </c>
      <c r="P18" s="25" t="s">
        <v>31</v>
      </c>
      <c r="Q18" s="25" t="s">
        <v>45</v>
      </c>
      <c r="R18" s="25" t="s">
        <v>46</v>
      </c>
      <c r="S18" s="28" t="s">
        <v>47</v>
      </c>
      <c r="T18" s="23"/>
      <c r="U18" s="11"/>
    </row>
    <row r="19" spans="1:21" ht="157.5" x14ac:dyDescent="0.25">
      <c r="A19" s="47" t="s">
        <v>65</v>
      </c>
      <c r="B19" s="48" t="s">
        <v>66</v>
      </c>
      <c r="C19" s="20" t="s">
        <v>67</v>
      </c>
      <c r="D19" s="20" t="s">
        <v>55</v>
      </c>
      <c r="E19" s="20" t="s">
        <v>68</v>
      </c>
      <c r="F19" s="44">
        <v>84.2</v>
      </c>
      <c r="G19" s="44">
        <v>90</v>
      </c>
      <c r="H19" s="44">
        <v>87</v>
      </c>
      <c r="I19" s="45">
        <v>0.89</v>
      </c>
      <c r="J19" s="46" t="s">
        <v>69</v>
      </c>
      <c r="K19" s="20" t="s">
        <v>70</v>
      </c>
      <c r="L19" s="20" t="s">
        <v>71</v>
      </c>
      <c r="M19" s="20" t="s">
        <v>72</v>
      </c>
      <c r="N19" s="20" t="s">
        <v>73</v>
      </c>
      <c r="O19" s="49"/>
      <c r="P19" s="20" t="s">
        <v>31</v>
      </c>
      <c r="Q19" s="20" t="s">
        <v>45</v>
      </c>
      <c r="R19" s="20" t="s">
        <v>46</v>
      </c>
      <c r="S19" s="22" t="s">
        <v>47</v>
      </c>
      <c r="T19" s="23"/>
      <c r="U19" s="11"/>
    </row>
    <row r="20" spans="1:21" x14ac:dyDescent="0.3">
      <c r="C20" s="12"/>
      <c r="D20" s="12"/>
      <c r="E20" s="12"/>
      <c r="F20" s="13"/>
      <c r="G20" s="13"/>
      <c r="H20" s="13"/>
      <c r="I20" s="13"/>
      <c r="J20" s="13"/>
      <c r="K20" s="12"/>
      <c r="L20" s="12"/>
      <c r="M20" s="12"/>
      <c r="N20" s="12"/>
      <c r="O20" s="12"/>
      <c r="P20" s="12"/>
      <c r="Q20" s="12"/>
      <c r="R20" s="12"/>
      <c r="S20" s="12"/>
      <c r="T20" s="11"/>
      <c r="U20" s="11"/>
    </row>
    <row r="21" spans="1:21" x14ac:dyDescent="0.3">
      <c r="C21" s="12"/>
      <c r="D21" s="12"/>
      <c r="E21" s="12"/>
      <c r="F21" s="13"/>
      <c r="G21" s="13"/>
      <c r="H21" s="13"/>
      <c r="I21" s="13"/>
      <c r="J21" s="13"/>
      <c r="K21" s="12"/>
      <c r="L21" s="12"/>
      <c r="M21" s="12"/>
      <c r="N21" s="12"/>
      <c r="O21" s="12"/>
      <c r="P21" s="12"/>
      <c r="Q21" s="12"/>
      <c r="R21" s="12"/>
      <c r="S21" s="12"/>
      <c r="T21" s="11"/>
      <c r="U21" s="11"/>
    </row>
    <row r="22" spans="1:21" x14ac:dyDescent="0.3">
      <c r="C22" s="12"/>
      <c r="D22" s="12"/>
      <c r="E22" s="12"/>
      <c r="F22" s="13"/>
      <c r="G22" s="13"/>
      <c r="H22" s="13"/>
      <c r="I22" s="13"/>
      <c r="J22" s="13"/>
      <c r="K22" s="12"/>
      <c r="L22" s="12"/>
      <c r="M22" s="12"/>
      <c r="N22" s="12"/>
      <c r="O22" s="12"/>
      <c r="P22" s="12"/>
      <c r="Q22" s="12"/>
      <c r="R22" s="12"/>
      <c r="S22" s="12"/>
      <c r="T22" s="11"/>
      <c r="U22" s="11"/>
    </row>
    <row r="23" spans="1:21" x14ac:dyDescent="0.3">
      <c r="C23" s="12"/>
      <c r="D23" s="12"/>
      <c r="E23" s="12"/>
      <c r="F23" s="13"/>
      <c r="G23" s="13"/>
      <c r="H23" s="13"/>
      <c r="I23" s="13"/>
      <c r="J23" s="13"/>
      <c r="K23" s="12"/>
      <c r="L23" s="12"/>
      <c r="M23" s="12"/>
      <c r="N23" s="12"/>
      <c r="O23" s="12"/>
      <c r="P23" s="12"/>
      <c r="Q23" s="12"/>
      <c r="R23" s="12"/>
      <c r="S23" s="12"/>
      <c r="T23" s="11"/>
      <c r="U23" s="11"/>
    </row>
    <row r="24" spans="1:21" x14ac:dyDescent="0.3">
      <c r="C24" s="12"/>
      <c r="D24" s="12"/>
      <c r="E24" s="12"/>
      <c r="F24" s="13"/>
      <c r="G24" s="13"/>
      <c r="H24" s="13"/>
      <c r="I24" s="13"/>
      <c r="J24" s="13"/>
      <c r="K24" s="12"/>
      <c r="L24" s="12"/>
      <c r="M24" s="12"/>
      <c r="N24" s="12"/>
      <c r="O24" s="12"/>
      <c r="P24" s="12"/>
      <c r="Q24" s="12"/>
      <c r="R24" s="12"/>
      <c r="S24" s="12"/>
      <c r="T24" s="11"/>
      <c r="U24" s="11"/>
    </row>
    <row r="25" spans="1:21" x14ac:dyDescent="0.3">
      <c r="C25" s="12"/>
      <c r="D25" s="12"/>
      <c r="E25" s="12"/>
      <c r="F25" s="13"/>
      <c r="G25" s="13"/>
      <c r="H25" s="13"/>
      <c r="I25" s="13"/>
      <c r="J25" s="13"/>
      <c r="K25" s="12"/>
      <c r="L25" s="12"/>
      <c r="M25" s="12"/>
      <c r="N25" s="12"/>
      <c r="O25" s="12"/>
      <c r="P25" s="12"/>
      <c r="Q25" s="12"/>
      <c r="R25" s="12"/>
      <c r="S25" s="12"/>
      <c r="T25" s="11"/>
      <c r="U25" s="11"/>
    </row>
    <row r="26" spans="1:21" x14ac:dyDescent="0.3">
      <c r="C26" s="12"/>
      <c r="D26" s="12"/>
      <c r="E26" s="12"/>
      <c r="F26" s="13"/>
      <c r="G26" s="13"/>
      <c r="H26" s="13"/>
      <c r="I26" s="13"/>
      <c r="J26" s="13"/>
      <c r="K26" s="12"/>
      <c r="L26" s="12"/>
      <c r="M26" s="12"/>
      <c r="N26" s="12"/>
      <c r="O26" s="12"/>
      <c r="P26" s="12"/>
      <c r="Q26" s="12"/>
      <c r="R26" s="12"/>
      <c r="S26" s="12"/>
      <c r="T26" s="11"/>
      <c r="U26" s="11"/>
    </row>
    <row r="27" spans="1:21" x14ac:dyDescent="0.3">
      <c r="C27" s="12"/>
      <c r="D27" s="12"/>
      <c r="E27" s="12"/>
      <c r="F27" s="13"/>
      <c r="G27" s="13"/>
      <c r="H27" s="13"/>
      <c r="I27" s="13"/>
      <c r="J27" s="13"/>
      <c r="K27" s="12"/>
      <c r="L27" s="12"/>
      <c r="M27" s="12"/>
      <c r="N27" s="12"/>
      <c r="O27" s="12"/>
      <c r="P27" s="12"/>
      <c r="Q27" s="12"/>
      <c r="R27" s="12"/>
      <c r="S27" s="12"/>
      <c r="T27" s="11"/>
      <c r="U27" s="11"/>
    </row>
    <row r="28" spans="1:21" x14ac:dyDescent="0.3">
      <c r="C28" s="12"/>
      <c r="D28" s="12"/>
      <c r="E28" s="12"/>
      <c r="F28" s="13"/>
      <c r="G28" s="13"/>
      <c r="H28" s="13"/>
      <c r="I28" s="13"/>
      <c r="J28" s="13"/>
      <c r="K28" s="12"/>
      <c r="L28" s="12"/>
      <c r="M28" s="12"/>
      <c r="N28" s="12"/>
      <c r="O28" s="12"/>
      <c r="P28" s="12"/>
      <c r="Q28" s="12"/>
      <c r="R28" s="12"/>
      <c r="S28" s="12"/>
      <c r="T28" s="11"/>
      <c r="U28" s="11"/>
    </row>
    <row r="29" spans="1:21" x14ac:dyDescent="0.3">
      <c r="C29" s="12"/>
      <c r="D29" s="12"/>
      <c r="E29" s="12"/>
      <c r="F29" s="13"/>
      <c r="G29" s="13"/>
      <c r="H29" s="13"/>
      <c r="I29" s="13"/>
      <c r="J29" s="13"/>
      <c r="K29" s="12"/>
      <c r="L29" s="12"/>
      <c r="M29" s="12"/>
      <c r="N29" s="12"/>
      <c r="O29" s="12"/>
      <c r="P29" s="12"/>
      <c r="Q29" s="12"/>
      <c r="R29" s="12"/>
      <c r="S29" s="12"/>
      <c r="T29" s="11"/>
      <c r="U29" s="11"/>
    </row>
    <row r="30" spans="1:21" x14ac:dyDescent="0.3">
      <c r="C30" s="12"/>
      <c r="D30" s="12"/>
      <c r="E30" s="12"/>
      <c r="F30" s="13"/>
      <c r="G30" s="13"/>
      <c r="H30" s="13"/>
      <c r="I30" s="13"/>
      <c r="J30" s="13"/>
      <c r="K30" s="12"/>
      <c r="L30" s="12"/>
      <c r="M30" s="12"/>
      <c r="N30" s="12"/>
      <c r="O30" s="12"/>
      <c r="P30" s="12"/>
      <c r="Q30" s="12"/>
      <c r="R30" s="12"/>
      <c r="S30" s="12"/>
      <c r="T30" s="11"/>
      <c r="U30" s="11"/>
    </row>
    <row r="31" spans="1:21" x14ac:dyDescent="0.3">
      <c r="C31" s="12"/>
      <c r="D31" s="12"/>
      <c r="E31" s="12"/>
      <c r="F31" s="13"/>
      <c r="G31" s="13"/>
      <c r="H31" s="13"/>
      <c r="I31" s="13"/>
      <c r="J31" s="13"/>
      <c r="K31" s="12"/>
      <c r="L31" s="12"/>
      <c r="M31" s="12"/>
      <c r="N31" s="12"/>
      <c r="O31" s="12"/>
      <c r="P31" s="12"/>
      <c r="Q31" s="12"/>
      <c r="R31" s="12"/>
      <c r="S31" s="12"/>
      <c r="T31" s="11"/>
      <c r="U31" s="11"/>
    </row>
    <row r="32" spans="1:21" x14ac:dyDescent="0.3">
      <c r="C32" s="12"/>
      <c r="D32" s="12"/>
      <c r="E32" s="12"/>
      <c r="F32" s="13"/>
      <c r="G32" s="13"/>
      <c r="H32" s="13"/>
      <c r="I32" s="13"/>
      <c r="J32" s="13"/>
      <c r="K32" s="12"/>
      <c r="L32" s="12"/>
      <c r="M32" s="12"/>
      <c r="N32" s="12"/>
      <c r="O32" s="12"/>
      <c r="P32" s="12"/>
      <c r="Q32" s="12"/>
      <c r="R32" s="12"/>
      <c r="S32" s="12"/>
      <c r="T32" s="11"/>
      <c r="U32" s="11"/>
    </row>
    <row r="33" spans="3:21" x14ac:dyDescent="0.3">
      <c r="C33" s="12"/>
      <c r="D33" s="12"/>
      <c r="E33" s="12"/>
      <c r="F33" s="13"/>
      <c r="G33" s="13"/>
      <c r="H33" s="13"/>
      <c r="I33" s="13"/>
      <c r="J33" s="13"/>
      <c r="K33" s="12"/>
      <c r="L33" s="12"/>
      <c r="M33" s="12"/>
      <c r="N33" s="12"/>
      <c r="O33" s="12"/>
      <c r="P33" s="12"/>
      <c r="Q33" s="12"/>
      <c r="R33" s="12"/>
      <c r="S33" s="12"/>
      <c r="T33" s="11"/>
      <c r="U33" s="11"/>
    </row>
    <row r="34" spans="3:21" x14ac:dyDescent="0.3">
      <c r="C34" s="12"/>
      <c r="D34" s="12"/>
      <c r="E34" s="12"/>
      <c r="F34" s="13"/>
      <c r="G34" s="13"/>
      <c r="H34" s="13"/>
      <c r="I34" s="13"/>
      <c r="J34" s="13"/>
      <c r="K34" s="12"/>
      <c r="L34" s="12"/>
      <c r="M34" s="12"/>
      <c r="N34" s="12"/>
      <c r="O34" s="12"/>
      <c r="P34" s="12"/>
      <c r="Q34" s="12"/>
      <c r="R34" s="12"/>
      <c r="S34" s="12"/>
      <c r="T34" s="11"/>
      <c r="U34" s="11"/>
    </row>
    <row r="35" spans="3:21" x14ac:dyDescent="0.3">
      <c r="C35" s="12"/>
      <c r="D35" s="12"/>
      <c r="E35" s="12"/>
      <c r="F35" s="13"/>
      <c r="G35" s="13"/>
      <c r="H35" s="13"/>
      <c r="I35" s="13"/>
      <c r="J35" s="13"/>
      <c r="K35" s="12"/>
      <c r="L35" s="12"/>
      <c r="M35" s="12"/>
      <c r="N35" s="12"/>
      <c r="O35" s="12"/>
      <c r="P35" s="12"/>
      <c r="Q35" s="12"/>
      <c r="R35" s="12"/>
      <c r="S35" s="12"/>
      <c r="T35" s="11"/>
      <c r="U35" s="11"/>
    </row>
    <row r="36" spans="3:21" x14ac:dyDescent="0.3">
      <c r="C36" s="12"/>
      <c r="D36" s="12"/>
      <c r="E36" s="12"/>
      <c r="F36" s="13"/>
      <c r="G36" s="13"/>
      <c r="H36" s="13"/>
      <c r="I36" s="13"/>
      <c r="J36" s="13"/>
      <c r="K36" s="12"/>
      <c r="L36" s="12"/>
      <c r="M36" s="12"/>
      <c r="N36" s="12"/>
      <c r="O36" s="12"/>
      <c r="P36" s="12"/>
      <c r="Q36" s="12"/>
      <c r="R36" s="12"/>
      <c r="S36" s="12"/>
      <c r="T36" s="11"/>
      <c r="U36" s="11"/>
    </row>
    <row r="37" spans="3:21" x14ac:dyDescent="0.3">
      <c r="C37" s="12"/>
      <c r="D37" s="12"/>
      <c r="E37" s="12"/>
      <c r="F37" s="13"/>
      <c r="G37" s="13"/>
      <c r="H37" s="13"/>
      <c r="I37" s="13"/>
      <c r="J37" s="13"/>
      <c r="K37" s="12"/>
      <c r="L37" s="12"/>
      <c r="M37" s="12"/>
      <c r="N37" s="12"/>
      <c r="O37" s="12"/>
      <c r="P37" s="12"/>
      <c r="Q37" s="12"/>
      <c r="R37" s="12"/>
      <c r="S37" s="12"/>
      <c r="T37" s="11"/>
      <c r="U37" s="11"/>
    </row>
    <row r="38" spans="3:21" x14ac:dyDescent="0.3">
      <c r="C38" s="12"/>
      <c r="D38" s="12"/>
      <c r="E38" s="12"/>
      <c r="F38" s="13"/>
      <c r="G38" s="13"/>
      <c r="H38" s="13"/>
      <c r="I38" s="13"/>
      <c r="J38" s="13"/>
      <c r="K38" s="12"/>
      <c r="L38" s="12"/>
      <c r="M38" s="12"/>
      <c r="N38" s="12"/>
      <c r="O38" s="12"/>
      <c r="P38" s="12"/>
      <c r="Q38" s="12"/>
      <c r="R38" s="12"/>
      <c r="S38" s="12"/>
      <c r="T38" s="11"/>
      <c r="U38" s="11"/>
    </row>
    <row r="39" spans="3:21" x14ac:dyDescent="0.3">
      <c r="C39" s="12"/>
      <c r="D39" s="12"/>
      <c r="E39" s="12"/>
      <c r="F39" s="13"/>
      <c r="G39" s="13"/>
      <c r="H39" s="13"/>
      <c r="I39" s="13"/>
      <c r="J39" s="13"/>
      <c r="K39" s="12"/>
      <c r="L39" s="12"/>
      <c r="M39" s="12"/>
      <c r="N39" s="12"/>
      <c r="O39" s="12"/>
      <c r="P39" s="12"/>
      <c r="Q39" s="12"/>
      <c r="R39" s="12"/>
      <c r="S39" s="12"/>
      <c r="T39" s="11"/>
      <c r="U39" s="11"/>
    </row>
  </sheetData>
  <autoFilter ref="A9:S19" xr:uid="{00000000-0009-0000-0000-000000000000}">
    <filterColumn colId="8" showButton="0"/>
  </autoFilter>
  <mergeCells count="22">
    <mergeCell ref="A11:A18"/>
    <mergeCell ref="D1:H3"/>
    <mergeCell ref="N9:N10"/>
    <mergeCell ref="G9:G10"/>
    <mergeCell ref="H9:H10"/>
    <mergeCell ref="K9:K10"/>
    <mergeCell ref="L9:L10"/>
    <mergeCell ref="A9:A10"/>
    <mergeCell ref="P9:P10"/>
    <mergeCell ref="Q9:Q10"/>
    <mergeCell ref="R9:R10"/>
    <mergeCell ref="S9:S10"/>
    <mergeCell ref="B14:B16"/>
    <mergeCell ref="M9:M10"/>
    <mergeCell ref="F9:F10"/>
    <mergeCell ref="I9:J9"/>
    <mergeCell ref="O9:O10"/>
    <mergeCell ref="B11:B13"/>
    <mergeCell ref="B9:B10"/>
    <mergeCell ref="C9:C10"/>
    <mergeCell ref="D9:D10"/>
    <mergeCell ref="E9:E10"/>
  </mergeCells>
  <hyperlinks>
    <hyperlink ref="S11" r:id="rId1" xr:uid="{00000000-0004-0000-0000-000000000000}"/>
    <hyperlink ref="S12" r:id="rId2" xr:uid="{00000000-0004-0000-0000-000001000000}"/>
    <hyperlink ref="S13" r:id="rId3" xr:uid="{00000000-0004-0000-0000-000002000000}"/>
    <hyperlink ref="S15" r:id="rId4" xr:uid="{00000000-0004-0000-0000-000003000000}"/>
    <hyperlink ref="S14" r:id="rId5" xr:uid="{00000000-0004-0000-0000-000004000000}"/>
    <hyperlink ref="S16" r:id="rId6" xr:uid="{00000000-0004-0000-0000-000005000000}"/>
    <hyperlink ref="S18" r:id="rId7" xr:uid="{00000000-0004-0000-0000-000006000000}"/>
    <hyperlink ref="S17" r:id="rId8" xr:uid="{00000000-0004-0000-0000-000007000000}"/>
    <hyperlink ref="S19" r:id="rId9" xr:uid="{00000000-0004-0000-0000-000008000000}"/>
  </hyperlinks>
  <pageMargins left="0.7" right="0.7" top="0.75" bottom="0.75" header="0.3" footer="0.3"/>
  <pageSetup orientation="portrait"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4"/>
  <sheetViews>
    <sheetView showGridLines="0" tabSelected="1" topLeftCell="D9" zoomScale="120" zoomScaleNormal="120" workbookViewId="0">
      <selection activeCell="X9" sqref="X9"/>
    </sheetView>
  </sheetViews>
  <sheetFormatPr baseColWidth="10" defaultColWidth="11.42578125" defaultRowHeight="12" x14ac:dyDescent="0.2"/>
  <cols>
    <col min="1" max="1" width="31" style="50" customWidth="1"/>
    <col min="2" max="2" width="11.42578125" style="50" customWidth="1"/>
    <col min="3" max="4" width="11.42578125" style="50"/>
    <col min="5" max="5" width="12.85546875" style="50" customWidth="1"/>
    <col min="6" max="7" width="11.42578125" style="50" hidden="1" customWidth="1"/>
    <col min="8" max="8" width="77.85546875" style="50" hidden="1" customWidth="1"/>
    <col min="9" max="14" width="11.42578125" style="50" hidden="1" customWidth="1"/>
    <col min="15" max="15" width="80.28515625" style="50" hidden="1" customWidth="1"/>
    <col min="16" max="16" width="11.42578125" style="50" hidden="1" customWidth="1"/>
    <col min="17" max="17" width="85.140625" style="50" hidden="1" customWidth="1"/>
    <col min="18" max="18" width="11.42578125" style="50"/>
    <col min="19" max="19" width="11.42578125" style="51"/>
    <col min="20" max="20" width="10.7109375" style="50" bestFit="1" customWidth="1"/>
    <col min="21" max="21" width="18.28515625" style="50" customWidth="1"/>
    <col min="22" max="22" width="17.140625" style="50" customWidth="1"/>
    <col min="23" max="23" width="11.42578125" style="50"/>
    <col min="24" max="24" width="107.28515625" style="50" customWidth="1"/>
    <col min="25" max="25" width="12.42578125" style="50" customWidth="1"/>
    <col min="26" max="16384" width="11.42578125" style="50"/>
  </cols>
  <sheetData>
    <row r="1" spans="1:26" x14ac:dyDescent="0.2">
      <c r="A1" s="203" t="s">
        <v>74</v>
      </c>
      <c r="B1" s="204"/>
      <c r="C1" s="204"/>
      <c r="D1" s="204"/>
      <c r="E1" s="204"/>
      <c r="F1" s="204"/>
      <c r="G1" s="204"/>
      <c r="H1" s="204"/>
      <c r="I1" s="204"/>
      <c r="J1" s="204"/>
      <c r="K1" s="204"/>
      <c r="L1" s="204"/>
      <c r="M1" s="204"/>
      <c r="N1" s="204"/>
      <c r="O1" s="204"/>
      <c r="P1" s="204"/>
      <c r="Q1" s="204"/>
      <c r="R1" s="204"/>
      <c r="S1" s="204"/>
      <c r="T1" s="204"/>
      <c r="U1" s="204"/>
      <c r="V1" s="204"/>
      <c r="W1" s="204"/>
    </row>
    <row r="2" spans="1:26" x14ac:dyDescent="0.2">
      <c r="A2" s="203"/>
      <c r="B2" s="204"/>
      <c r="C2" s="204"/>
      <c r="D2" s="204"/>
      <c r="E2" s="204"/>
      <c r="F2" s="204"/>
      <c r="G2" s="204"/>
      <c r="H2" s="204"/>
      <c r="I2" s="204"/>
      <c r="J2" s="204"/>
      <c r="K2" s="204"/>
      <c r="L2" s="204"/>
      <c r="M2" s="204"/>
      <c r="N2" s="204"/>
      <c r="O2" s="204"/>
      <c r="P2" s="204"/>
      <c r="Q2" s="204"/>
      <c r="R2" s="204"/>
      <c r="S2" s="204"/>
      <c r="T2" s="204"/>
      <c r="U2" s="204"/>
      <c r="V2" s="204"/>
      <c r="W2" s="204"/>
    </row>
    <row r="3" spans="1:26" ht="111.75" customHeight="1" x14ac:dyDescent="0.2">
      <c r="A3" s="205"/>
      <c r="B3" s="206"/>
      <c r="C3" s="206"/>
      <c r="D3" s="206"/>
      <c r="E3" s="206"/>
      <c r="F3" s="206"/>
      <c r="G3" s="206"/>
      <c r="H3" s="206"/>
      <c r="I3" s="206"/>
      <c r="J3" s="206"/>
      <c r="K3" s="206"/>
      <c r="L3" s="206"/>
      <c r="M3" s="206"/>
      <c r="N3" s="206"/>
      <c r="O3" s="206"/>
      <c r="P3" s="206"/>
      <c r="Q3" s="206"/>
      <c r="R3" s="206"/>
      <c r="S3" s="206"/>
      <c r="T3" s="206"/>
      <c r="U3" s="206"/>
      <c r="V3" s="206"/>
      <c r="W3" s="206"/>
    </row>
    <row r="4" spans="1:26" x14ac:dyDescent="0.2">
      <c r="A4" s="207" t="s">
        <v>3</v>
      </c>
      <c r="B4" s="202" t="s">
        <v>4</v>
      </c>
      <c r="C4" s="202" t="s">
        <v>5</v>
      </c>
      <c r="D4" s="202" t="s">
        <v>75</v>
      </c>
      <c r="E4" s="207" t="s">
        <v>76</v>
      </c>
      <c r="F4" s="208" t="s">
        <v>77</v>
      </c>
      <c r="G4" s="208" t="s">
        <v>78</v>
      </c>
      <c r="H4" s="199" t="s">
        <v>79</v>
      </c>
      <c r="I4" s="201" t="s">
        <v>80</v>
      </c>
      <c r="J4" s="201" t="s">
        <v>81</v>
      </c>
      <c r="K4" s="201" t="s">
        <v>82</v>
      </c>
      <c r="L4" s="201" t="s">
        <v>83</v>
      </c>
      <c r="M4" s="201" t="s">
        <v>84</v>
      </c>
      <c r="N4" s="201" t="s">
        <v>85</v>
      </c>
      <c r="O4" s="201" t="s">
        <v>86</v>
      </c>
      <c r="P4" s="198" t="s">
        <v>87</v>
      </c>
      <c r="Q4" s="198" t="s">
        <v>88</v>
      </c>
      <c r="R4" s="202" t="s">
        <v>89</v>
      </c>
      <c r="S4" s="202" t="s">
        <v>81</v>
      </c>
      <c r="T4" s="202" t="s">
        <v>82</v>
      </c>
      <c r="U4" s="202" t="s">
        <v>83</v>
      </c>
      <c r="V4" s="202" t="s">
        <v>84</v>
      </c>
      <c r="W4" s="202" t="s">
        <v>90</v>
      </c>
      <c r="X4" s="202" t="s">
        <v>243</v>
      </c>
    </row>
    <row r="5" spans="1:26" x14ac:dyDescent="0.2">
      <c r="A5" s="207"/>
      <c r="B5" s="202"/>
      <c r="C5" s="202"/>
      <c r="D5" s="202"/>
      <c r="E5" s="207"/>
      <c r="F5" s="208"/>
      <c r="G5" s="208"/>
      <c r="H5" s="200"/>
      <c r="I5" s="201"/>
      <c r="J5" s="201"/>
      <c r="K5" s="201"/>
      <c r="L5" s="201"/>
      <c r="M5" s="201"/>
      <c r="N5" s="201"/>
      <c r="O5" s="201"/>
      <c r="P5" s="198"/>
      <c r="Q5" s="198"/>
      <c r="R5" s="202"/>
      <c r="S5" s="202"/>
      <c r="T5" s="202"/>
      <c r="U5" s="202"/>
      <c r="V5" s="202"/>
      <c r="W5" s="202"/>
      <c r="X5" s="202"/>
    </row>
    <row r="6" spans="1:26" ht="214.5" customHeight="1" x14ac:dyDescent="0.2">
      <c r="A6" s="52" t="s">
        <v>22</v>
      </c>
      <c r="B6" s="53" t="s">
        <v>23</v>
      </c>
      <c r="C6" s="53" t="s">
        <v>24</v>
      </c>
      <c r="D6" s="54">
        <v>1179</v>
      </c>
      <c r="E6" s="54">
        <v>1600</v>
      </c>
      <c r="F6" s="53">
        <v>400</v>
      </c>
      <c r="G6" s="55">
        <v>400</v>
      </c>
      <c r="H6" s="141" t="s">
        <v>251</v>
      </c>
      <c r="I6" s="55">
        <v>400</v>
      </c>
      <c r="J6" s="56">
        <v>100</v>
      </c>
      <c r="K6" s="56">
        <v>127</v>
      </c>
      <c r="L6" s="56">
        <v>73</v>
      </c>
      <c r="M6" s="57">
        <v>100</v>
      </c>
      <c r="N6" s="55">
        <f>J6+K6+L6+M6</f>
        <v>400</v>
      </c>
      <c r="O6" s="144" t="s">
        <v>91</v>
      </c>
      <c r="P6" s="2">
        <v>400</v>
      </c>
      <c r="Q6" s="3" t="s">
        <v>92</v>
      </c>
      <c r="R6" s="55">
        <v>400</v>
      </c>
      <c r="S6" s="58">
        <v>100</v>
      </c>
      <c r="T6" s="58">
        <v>100</v>
      </c>
      <c r="U6" s="58">
        <v>200</v>
      </c>
      <c r="V6" s="58">
        <v>0</v>
      </c>
      <c r="W6" s="55">
        <f>S6+T6+U6+V6</f>
        <v>400</v>
      </c>
      <c r="X6" s="3" t="s">
        <v>245</v>
      </c>
      <c r="Y6" s="178"/>
      <c r="Z6" s="50">
        <v>1</v>
      </c>
    </row>
    <row r="7" spans="1:26" ht="132" x14ac:dyDescent="0.2">
      <c r="A7" s="59" t="s">
        <v>35</v>
      </c>
      <c r="B7" s="2" t="s">
        <v>36</v>
      </c>
      <c r="C7" s="2" t="s">
        <v>37</v>
      </c>
      <c r="D7" s="60">
        <v>8011</v>
      </c>
      <c r="E7" s="60">
        <v>0</v>
      </c>
      <c r="F7" s="2">
        <v>6000</v>
      </c>
      <c r="G7" s="2">
        <v>6124</v>
      </c>
      <c r="H7" s="140" t="s">
        <v>93</v>
      </c>
      <c r="I7" s="2">
        <v>6000</v>
      </c>
      <c r="J7" s="56">
        <v>1500</v>
      </c>
      <c r="K7" s="56">
        <v>5371</v>
      </c>
      <c r="L7" s="56">
        <v>0</v>
      </c>
      <c r="M7" s="57">
        <v>0</v>
      </c>
      <c r="N7" s="55">
        <f t="shared" ref="N7:N14" si="0">J7+K7+L7+M7</f>
        <v>6871</v>
      </c>
      <c r="O7" s="145" t="s">
        <v>94</v>
      </c>
      <c r="P7" s="2">
        <v>7917</v>
      </c>
      <c r="Q7" s="3" t="s">
        <v>95</v>
      </c>
      <c r="R7" s="2">
        <v>6000</v>
      </c>
      <c r="S7" s="58">
        <v>1500</v>
      </c>
      <c r="T7" s="58">
        <f>4028-S7</f>
        <v>2528</v>
      </c>
      <c r="U7" s="58">
        <f>7754-T7-S7</f>
        <v>3726</v>
      </c>
      <c r="V7" s="58">
        <v>45</v>
      </c>
      <c r="W7" s="55">
        <f>S7+T7+U7+V7</f>
        <v>7799</v>
      </c>
      <c r="X7" s="3" t="s">
        <v>258</v>
      </c>
    </row>
    <row r="8" spans="1:26" ht="78" customHeight="1" x14ac:dyDescent="0.2">
      <c r="A8" s="52" t="s">
        <v>39</v>
      </c>
      <c r="B8" s="53" t="s">
        <v>23</v>
      </c>
      <c r="C8" s="61" t="s">
        <v>37</v>
      </c>
      <c r="D8" s="62">
        <v>8</v>
      </c>
      <c r="E8" s="63">
        <v>20</v>
      </c>
      <c r="F8" s="63">
        <v>10</v>
      </c>
      <c r="G8" s="64">
        <v>13</v>
      </c>
      <c r="H8" s="141" t="s">
        <v>96</v>
      </c>
      <c r="I8" s="63">
        <v>10</v>
      </c>
      <c r="J8" s="56">
        <v>0</v>
      </c>
      <c r="K8" s="56">
        <v>0</v>
      </c>
      <c r="L8" s="56">
        <v>12</v>
      </c>
      <c r="M8" s="57">
        <v>0</v>
      </c>
      <c r="N8" s="55">
        <f t="shared" si="0"/>
        <v>12</v>
      </c>
      <c r="O8" s="144" t="s">
        <v>97</v>
      </c>
      <c r="P8" s="2">
        <v>11</v>
      </c>
      <c r="Q8" s="4" t="s">
        <v>98</v>
      </c>
      <c r="R8" s="63">
        <v>10</v>
      </c>
      <c r="S8" s="58">
        <v>0</v>
      </c>
      <c r="T8" s="58">
        <v>7</v>
      </c>
      <c r="U8" s="58">
        <v>4</v>
      </c>
      <c r="V8" s="58">
        <v>0</v>
      </c>
      <c r="W8" s="55">
        <f t="shared" ref="W8:W13" si="1">S8+T8+U8+V8</f>
        <v>11</v>
      </c>
      <c r="X8" s="3" t="s">
        <v>265</v>
      </c>
      <c r="Y8" s="177"/>
    </row>
    <row r="9" spans="1:26" ht="409.5" x14ac:dyDescent="0.2">
      <c r="A9" s="59" t="s">
        <v>42</v>
      </c>
      <c r="B9" s="2" t="s">
        <v>23</v>
      </c>
      <c r="C9" s="2" t="s">
        <v>43</v>
      </c>
      <c r="D9" s="60">
        <v>3</v>
      </c>
      <c r="E9" s="60">
        <v>8</v>
      </c>
      <c r="F9" s="2">
        <v>2</v>
      </c>
      <c r="G9" s="2">
        <v>2</v>
      </c>
      <c r="H9" s="139" t="s">
        <v>99</v>
      </c>
      <c r="I9" s="2">
        <v>2</v>
      </c>
      <c r="J9" s="65">
        <v>0</v>
      </c>
      <c r="K9" s="65">
        <v>0</v>
      </c>
      <c r="L9" s="65">
        <v>2</v>
      </c>
      <c r="M9" s="57">
        <v>0</v>
      </c>
      <c r="N9" s="55">
        <f t="shared" si="0"/>
        <v>2</v>
      </c>
      <c r="O9" s="144" t="s">
        <v>100</v>
      </c>
      <c r="P9" s="2">
        <v>2</v>
      </c>
      <c r="Q9" s="5" t="s">
        <v>101</v>
      </c>
      <c r="R9" s="2">
        <v>2</v>
      </c>
      <c r="S9" s="66">
        <v>1</v>
      </c>
      <c r="T9" s="58">
        <v>1</v>
      </c>
      <c r="U9" s="58">
        <v>0</v>
      </c>
      <c r="V9" s="58">
        <v>0</v>
      </c>
      <c r="W9" s="55">
        <f t="shared" si="1"/>
        <v>2</v>
      </c>
      <c r="X9" s="5" t="s">
        <v>254</v>
      </c>
    </row>
    <row r="10" spans="1:26" ht="409.5" x14ac:dyDescent="0.2">
      <c r="A10" s="67" t="s">
        <v>48</v>
      </c>
      <c r="B10" s="68" t="s">
        <v>23</v>
      </c>
      <c r="C10" s="69" t="s">
        <v>43</v>
      </c>
      <c r="D10" s="64">
        <v>4</v>
      </c>
      <c r="E10" s="63">
        <v>12</v>
      </c>
      <c r="F10" s="63">
        <v>3</v>
      </c>
      <c r="G10" s="63">
        <v>3</v>
      </c>
      <c r="H10" s="142" t="s">
        <v>102</v>
      </c>
      <c r="I10" s="63">
        <v>3</v>
      </c>
      <c r="J10" s="56">
        <v>0</v>
      </c>
      <c r="K10" s="56">
        <v>0</v>
      </c>
      <c r="L10" s="56">
        <v>5</v>
      </c>
      <c r="M10" s="57">
        <v>0</v>
      </c>
      <c r="N10" s="55">
        <f t="shared" si="0"/>
        <v>5</v>
      </c>
      <c r="O10" s="146" t="s">
        <v>103</v>
      </c>
      <c r="P10" s="2">
        <v>14</v>
      </c>
      <c r="Q10" s="4" t="s">
        <v>104</v>
      </c>
      <c r="R10" s="63">
        <v>3</v>
      </c>
      <c r="S10" s="58">
        <v>5</v>
      </c>
      <c r="T10" s="58">
        <v>11</v>
      </c>
      <c r="U10" s="58">
        <v>4</v>
      </c>
      <c r="V10" s="58">
        <v>0</v>
      </c>
      <c r="W10" s="55">
        <f>S10+T10+U10+V10</f>
        <v>20</v>
      </c>
      <c r="X10" s="4" t="s">
        <v>272</v>
      </c>
    </row>
    <row r="11" spans="1:26" ht="157.5" customHeight="1" x14ac:dyDescent="0.2">
      <c r="A11" s="59" t="s">
        <v>51</v>
      </c>
      <c r="B11" s="2" t="s">
        <v>36</v>
      </c>
      <c r="C11" s="2" t="s">
        <v>37</v>
      </c>
      <c r="D11" s="60">
        <v>22000</v>
      </c>
      <c r="E11" s="60">
        <v>88000</v>
      </c>
      <c r="F11" s="2">
        <v>22000</v>
      </c>
      <c r="G11" s="2">
        <v>22911</v>
      </c>
      <c r="H11" s="140" t="s">
        <v>244</v>
      </c>
      <c r="I11" s="2">
        <v>22000</v>
      </c>
      <c r="J11" s="56">
        <v>6000</v>
      </c>
      <c r="K11" s="56">
        <v>587</v>
      </c>
      <c r="L11" s="56">
        <v>9160</v>
      </c>
      <c r="M11" s="57">
        <v>8418</v>
      </c>
      <c r="N11" s="55">
        <f>J11+K11+L11+M11</f>
        <v>24165</v>
      </c>
      <c r="O11" s="144" t="s">
        <v>105</v>
      </c>
      <c r="P11" s="2">
        <v>22000</v>
      </c>
      <c r="Q11" s="104" t="s">
        <v>106</v>
      </c>
      <c r="R11" s="2">
        <v>22000</v>
      </c>
      <c r="S11" s="58">
        <v>413</v>
      </c>
      <c r="T11" s="58">
        <f>9807-S11</f>
        <v>9394</v>
      </c>
      <c r="U11" s="58">
        <f>20523-S11-T11</f>
        <v>10716</v>
      </c>
      <c r="V11" s="58">
        <f>503+7029</f>
        <v>7532</v>
      </c>
      <c r="W11" s="55">
        <f>S11+T11+U11+V11</f>
        <v>28055</v>
      </c>
      <c r="X11" s="39" t="s">
        <v>271</v>
      </c>
    </row>
    <row r="12" spans="1:26" ht="141" customHeight="1" x14ac:dyDescent="0.2">
      <c r="A12" s="70" t="s">
        <v>54</v>
      </c>
      <c r="B12" s="68" t="s">
        <v>55</v>
      </c>
      <c r="C12" s="69" t="s">
        <v>56</v>
      </c>
      <c r="D12" s="69">
        <v>0</v>
      </c>
      <c r="E12" s="71">
        <v>1</v>
      </c>
      <c r="F12" s="72">
        <v>0.25</v>
      </c>
      <c r="G12" s="73">
        <v>0.25</v>
      </c>
      <c r="H12" s="143" t="s">
        <v>107</v>
      </c>
      <c r="I12" s="74">
        <v>0.25</v>
      </c>
      <c r="J12" s="74">
        <v>0.25</v>
      </c>
      <c r="K12" s="74">
        <v>0.25</v>
      </c>
      <c r="L12" s="74">
        <v>0.25</v>
      </c>
      <c r="M12" s="74">
        <v>0.25</v>
      </c>
      <c r="N12" s="74">
        <v>0.25</v>
      </c>
      <c r="O12" s="146" t="s">
        <v>108</v>
      </c>
      <c r="P12" s="154">
        <v>0.25</v>
      </c>
      <c r="Q12" s="39" t="s">
        <v>109</v>
      </c>
      <c r="R12" s="74">
        <v>0.25</v>
      </c>
      <c r="S12" s="75">
        <v>0.1</v>
      </c>
      <c r="T12" s="75">
        <v>2.5000000000000001E-2</v>
      </c>
      <c r="U12" s="75">
        <f>18%-S12-T12</f>
        <v>5.4999999999999986E-2</v>
      </c>
      <c r="V12" s="75">
        <v>7.0000000000000007E-2</v>
      </c>
      <c r="W12" s="76">
        <f t="shared" si="1"/>
        <v>0.25</v>
      </c>
      <c r="X12" s="39" t="s">
        <v>266</v>
      </c>
    </row>
    <row r="13" spans="1:26" ht="66" customHeight="1" x14ac:dyDescent="0.2">
      <c r="A13" s="59" t="s">
        <v>62</v>
      </c>
      <c r="B13" s="2" t="s">
        <v>36</v>
      </c>
      <c r="C13" s="2" t="s">
        <v>56</v>
      </c>
      <c r="D13" s="60">
        <v>0</v>
      </c>
      <c r="E13" s="60">
        <v>100</v>
      </c>
      <c r="F13" s="2">
        <v>25</v>
      </c>
      <c r="G13" s="60">
        <v>25</v>
      </c>
      <c r="H13" s="149" t="s">
        <v>110</v>
      </c>
      <c r="I13" s="147">
        <v>25</v>
      </c>
      <c r="J13" s="147">
        <v>25</v>
      </c>
      <c r="K13" s="147">
        <v>25</v>
      </c>
      <c r="L13" s="147">
        <v>25</v>
      </c>
      <c r="M13" s="147">
        <v>25</v>
      </c>
      <c r="N13" s="147">
        <v>25</v>
      </c>
      <c r="O13" s="152" t="s">
        <v>111</v>
      </c>
      <c r="P13" s="147">
        <v>0.25</v>
      </c>
      <c r="Q13" s="156" t="s">
        <v>112</v>
      </c>
      <c r="R13" s="147">
        <v>25</v>
      </c>
      <c r="S13" s="157">
        <v>0.06</v>
      </c>
      <c r="T13" s="157">
        <v>6.5000000000000002E-2</v>
      </c>
      <c r="U13" s="157">
        <v>0.06</v>
      </c>
      <c r="V13" s="157">
        <v>0.06</v>
      </c>
      <c r="W13" s="158">
        <f t="shared" si="1"/>
        <v>0.245</v>
      </c>
      <c r="X13" s="156" t="s">
        <v>246</v>
      </c>
    </row>
    <row r="14" spans="1:26" ht="77.25" customHeight="1" x14ac:dyDescent="0.2">
      <c r="A14" s="59" t="s">
        <v>67</v>
      </c>
      <c r="B14" s="2" t="s">
        <v>55</v>
      </c>
      <c r="C14" s="2" t="s">
        <v>68</v>
      </c>
      <c r="D14" s="60">
        <v>84.2</v>
      </c>
      <c r="E14" s="60">
        <v>85</v>
      </c>
      <c r="F14" s="2">
        <v>81</v>
      </c>
      <c r="G14" s="2" t="s">
        <v>113</v>
      </c>
      <c r="H14" s="140" t="s">
        <v>114</v>
      </c>
      <c r="I14" s="2">
        <v>84</v>
      </c>
      <c r="J14" s="56">
        <v>0</v>
      </c>
      <c r="K14" s="56">
        <v>88.2</v>
      </c>
      <c r="L14" s="56">
        <v>0</v>
      </c>
      <c r="M14" s="57">
        <v>0</v>
      </c>
      <c r="N14" s="55">
        <f t="shared" si="0"/>
        <v>88.2</v>
      </c>
      <c r="O14" s="144" t="s">
        <v>115</v>
      </c>
      <c r="P14" s="2">
        <v>89</v>
      </c>
      <c r="Q14" s="46" t="s">
        <v>116</v>
      </c>
      <c r="R14" s="2">
        <v>90</v>
      </c>
      <c r="S14" s="58">
        <v>0</v>
      </c>
      <c r="T14" s="66">
        <v>94.1</v>
      </c>
      <c r="U14" s="58">
        <v>0</v>
      </c>
      <c r="V14" s="58">
        <v>0</v>
      </c>
      <c r="W14" s="155" t="s">
        <v>117</v>
      </c>
      <c r="X14" s="46" t="s">
        <v>118</v>
      </c>
    </row>
  </sheetData>
  <mergeCells count="25">
    <mergeCell ref="X4:X5"/>
    <mergeCell ref="A1:W3"/>
    <mergeCell ref="R4:R5"/>
    <mergeCell ref="T4:T5"/>
    <mergeCell ref="U4:U5"/>
    <mergeCell ref="V4:V5"/>
    <mergeCell ref="W4:W5"/>
    <mergeCell ref="S4:S5"/>
    <mergeCell ref="A4:A5"/>
    <mergeCell ref="B4:B5"/>
    <mergeCell ref="C4:C5"/>
    <mergeCell ref="D4:D5"/>
    <mergeCell ref="E4:E5"/>
    <mergeCell ref="F4:F5"/>
    <mergeCell ref="G4:G5"/>
    <mergeCell ref="N4:N5"/>
    <mergeCell ref="Q4:Q5"/>
    <mergeCell ref="H4:H5"/>
    <mergeCell ref="O4:O5"/>
    <mergeCell ref="P4:P5"/>
    <mergeCell ref="I4:I5"/>
    <mergeCell ref="J4:J5"/>
    <mergeCell ref="K4:K5"/>
    <mergeCell ref="L4:L5"/>
    <mergeCell ref="M4:M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28"/>
  <sheetViews>
    <sheetView topLeftCell="C9" zoomScale="90" zoomScaleNormal="90" workbookViewId="0">
      <selection activeCell="W5" sqref="W5"/>
    </sheetView>
  </sheetViews>
  <sheetFormatPr baseColWidth="10" defaultColWidth="43.28515625" defaultRowHeight="12.75" x14ac:dyDescent="0.2"/>
  <cols>
    <col min="1" max="1" width="54" style="1" customWidth="1"/>
    <col min="2" max="2" width="29.7109375" style="1" customWidth="1"/>
    <col min="3" max="6" width="15.5703125" style="1" customWidth="1"/>
    <col min="7" max="7" width="17.5703125" style="1" customWidth="1"/>
    <col min="8" max="8" width="17.5703125" style="1" hidden="1" customWidth="1"/>
    <col min="9" max="9" width="15.5703125" style="1" hidden="1" customWidth="1"/>
    <col min="10" max="10" width="47.140625" style="109" hidden="1" customWidth="1"/>
    <col min="11" max="11" width="20.42578125" style="176" hidden="1" customWidth="1"/>
    <col min="12" max="12" width="15.5703125" style="108" hidden="1" customWidth="1"/>
    <col min="13" max="13" width="44.5703125" style="109" hidden="1" customWidth="1"/>
    <col min="14" max="14" width="14.140625" style="1" hidden="1" customWidth="1"/>
    <col min="15" max="15" width="19.85546875" style="1" hidden="1" customWidth="1"/>
    <col min="16" max="16" width="80.7109375" style="1" hidden="1" customWidth="1"/>
    <col min="17" max="17" width="22.7109375" style="1" hidden="1" customWidth="1"/>
    <col min="18" max="18" width="25.140625" style="1" hidden="1" customWidth="1"/>
    <col min="19" max="20" width="19.28515625" style="1" hidden="1" customWidth="1"/>
    <col min="21" max="21" width="13.140625" style="1" hidden="1" customWidth="1"/>
    <col min="22" max="22" width="21.7109375" style="108" customWidth="1"/>
    <col min="23" max="23" width="222.85546875" style="1" customWidth="1"/>
    <col min="24" max="24" width="157.7109375" style="1" customWidth="1"/>
    <col min="25" max="87" width="15.5703125" style="1" customWidth="1"/>
    <col min="88" max="16384" width="43.28515625" style="1"/>
  </cols>
  <sheetData>
    <row r="1" spans="1:24" ht="15" customHeight="1" x14ac:dyDescent="0.2">
      <c r="A1" s="212" t="s">
        <v>119</v>
      </c>
      <c r="B1" s="212"/>
      <c r="C1" s="212"/>
      <c r="D1" s="212"/>
      <c r="E1" s="212"/>
      <c r="F1" s="212"/>
      <c r="G1" s="212"/>
      <c r="H1" s="212"/>
      <c r="I1" s="212"/>
      <c r="J1" s="212"/>
      <c r="K1" s="212"/>
      <c r="L1" s="212"/>
      <c r="M1" s="212"/>
      <c r="N1" s="212"/>
      <c r="O1" s="212"/>
      <c r="P1" s="212"/>
      <c r="Q1" s="212"/>
      <c r="R1" s="212"/>
      <c r="S1" s="212"/>
      <c r="T1" s="212"/>
      <c r="U1" s="212"/>
      <c r="V1" s="212"/>
      <c r="W1" s="212"/>
    </row>
    <row r="2" spans="1:24" ht="12.75" customHeight="1" x14ac:dyDescent="0.2">
      <c r="A2" s="212"/>
      <c r="B2" s="212"/>
      <c r="C2" s="212"/>
      <c r="D2" s="212"/>
      <c r="E2" s="212"/>
      <c r="F2" s="212"/>
      <c r="G2" s="212"/>
      <c r="H2" s="212"/>
      <c r="I2" s="212"/>
      <c r="J2" s="212"/>
      <c r="K2" s="212"/>
      <c r="L2" s="212"/>
      <c r="M2" s="212"/>
      <c r="N2" s="212"/>
      <c r="O2" s="212"/>
      <c r="P2" s="212"/>
      <c r="Q2" s="212"/>
      <c r="R2" s="212"/>
      <c r="S2" s="212"/>
      <c r="T2" s="212"/>
      <c r="U2" s="212"/>
      <c r="V2" s="212"/>
      <c r="W2" s="212"/>
    </row>
    <row r="3" spans="1:24" ht="50.25" customHeight="1" x14ac:dyDescent="0.2">
      <c r="A3" s="213"/>
      <c r="B3" s="213"/>
      <c r="C3" s="213"/>
      <c r="D3" s="213"/>
      <c r="E3" s="213"/>
      <c r="F3" s="213"/>
      <c r="G3" s="213"/>
      <c r="H3" s="213"/>
      <c r="I3" s="213"/>
      <c r="J3" s="213"/>
      <c r="K3" s="213"/>
      <c r="L3" s="213"/>
      <c r="M3" s="213"/>
      <c r="N3" s="213"/>
      <c r="O3" s="213"/>
      <c r="P3" s="213"/>
      <c r="Q3" s="213"/>
      <c r="R3" s="213"/>
      <c r="S3" s="213"/>
      <c r="T3" s="213"/>
      <c r="U3" s="213"/>
      <c r="V3" s="213"/>
      <c r="W3" s="213"/>
    </row>
    <row r="4" spans="1:24" ht="34.5" customHeight="1" x14ac:dyDescent="0.2">
      <c r="A4" s="6" t="s">
        <v>120</v>
      </c>
      <c r="B4" s="6" t="s">
        <v>121</v>
      </c>
      <c r="C4" s="6" t="s">
        <v>122</v>
      </c>
      <c r="D4" s="6" t="s">
        <v>123</v>
      </c>
      <c r="E4" s="7" t="s">
        <v>124</v>
      </c>
      <c r="F4" s="7" t="s">
        <v>125</v>
      </c>
      <c r="G4" s="7" t="s">
        <v>126</v>
      </c>
      <c r="H4" s="150" t="s">
        <v>241</v>
      </c>
      <c r="I4" s="150" t="s">
        <v>78</v>
      </c>
      <c r="J4" s="148" t="s">
        <v>127</v>
      </c>
      <c r="K4" s="153" t="s">
        <v>242</v>
      </c>
      <c r="L4" s="153" t="s">
        <v>128</v>
      </c>
      <c r="M4" s="151" t="s">
        <v>129</v>
      </c>
      <c r="N4" s="159">
        <v>2021</v>
      </c>
      <c r="O4" s="159" t="s">
        <v>130</v>
      </c>
      <c r="P4" s="159" t="s">
        <v>131</v>
      </c>
      <c r="Q4" s="6" t="s">
        <v>89</v>
      </c>
      <c r="R4" s="6" t="s">
        <v>132</v>
      </c>
      <c r="S4" s="6" t="s">
        <v>133</v>
      </c>
      <c r="T4" s="6" t="s">
        <v>134</v>
      </c>
      <c r="U4" s="6" t="s">
        <v>135</v>
      </c>
      <c r="V4" s="6" t="s">
        <v>136</v>
      </c>
      <c r="W4" s="6" t="s">
        <v>249</v>
      </c>
    </row>
    <row r="5" spans="1:24" ht="352.5" customHeight="1" x14ac:dyDescent="0.2">
      <c r="A5" s="83" t="s">
        <v>137</v>
      </c>
      <c r="B5" s="85" t="s">
        <v>138</v>
      </c>
      <c r="C5" s="86" t="s">
        <v>23</v>
      </c>
      <c r="D5" s="86" t="s">
        <v>43</v>
      </c>
      <c r="E5" s="87">
        <v>3</v>
      </c>
      <c r="F5" s="126">
        <v>8</v>
      </c>
      <c r="G5" s="131">
        <f>I5+L5+O5+V5</f>
        <v>8</v>
      </c>
      <c r="H5" s="89">
        <v>2</v>
      </c>
      <c r="I5" s="86">
        <v>2</v>
      </c>
      <c r="J5" s="112" t="s">
        <v>139</v>
      </c>
      <c r="K5" s="169">
        <v>2</v>
      </c>
      <c r="L5" s="86">
        <v>2</v>
      </c>
      <c r="M5" s="138" t="s">
        <v>140</v>
      </c>
      <c r="N5" s="88">
        <v>2</v>
      </c>
      <c r="O5" s="89">
        <v>2</v>
      </c>
      <c r="P5" s="105" t="s">
        <v>101</v>
      </c>
      <c r="Q5" s="125">
        <f>F5-SUM(I5+O5+L5)</f>
        <v>2</v>
      </c>
      <c r="R5" s="123">
        <v>1</v>
      </c>
      <c r="S5" s="123">
        <v>1</v>
      </c>
      <c r="T5" s="123">
        <v>0</v>
      </c>
      <c r="U5" s="123">
        <v>0</v>
      </c>
      <c r="V5" s="123">
        <f>'PLAN SECTORIAL '!W9</f>
        <v>2</v>
      </c>
      <c r="W5" s="160" t="str">
        <f>'PLAN SECTORIAL '!X9</f>
        <v xml:space="preserve">A 31 de diciembre se reporta cumplida la meta de Programas de formación diseñados o actualizados, por la UAEOS.
(1) Formar para Servir 2022: ciclo de conferencias: este programa se diseñó para los servidores públicos de la Unidad, su estructura curricular abordó las temáticas de:
- Conceptos emergentes de las economías (circular, colaborativa, colectiva, comunitaria) y la economía solidaria
- Gerencia del servicio en lo público: valores y principios de la economía solidaria
- Herramientas de trabajo con la comunidad: Diálogos pedagógicos
- Herramientas de trabajo con la comunidad: TIC, TAC, TEP
- El Pesem: como lineamiento de política y como herramienta de gestión en las organizaciones
Este programa se desarrolló bajo la modalidad de educación el línea. 
(2) Curso Gestión Educativa para Organizaciones Solidarias -  programa diseñado para entidades solidarias de salud, su estructura curricular contempló las temáticas de: 
- Educación con y para adultos
- Roles: facilitador, instructor, tutor, profesor, maestro, gestor
- Khuska: metodología de formación para la modalidad presencial
- El perfil del facilitador solidario desde el deber ser.
- Formación a la medida de la organización.
- Identificación de necesidades educativas.
- Currículo: contenidos en programas de educación solidaria.
- Recomendaciones para el diseño curricular de programas educativos para la organización
- Oferta educativa: Contenidos Curso Básico de Economía Solidaria; Contenidos Curso Medio de Economía Solidaria; Contenidos Curso Avanzado de Economía Solidaria
- Articulación de los procesos educativos con las metas y el plan estratégico de la organización (Pesem)
- La experiencia de cada organización: Recomendaciones pedagógicas o curriculares.
- Balance del proyecto por entidades participantes
Este programa se desarrolló bajo la modalidad de educación el línea. . </v>
      </c>
    </row>
    <row r="6" spans="1:24" ht="186.75" customHeight="1" x14ac:dyDescent="0.2">
      <c r="A6" s="83" t="s">
        <v>141</v>
      </c>
      <c r="B6" s="85" t="s">
        <v>142</v>
      </c>
      <c r="C6" s="86" t="s">
        <v>23</v>
      </c>
      <c r="D6" s="86" t="s">
        <v>43</v>
      </c>
      <c r="E6" s="86" t="s">
        <v>143</v>
      </c>
      <c r="F6" s="127">
        <v>1</v>
      </c>
      <c r="G6" s="127">
        <f>V6</f>
        <v>1</v>
      </c>
      <c r="H6" s="167">
        <v>0</v>
      </c>
      <c r="I6" s="90">
        <v>0</v>
      </c>
      <c r="J6" s="113" t="s">
        <v>144</v>
      </c>
      <c r="K6" s="170">
        <v>0.25</v>
      </c>
      <c r="L6" s="90">
        <v>0.25</v>
      </c>
      <c r="M6" s="118" t="s">
        <v>145</v>
      </c>
      <c r="N6" s="91">
        <v>0.5</v>
      </c>
      <c r="O6" s="92">
        <v>0.5</v>
      </c>
      <c r="P6" s="106" t="s">
        <v>146</v>
      </c>
      <c r="Q6" s="124">
        <v>1</v>
      </c>
      <c r="R6" s="124">
        <v>0</v>
      </c>
      <c r="S6" s="124">
        <v>0</v>
      </c>
      <c r="T6" s="124">
        <v>1</v>
      </c>
      <c r="U6" s="124">
        <v>0</v>
      </c>
      <c r="V6" s="124">
        <f>R6+S6+T6+U6</f>
        <v>1</v>
      </c>
      <c r="W6" s="133" t="s">
        <v>268</v>
      </c>
    </row>
    <row r="7" spans="1:24" ht="160.5" customHeight="1" x14ac:dyDescent="0.2">
      <c r="A7" s="209" t="s">
        <v>147</v>
      </c>
      <c r="B7" s="85" t="s">
        <v>148</v>
      </c>
      <c r="C7" s="86" t="s">
        <v>36</v>
      </c>
      <c r="D7" s="86" t="s">
        <v>37</v>
      </c>
      <c r="E7" s="87" t="s">
        <v>143</v>
      </c>
      <c r="F7" s="126">
        <v>32</v>
      </c>
      <c r="G7" s="131">
        <f>I7+L7+O7+V7</f>
        <v>34</v>
      </c>
      <c r="H7" s="89">
        <v>8</v>
      </c>
      <c r="I7" s="86">
        <v>12</v>
      </c>
      <c r="J7" s="112" t="s">
        <v>149</v>
      </c>
      <c r="K7" s="169">
        <v>8</v>
      </c>
      <c r="L7" s="86">
        <v>8</v>
      </c>
      <c r="M7" s="111" t="s">
        <v>150</v>
      </c>
      <c r="N7" s="88">
        <v>8</v>
      </c>
      <c r="O7" s="89">
        <v>8</v>
      </c>
      <c r="P7" s="105" t="s">
        <v>151</v>
      </c>
      <c r="Q7" s="125">
        <v>8</v>
      </c>
      <c r="R7" s="125">
        <v>0</v>
      </c>
      <c r="S7" s="124">
        <v>0</v>
      </c>
      <c r="T7" s="164">
        <v>6</v>
      </c>
      <c r="U7" s="124"/>
      <c r="V7" s="164">
        <v>6</v>
      </c>
      <c r="W7" s="105" t="s">
        <v>269</v>
      </c>
    </row>
    <row r="8" spans="1:24" ht="382.5" customHeight="1" x14ac:dyDescent="0.2">
      <c r="A8" s="209"/>
      <c r="B8" s="85" t="s">
        <v>48</v>
      </c>
      <c r="C8" s="86" t="s">
        <v>23</v>
      </c>
      <c r="D8" s="86" t="s">
        <v>43</v>
      </c>
      <c r="E8" s="86">
        <v>4</v>
      </c>
      <c r="F8" s="126">
        <v>12</v>
      </c>
      <c r="G8" s="131">
        <f>I8+L8+O8+V8</f>
        <v>42</v>
      </c>
      <c r="H8" s="89">
        <v>3</v>
      </c>
      <c r="I8" s="86">
        <v>3</v>
      </c>
      <c r="J8" s="112" t="s">
        <v>152</v>
      </c>
      <c r="K8" s="169">
        <v>5</v>
      </c>
      <c r="L8" s="86">
        <v>5</v>
      </c>
      <c r="M8" s="111" t="s">
        <v>103</v>
      </c>
      <c r="N8" s="81">
        <v>5</v>
      </c>
      <c r="O8" s="89">
        <v>14</v>
      </c>
      <c r="P8" s="105" t="s">
        <v>153</v>
      </c>
      <c r="Q8" s="125">
        <v>5</v>
      </c>
      <c r="R8" s="123">
        <v>5</v>
      </c>
      <c r="S8" s="123">
        <v>11</v>
      </c>
      <c r="T8" s="123">
        <v>4</v>
      </c>
      <c r="U8" s="123"/>
      <c r="V8" s="123">
        <f>R8+S8+T8+U8</f>
        <v>20</v>
      </c>
      <c r="W8" s="163" t="str">
        <f>'PLAN SECTORIAL '!X10</f>
        <v>Se reportan al 30 de diciembre 20 Municipios en donde se implementó el Programa Formar Para Emprender  en asociatividad solidaria en instituciones educativas, así:        
1. Turbo- Antioquia (Escuela Normal Superior de Urabá, Institución Educativa Sagrado Corazón de Jesús, Institución Educativa Santa Fe                                                                                                                                                         
2- Casanare: Municipio de Monterrey en - Colegio La Normal
3- Cundinamarca: Municipio de Zipaquirá - Institución Educativa Luis Eduardo Gutiérrez
4- La Guajira: Municipio de El Molino - I.E. Técnica Agropecuaria Ismael Rodríguez Fuentes
5- Córdoba: Municipio de Chinú - Institución Educativa Las Mercedes                                
6- Valdivia (I.E. Valdivia 180 Estudiantes, I.E. Marco A Rojo 55 Estudiantes, I.E. La Paulina 118 Estudiantes, I.E. Cachirime 90 Estudiantes, I.E. La Paulina Sede Nutabes 100 Estudiantes)
7- Taraza (I.E. Montenegro 74 Estudiantes, I.E. Antonio Roldan 84 Estudiantes, I.E. Rafael Núñez 103 Estudiantes, I.E. La Inmaculada 81 Estudiantes, I.E. El Guáimaro 173 Estudiantes) 
8- Cáceres (I.E. Gaspar De Rodas 70 Estudiantes, I.E. Manizales 82 Estudiantes, I.E. Aurelio Mejía 80 Estudiantes, I.E. Piamonte 184 Estudiantes, I.E. Guarumo 180 Estudiantes)
9- Caucasia (I.E. Divino Niño 106 Estudiantes, I.E. Liceo Caucasia 293 Estudiantes, I.E. Riveras Del Cauca 35 Estudiantes, I.E. Margento 60 Estudiantes)
10- Nechi (I.E. Jorge Eliecer Gaitán 25 Estudiantes, I.E.R Las Conchas 18 Estudiantes, I.E.R. Colorado 153 Estudiantes, I.E. Trinidad Arriba Sede Las Flores 108 Estudiantes, I.E. Trinidad Arriba 96 Estudiantes).
11- Bolívar: Municipio de San Juan de Nepomuceno - La institución Luis Roque Borré       
12- Riohacha-La Guajira corregimiento de Tomarrazón - Formar Para Emprender en Asociatividad Solidaria Institución Educativa Técnica Agropecuaria De Tomarrazón     
13- Tambo - Cauca: Proyecto Nopal en la institución educativa de HUISITO     
14- Huila - sector de Las Palmas I.E. ENRIQUE OLAYA HERRERA.             
15- Norte de Santander - Ocaña IE La Salle.
16-IE Manzanares del municipio de Manzanares, Caldas-IE Nuestra Señora del Rosario del municipio de Manzanares, Caldas
17-IE San Agustín del Municipio de Samaná, Caldas
18-IE Mariscal Robledo del Municipio de Pácora, Caldas
19-IE el Edén de municipio de Aguadas, Caldas
20-IE Quiebra de Santa Bárbara del municipio de Risaralda, caldas</v>
      </c>
    </row>
    <row r="9" spans="1:24" ht="408.75" customHeight="1" x14ac:dyDescent="0.2">
      <c r="A9" s="83" t="s">
        <v>154</v>
      </c>
      <c r="B9" s="93" t="s">
        <v>155</v>
      </c>
      <c r="C9" s="87" t="s">
        <v>36</v>
      </c>
      <c r="D9" s="87" t="s">
        <v>37</v>
      </c>
      <c r="E9" s="86">
        <v>24</v>
      </c>
      <c r="F9" s="126">
        <v>200</v>
      </c>
      <c r="G9" s="131">
        <f>I9+L9+O9+V9</f>
        <v>241</v>
      </c>
      <c r="H9" s="89">
        <v>50</v>
      </c>
      <c r="I9" s="86">
        <v>65</v>
      </c>
      <c r="J9" s="112" t="s">
        <v>156</v>
      </c>
      <c r="K9" s="169">
        <v>50</v>
      </c>
      <c r="L9" s="86">
        <v>52</v>
      </c>
      <c r="M9" s="111" t="s">
        <v>157</v>
      </c>
      <c r="N9" s="94">
        <v>50</v>
      </c>
      <c r="O9" s="89">
        <v>88</v>
      </c>
      <c r="P9" s="105" t="s">
        <v>252</v>
      </c>
      <c r="Q9" s="125"/>
      <c r="R9" s="134">
        <v>0</v>
      </c>
      <c r="S9" s="123">
        <v>14</v>
      </c>
      <c r="T9" s="123">
        <v>13</v>
      </c>
      <c r="U9" s="123">
        <v>9</v>
      </c>
      <c r="V9" s="123">
        <f t="shared" ref="V9:V11" si="0">R9+S9+T9+U9</f>
        <v>36</v>
      </c>
      <c r="W9" s="110" t="s">
        <v>270</v>
      </c>
    </row>
    <row r="10" spans="1:24" ht="177.75" customHeight="1" x14ac:dyDescent="0.2">
      <c r="A10" s="83" t="s">
        <v>158</v>
      </c>
      <c r="B10" s="93" t="s">
        <v>159</v>
      </c>
      <c r="C10" s="87" t="s">
        <v>23</v>
      </c>
      <c r="D10" s="87" t="s">
        <v>43</v>
      </c>
      <c r="E10" s="87" t="s">
        <v>143</v>
      </c>
      <c r="F10" s="126">
        <v>40</v>
      </c>
      <c r="G10" s="131">
        <f>I10+L10+O10+V10</f>
        <v>61</v>
      </c>
      <c r="H10" s="89">
        <v>10</v>
      </c>
      <c r="I10" s="86">
        <v>11</v>
      </c>
      <c r="J10" s="112" t="s">
        <v>160</v>
      </c>
      <c r="K10" s="169">
        <v>10</v>
      </c>
      <c r="L10" s="86">
        <v>10</v>
      </c>
      <c r="M10" s="111" t="s">
        <v>161</v>
      </c>
      <c r="N10" s="94">
        <v>10</v>
      </c>
      <c r="O10" s="89">
        <v>25</v>
      </c>
      <c r="P10" s="105" t="s">
        <v>162</v>
      </c>
      <c r="Q10" s="125"/>
      <c r="R10" s="134">
        <v>0</v>
      </c>
      <c r="S10" s="123">
        <v>0</v>
      </c>
      <c r="T10" s="123">
        <v>9</v>
      </c>
      <c r="U10" s="123">
        <v>6</v>
      </c>
      <c r="V10" s="123">
        <f t="shared" si="0"/>
        <v>15</v>
      </c>
      <c r="W10" s="110" t="s">
        <v>255</v>
      </c>
    </row>
    <row r="11" spans="1:24" ht="361.5" customHeight="1" x14ac:dyDescent="0.2">
      <c r="A11" s="84" t="s">
        <v>163</v>
      </c>
      <c r="B11" s="93" t="s">
        <v>164</v>
      </c>
      <c r="C11" s="87" t="s">
        <v>23</v>
      </c>
      <c r="D11" s="87" t="s">
        <v>24</v>
      </c>
      <c r="E11" s="87">
        <v>12</v>
      </c>
      <c r="F11" s="126">
        <v>84</v>
      </c>
      <c r="G11" s="131">
        <f>I11+L11+O11+V11</f>
        <v>106</v>
      </c>
      <c r="H11" s="89">
        <v>21</v>
      </c>
      <c r="I11" s="86">
        <v>23</v>
      </c>
      <c r="J11" s="112" t="s">
        <v>165</v>
      </c>
      <c r="K11" s="169">
        <v>21</v>
      </c>
      <c r="L11" s="86">
        <v>33</v>
      </c>
      <c r="M11" s="111" t="s">
        <v>166</v>
      </c>
      <c r="N11" s="94">
        <v>21</v>
      </c>
      <c r="O11" s="89">
        <v>20</v>
      </c>
      <c r="P11" s="105" t="s">
        <v>167</v>
      </c>
      <c r="Q11" s="125">
        <f>F11-SUM(I11+L11+O11)</f>
        <v>8</v>
      </c>
      <c r="R11" s="123">
        <v>0</v>
      </c>
      <c r="S11" s="123">
        <v>14</v>
      </c>
      <c r="T11" s="123">
        <v>8</v>
      </c>
      <c r="U11" s="123">
        <v>8</v>
      </c>
      <c r="V11" s="123">
        <f t="shared" si="0"/>
        <v>30</v>
      </c>
      <c r="W11" s="110" t="s">
        <v>256</v>
      </c>
    </row>
    <row r="12" spans="1:24" ht="165" x14ac:dyDescent="0.2">
      <c r="A12" s="83" t="s">
        <v>168</v>
      </c>
      <c r="B12" s="95" t="s">
        <v>169</v>
      </c>
      <c r="C12" s="82" t="s">
        <v>23</v>
      </c>
      <c r="D12" s="82" t="s">
        <v>43</v>
      </c>
      <c r="E12" s="79">
        <v>0.5</v>
      </c>
      <c r="F12" s="128">
        <v>0.8</v>
      </c>
      <c r="G12" s="127">
        <f>AVERAGE(I12,L12,O12,V12)</f>
        <v>0.86223484848484844</v>
      </c>
      <c r="H12" s="167">
        <v>0.8</v>
      </c>
      <c r="I12" s="79">
        <v>0.83393939393939398</v>
      </c>
      <c r="J12" s="114" t="s">
        <v>170</v>
      </c>
      <c r="K12" s="173">
        <v>0.8</v>
      </c>
      <c r="L12" s="79">
        <v>0.8</v>
      </c>
      <c r="M12" s="119" t="s">
        <v>171</v>
      </c>
      <c r="N12" s="96">
        <v>0.8</v>
      </c>
      <c r="O12" s="92">
        <v>1</v>
      </c>
      <c r="P12" s="106" t="s">
        <v>172</v>
      </c>
      <c r="Q12" s="124">
        <v>0.8</v>
      </c>
      <c r="R12" s="125">
        <v>0</v>
      </c>
      <c r="S12" s="124">
        <v>0</v>
      </c>
      <c r="T12" s="124">
        <v>0.5</v>
      </c>
      <c r="U12" s="124">
        <v>0.315</v>
      </c>
      <c r="V12" s="135">
        <f>R12+S12+T12+U12</f>
        <v>0.81499999999999995</v>
      </c>
      <c r="W12" s="121" t="s">
        <v>264</v>
      </c>
      <c r="X12" s="179" t="s">
        <v>248</v>
      </c>
    </row>
    <row r="13" spans="1:24" ht="67.5" customHeight="1" x14ac:dyDescent="0.2">
      <c r="A13" s="83" t="s">
        <v>173</v>
      </c>
      <c r="B13" s="95" t="s">
        <v>174</v>
      </c>
      <c r="C13" s="82" t="s">
        <v>23</v>
      </c>
      <c r="D13" s="82" t="s">
        <v>43</v>
      </c>
      <c r="E13" s="82">
        <v>2</v>
      </c>
      <c r="F13" s="129">
        <v>4</v>
      </c>
      <c r="G13" s="131">
        <f t="shared" ref="G13:G20" si="1">I13+L13+O13+V13</f>
        <v>4</v>
      </c>
      <c r="H13" s="89">
        <v>1</v>
      </c>
      <c r="I13" s="82">
        <v>1</v>
      </c>
      <c r="J13" s="115" t="s">
        <v>175</v>
      </c>
      <c r="K13" s="172">
        <v>1</v>
      </c>
      <c r="L13" s="82">
        <v>1</v>
      </c>
      <c r="M13" s="120" t="s">
        <v>176</v>
      </c>
      <c r="N13" s="97">
        <v>1</v>
      </c>
      <c r="O13" s="89">
        <v>1</v>
      </c>
      <c r="P13" s="105" t="s">
        <v>177</v>
      </c>
      <c r="Q13" s="125">
        <f>F13-SUM(I13+L13+O13)</f>
        <v>1</v>
      </c>
      <c r="R13" s="123">
        <v>0</v>
      </c>
      <c r="S13" s="123">
        <v>0</v>
      </c>
      <c r="T13" s="123">
        <v>1</v>
      </c>
      <c r="U13" s="123">
        <v>0</v>
      </c>
      <c r="V13" s="123">
        <v>1</v>
      </c>
      <c r="W13" s="162" t="s">
        <v>263</v>
      </c>
      <c r="X13" s="1" t="s">
        <v>247</v>
      </c>
    </row>
    <row r="14" spans="1:24" ht="179.25" customHeight="1" x14ac:dyDescent="0.2">
      <c r="A14" s="209" t="s">
        <v>178</v>
      </c>
      <c r="B14" s="95" t="s">
        <v>22</v>
      </c>
      <c r="C14" s="82" t="s">
        <v>23</v>
      </c>
      <c r="D14" s="82" t="s">
        <v>24</v>
      </c>
      <c r="E14" s="82">
        <v>306</v>
      </c>
      <c r="F14" s="129">
        <v>1600</v>
      </c>
      <c r="G14" s="131">
        <f t="shared" si="1"/>
        <v>1600</v>
      </c>
      <c r="H14" s="89">
        <v>400</v>
      </c>
      <c r="I14" s="82">
        <v>400</v>
      </c>
      <c r="J14" s="115" t="s">
        <v>179</v>
      </c>
      <c r="K14" s="172">
        <v>400</v>
      </c>
      <c r="L14" s="82">
        <v>400</v>
      </c>
      <c r="M14" s="120" t="s">
        <v>91</v>
      </c>
      <c r="N14" s="81">
        <v>400</v>
      </c>
      <c r="O14" s="89">
        <v>400</v>
      </c>
      <c r="P14" s="105" t="s">
        <v>92</v>
      </c>
      <c r="Q14" s="125">
        <f>F14-SUM(I14+L14+O14)</f>
        <v>400</v>
      </c>
      <c r="R14" s="134">
        <v>100</v>
      </c>
      <c r="S14" s="123">
        <v>100</v>
      </c>
      <c r="T14" s="123">
        <v>200</v>
      </c>
      <c r="U14" s="123">
        <v>0</v>
      </c>
      <c r="V14" s="89">
        <f>R14+S14+T14</f>
        <v>400</v>
      </c>
      <c r="W14" s="160" t="str">
        <f>'PLAN SECTORIAL '!X6</f>
        <v>Durante la vigencia 2022 se dinamizaron 400 emprendimientos solidarios, implementando el programa integral de intervención, con el cual se busca promover prácticas solidarias, impulsar la generación de ingresos, fortalecer la gobernabilidad, estimular el diseño de políticas públicas al interior de las organizaciones solidarias, tendientes al bienestar en las dimensiones económica, social, cultural, ambiental y política que contribuyen al mejoramiento de vida a nivel individual y colectivo, aportando a la construcción de tejido social y económico en las zonas de gestión institucional.
Con el proceso adelantado se beneficiaron directamente a 7.799 personas e indirectamente a 22.762. De la población beneficiada 5.033 son mujeres, 772 indígenas, 963 NARP, 4 ROM, 102 en proceso de reincorporación, 1428 víctimas y 52 LGTBIQ+. Los procesos de fomento se adelantaron en 24 departamentos y en 155 municipios de los cuales 35 son territorios PDET, contribuyendo así a la estabilización de la paz. La UAEOS implementó la estrategia de Compras Públicas Locales, que fortalece los canales de comercialización y generación de ingresos de productos y servicios de los pequeños productores, con el fin de dinamizar la economía local y la agricultura campesina familiar y comunitaria, a partir de la oferta de alimentos, bienes y servicios de las organizaciones solidarias con destino a los programas de alimentación pública del país.</v>
      </c>
    </row>
    <row r="15" spans="1:24" ht="123" customHeight="1" x14ac:dyDescent="0.2">
      <c r="A15" s="209"/>
      <c r="B15" s="95" t="s">
        <v>180</v>
      </c>
      <c r="C15" s="82" t="s">
        <v>36</v>
      </c>
      <c r="D15" s="82" t="s">
        <v>37</v>
      </c>
      <c r="E15" s="82">
        <v>8011</v>
      </c>
      <c r="F15" s="130">
        <v>24000</v>
      </c>
      <c r="G15" s="131">
        <f t="shared" si="1"/>
        <v>28711</v>
      </c>
      <c r="H15" s="89">
        <v>6000</v>
      </c>
      <c r="I15" s="77">
        <v>6124</v>
      </c>
      <c r="J15" s="116" t="s">
        <v>181</v>
      </c>
      <c r="K15" s="174">
        <v>6000</v>
      </c>
      <c r="L15" s="77">
        <v>6871</v>
      </c>
      <c r="M15" s="121" t="s">
        <v>94</v>
      </c>
      <c r="N15" s="78">
        <f>N14*15</f>
        <v>6000</v>
      </c>
      <c r="O15" s="89">
        <v>7917</v>
      </c>
      <c r="P15" s="105" t="s">
        <v>95</v>
      </c>
      <c r="Q15" s="125">
        <v>6000</v>
      </c>
      <c r="R15" s="134">
        <v>1500</v>
      </c>
      <c r="S15" s="123">
        <v>2528</v>
      </c>
      <c r="T15" s="123">
        <v>3726</v>
      </c>
      <c r="U15" s="123">
        <v>45</v>
      </c>
      <c r="V15" s="89">
        <f>'PLAN SECTORIAL '!W7</f>
        <v>7799</v>
      </c>
      <c r="W15" s="160" t="str">
        <f>'PLAN SECTORIAL '!X7</f>
        <v>A corte 31 de diciembre  se beneficiaron directamente a 7.799 personas a través de procesos de fomento  de asociatividad solidaria  e indirectamente a 22.762. De la población beneficiada 5.033 son mujeres, 772 indígenas, 963 NARP, 4 ROM, 102 en proceso de reincorporación, 1428 víctimas y 52 LGTBIQ+. Los procesos de fomento se adelantaron en 24 departamentos y en 155 municipios de los cuales 35 son territorios PDET, contribuyendo así a la estabilización de la paz. La UAEOS implementó la estrategia de Compras Públicas Locales, que fortalece los canales de comercialización y generación de ingresos de productos y servicios de los pequeños productores, con el fin de dinamizar la economía local y la agricultura campesina familiar y comunitaria, a partir de la oferta de alimentos, bienes y servicios de las organizaciones solidarias con destino a los programas de alimentación pública del país.</v>
      </c>
    </row>
    <row r="16" spans="1:24" ht="76.5" customHeight="1" x14ac:dyDescent="0.2">
      <c r="A16" s="83" t="s">
        <v>182</v>
      </c>
      <c r="B16" s="95" t="s">
        <v>183</v>
      </c>
      <c r="C16" s="82" t="s">
        <v>23</v>
      </c>
      <c r="D16" s="82" t="s">
        <v>43</v>
      </c>
      <c r="E16" s="87" t="s">
        <v>143</v>
      </c>
      <c r="F16" s="128">
        <v>1</v>
      </c>
      <c r="G16" s="127">
        <f t="shared" si="1"/>
        <v>1</v>
      </c>
      <c r="H16" s="167">
        <v>0.5</v>
      </c>
      <c r="I16" s="103">
        <v>0.5</v>
      </c>
      <c r="J16" s="132" t="s">
        <v>184</v>
      </c>
      <c r="K16" s="175"/>
      <c r="L16" s="103">
        <v>0.5</v>
      </c>
      <c r="M16" s="121" t="s">
        <v>185</v>
      </c>
      <c r="N16" s="80">
        <v>0.5</v>
      </c>
      <c r="O16" s="89"/>
      <c r="P16" s="105" t="s">
        <v>186</v>
      </c>
      <c r="Q16" s="124">
        <f>F16-SUM(I16+L16+O16)</f>
        <v>0</v>
      </c>
      <c r="R16" s="123" t="s">
        <v>143</v>
      </c>
      <c r="S16" s="123" t="s">
        <v>143</v>
      </c>
      <c r="T16" s="123" t="s">
        <v>143</v>
      </c>
      <c r="U16" s="123">
        <v>0</v>
      </c>
      <c r="V16" s="89">
        <v>0</v>
      </c>
      <c r="W16" s="161" t="s">
        <v>240</v>
      </c>
    </row>
    <row r="17" spans="1:23" ht="408.75" customHeight="1" x14ac:dyDescent="0.2">
      <c r="A17" s="83" t="s">
        <v>187</v>
      </c>
      <c r="B17" s="95" t="s">
        <v>188</v>
      </c>
      <c r="C17" s="82" t="s">
        <v>23</v>
      </c>
      <c r="D17" s="82" t="s">
        <v>43</v>
      </c>
      <c r="E17" s="87" t="s">
        <v>143</v>
      </c>
      <c r="F17" s="129">
        <v>5</v>
      </c>
      <c r="G17" s="131">
        <f t="shared" si="1"/>
        <v>52</v>
      </c>
      <c r="H17" s="89">
        <v>5</v>
      </c>
      <c r="I17" s="82">
        <v>5</v>
      </c>
      <c r="J17" s="115" t="s">
        <v>189</v>
      </c>
      <c r="K17" s="172">
        <v>5</v>
      </c>
      <c r="L17" s="82">
        <v>20</v>
      </c>
      <c r="M17" s="120" t="s">
        <v>190</v>
      </c>
      <c r="N17" s="81">
        <v>5</v>
      </c>
      <c r="O17" s="89">
        <v>10</v>
      </c>
      <c r="P17" s="105" t="s">
        <v>191</v>
      </c>
      <c r="Q17" s="125"/>
      <c r="R17" s="134">
        <v>0</v>
      </c>
      <c r="S17" s="123">
        <v>8</v>
      </c>
      <c r="T17" s="123">
        <v>9</v>
      </c>
      <c r="U17" s="123">
        <v>0</v>
      </c>
      <c r="V17" s="89">
        <f>R17+S17+T17</f>
        <v>17</v>
      </c>
      <c r="W17" s="162" t="s">
        <v>267</v>
      </c>
    </row>
    <row r="18" spans="1:23" ht="117" customHeight="1" x14ac:dyDescent="0.2">
      <c r="A18" s="83" t="s">
        <v>192</v>
      </c>
      <c r="B18" s="95" t="s">
        <v>193</v>
      </c>
      <c r="C18" s="82" t="s">
        <v>23</v>
      </c>
      <c r="D18" s="82" t="s">
        <v>43</v>
      </c>
      <c r="E18" s="87" t="s">
        <v>143</v>
      </c>
      <c r="F18" s="128">
        <v>1</v>
      </c>
      <c r="G18" s="127">
        <f t="shared" si="1"/>
        <v>1</v>
      </c>
      <c r="H18" s="167">
        <v>0.25</v>
      </c>
      <c r="I18" s="79">
        <v>0.25</v>
      </c>
      <c r="J18" s="114" t="s">
        <v>194</v>
      </c>
      <c r="K18" s="173">
        <v>0.25</v>
      </c>
      <c r="L18" s="79">
        <v>0.25</v>
      </c>
      <c r="M18" s="119" t="s">
        <v>195</v>
      </c>
      <c r="N18" s="80">
        <v>0.25</v>
      </c>
      <c r="O18" s="98">
        <v>0.25</v>
      </c>
      <c r="P18" s="107" t="s">
        <v>196</v>
      </c>
      <c r="Q18" s="124">
        <f>F18-SUM(I18+L18+O18)</f>
        <v>0.25</v>
      </c>
      <c r="R18" s="135">
        <v>0</v>
      </c>
      <c r="S18" s="135">
        <v>0.125</v>
      </c>
      <c r="T18" s="135">
        <v>0</v>
      </c>
      <c r="U18" s="135">
        <v>0.125</v>
      </c>
      <c r="V18" s="135">
        <v>0.25</v>
      </c>
      <c r="W18" s="110" t="s">
        <v>250</v>
      </c>
    </row>
    <row r="19" spans="1:23" ht="227.25" customHeight="1" x14ac:dyDescent="0.2">
      <c r="A19" s="83" t="s">
        <v>197</v>
      </c>
      <c r="B19" s="95" t="s">
        <v>198</v>
      </c>
      <c r="C19" s="82" t="s">
        <v>23</v>
      </c>
      <c r="D19" s="82" t="s">
        <v>37</v>
      </c>
      <c r="E19" s="87" t="s">
        <v>143</v>
      </c>
      <c r="F19" s="128">
        <v>1</v>
      </c>
      <c r="G19" s="127">
        <f t="shared" si="1"/>
        <v>1</v>
      </c>
      <c r="H19" s="167">
        <v>0.25</v>
      </c>
      <c r="I19" s="79">
        <v>0.25</v>
      </c>
      <c r="J19" s="114" t="s">
        <v>199</v>
      </c>
      <c r="K19" s="173">
        <v>0.25</v>
      </c>
      <c r="L19" s="79">
        <v>0.25</v>
      </c>
      <c r="M19" s="119" t="s">
        <v>200</v>
      </c>
      <c r="N19" s="80">
        <v>0.25</v>
      </c>
      <c r="O19" s="98">
        <v>0.25</v>
      </c>
      <c r="P19" s="107" t="s">
        <v>201</v>
      </c>
      <c r="Q19" s="124">
        <f>F19-SUM(I19+L19+O19)</f>
        <v>0.25</v>
      </c>
      <c r="R19" s="135">
        <f>6.25%</f>
        <v>6.25E-2</v>
      </c>
      <c r="S19" s="135">
        <v>6.2E-2</v>
      </c>
      <c r="T19" s="135">
        <v>0</v>
      </c>
      <c r="U19" s="135">
        <v>0.125</v>
      </c>
      <c r="V19" s="135">
        <v>0.25</v>
      </c>
      <c r="W19" s="110" t="s">
        <v>259</v>
      </c>
    </row>
    <row r="20" spans="1:23" ht="273.75" customHeight="1" x14ac:dyDescent="0.2">
      <c r="A20" s="111" t="s">
        <v>202</v>
      </c>
      <c r="B20" s="95" t="s">
        <v>203</v>
      </c>
      <c r="C20" s="82" t="s">
        <v>36</v>
      </c>
      <c r="D20" s="82" t="s">
        <v>37</v>
      </c>
      <c r="E20" s="87" t="s">
        <v>143</v>
      </c>
      <c r="F20" s="129">
        <v>8</v>
      </c>
      <c r="G20" s="131">
        <f t="shared" si="1"/>
        <v>49</v>
      </c>
      <c r="H20" s="89">
        <v>2</v>
      </c>
      <c r="I20" s="82">
        <v>21</v>
      </c>
      <c r="J20" s="115"/>
      <c r="K20" s="172">
        <v>2</v>
      </c>
      <c r="L20" s="82">
        <v>25</v>
      </c>
      <c r="M20" s="120" t="s">
        <v>204</v>
      </c>
      <c r="N20" s="81">
        <v>2</v>
      </c>
      <c r="O20" s="89">
        <v>2</v>
      </c>
      <c r="P20" s="105" t="s">
        <v>253</v>
      </c>
      <c r="Q20" s="125"/>
      <c r="R20" s="123">
        <v>0</v>
      </c>
      <c r="S20" s="123">
        <v>1</v>
      </c>
      <c r="T20" s="123">
        <v>0</v>
      </c>
      <c r="U20" s="123">
        <v>1</v>
      </c>
      <c r="V20" s="136">
        <v>1</v>
      </c>
      <c r="W20" s="110" t="s">
        <v>260</v>
      </c>
    </row>
    <row r="21" spans="1:23" ht="114.75" customHeight="1" x14ac:dyDescent="0.2">
      <c r="A21" s="83" t="s">
        <v>205</v>
      </c>
      <c r="B21" s="95" t="s">
        <v>206</v>
      </c>
      <c r="C21" s="82" t="s">
        <v>23</v>
      </c>
      <c r="D21" s="82" t="s">
        <v>43</v>
      </c>
      <c r="E21" s="82">
        <v>4</v>
      </c>
      <c r="F21" s="129">
        <v>4</v>
      </c>
      <c r="G21" s="131">
        <v>4</v>
      </c>
      <c r="H21" s="89">
        <v>4</v>
      </c>
      <c r="I21" s="82">
        <v>4</v>
      </c>
      <c r="J21" s="115" t="s">
        <v>207</v>
      </c>
      <c r="K21" s="172">
        <v>4</v>
      </c>
      <c r="L21" s="82">
        <v>4</v>
      </c>
      <c r="M21" s="120" t="s">
        <v>208</v>
      </c>
      <c r="N21" s="81">
        <v>4</v>
      </c>
      <c r="O21" s="89">
        <v>4</v>
      </c>
      <c r="P21" s="105" t="s">
        <v>209</v>
      </c>
      <c r="Q21" s="125">
        <v>4</v>
      </c>
      <c r="R21" s="134">
        <v>0</v>
      </c>
      <c r="S21" s="123">
        <v>4</v>
      </c>
      <c r="T21" s="123">
        <v>0</v>
      </c>
      <c r="U21" s="123">
        <v>0</v>
      </c>
      <c r="V21" s="136">
        <v>4</v>
      </c>
      <c r="W21" s="162" t="s">
        <v>261</v>
      </c>
    </row>
    <row r="22" spans="1:23" ht="48" customHeight="1" x14ac:dyDescent="0.2">
      <c r="A22" s="210" t="s">
        <v>210</v>
      </c>
      <c r="B22" s="95" t="s">
        <v>211</v>
      </c>
      <c r="C22" s="82" t="s">
        <v>212</v>
      </c>
      <c r="D22" s="82" t="s">
        <v>43</v>
      </c>
      <c r="E22" s="79">
        <v>1</v>
      </c>
      <c r="F22" s="128">
        <v>1</v>
      </c>
      <c r="G22" s="127">
        <f>I22+L22+O22+V22</f>
        <v>1</v>
      </c>
      <c r="H22" s="167">
        <v>0.25</v>
      </c>
      <c r="I22" s="79">
        <v>0.25</v>
      </c>
      <c r="J22" s="114" t="s">
        <v>213</v>
      </c>
      <c r="K22" s="173">
        <v>0.25</v>
      </c>
      <c r="L22" s="79">
        <v>0.25</v>
      </c>
      <c r="M22" s="119" t="s">
        <v>214</v>
      </c>
      <c r="N22" s="80">
        <v>0.25</v>
      </c>
      <c r="O22" s="98">
        <v>0.25</v>
      </c>
      <c r="P22" s="107" t="s">
        <v>215</v>
      </c>
      <c r="Q22" s="124">
        <f>F22-SUM(I22+L22+O22)</f>
        <v>0.25</v>
      </c>
      <c r="R22" s="135">
        <v>6.3E-2</v>
      </c>
      <c r="S22" s="135">
        <v>6.25E-2</v>
      </c>
      <c r="T22" s="135">
        <v>6.3E-2</v>
      </c>
      <c r="U22" s="135">
        <v>6.1499999999999999E-2</v>
      </c>
      <c r="V22" s="165">
        <f>R22+S22+T22+U22</f>
        <v>0.25</v>
      </c>
      <c r="W22" s="99" t="s">
        <v>262</v>
      </c>
    </row>
    <row r="23" spans="1:23" ht="53.25" customHeight="1" x14ac:dyDescent="0.2">
      <c r="A23" s="211"/>
      <c r="B23" s="85" t="s">
        <v>216</v>
      </c>
      <c r="C23" s="86" t="s">
        <v>212</v>
      </c>
      <c r="D23" s="82" t="s">
        <v>43</v>
      </c>
      <c r="E23" s="100">
        <v>84.2</v>
      </c>
      <c r="F23" s="128">
        <v>0.9</v>
      </c>
      <c r="G23" s="131">
        <f>V23</f>
        <v>94.1</v>
      </c>
      <c r="H23" s="89"/>
      <c r="I23" s="101" t="s">
        <v>113</v>
      </c>
      <c r="J23" s="117" t="s">
        <v>217</v>
      </c>
      <c r="K23" s="171">
        <v>85</v>
      </c>
      <c r="L23" s="101">
        <v>88.2</v>
      </c>
      <c r="M23" s="122" t="s">
        <v>218</v>
      </c>
      <c r="N23" s="102">
        <v>89</v>
      </c>
      <c r="O23" s="89">
        <v>89</v>
      </c>
      <c r="P23" s="105" t="s">
        <v>116</v>
      </c>
      <c r="Q23" s="124">
        <v>0.9</v>
      </c>
      <c r="R23" s="123">
        <v>0</v>
      </c>
      <c r="S23" s="123" t="s">
        <v>117</v>
      </c>
      <c r="T23" s="123">
        <v>0</v>
      </c>
      <c r="U23" s="123"/>
      <c r="V23" s="137">
        <v>94.1</v>
      </c>
      <c r="W23" s="161" t="str">
        <f>'PLAN SECTORIAL '!X14</f>
        <v>La UAEOS obtuvo un índice de desempeño institucional del 94,1% (vigencia 2021), en aras de mejorar éste resultado para vigencia 2022, se adelanta un plan de mejoramiento y  se realizan informes trimestrales a la implementación de MIPG, por cada dimensión y política, los cuales permitirán monitorear la gestión institucional</v>
      </c>
    </row>
    <row r="24" spans="1:23" ht="45.75" customHeight="1" x14ac:dyDescent="0.2">
      <c r="A24" s="83" t="s">
        <v>219</v>
      </c>
      <c r="B24" s="95" t="s">
        <v>220</v>
      </c>
      <c r="C24" s="86" t="s">
        <v>23</v>
      </c>
      <c r="D24" s="86" t="s">
        <v>43</v>
      </c>
      <c r="E24" s="82">
        <v>1</v>
      </c>
      <c r="F24" s="129">
        <v>4</v>
      </c>
      <c r="G24" s="166">
        <v>4</v>
      </c>
      <c r="H24" s="168">
        <v>1</v>
      </c>
      <c r="I24" s="82">
        <v>1</v>
      </c>
      <c r="J24" s="115" t="s">
        <v>221</v>
      </c>
      <c r="K24" s="172">
        <v>1</v>
      </c>
      <c r="L24" s="171">
        <v>1</v>
      </c>
      <c r="M24" s="120" t="s">
        <v>222</v>
      </c>
      <c r="N24" s="81">
        <v>1</v>
      </c>
      <c r="O24" s="136">
        <v>1</v>
      </c>
      <c r="P24" s="106" t="s">
        <v>223</v>
      </c>
      <c r="Q24" s="125">
        <v>1</v>
      </c>
      <c r="R24" s="124">
        <v>0.214</v>
      </c>
      <c r="S24" s="124">
        <v>0.33</v>
      </c>
      <c r="T24" s="124">
        <f>82%-R24-S24</f>
        <v>0.27599999999999997</v>
      </c>
      <c r="U24" s="124">
        <v>0.18</v>
      </c>
      <c r="V24" s="92">
        <v>1</v>
      </c>
      <c r="W24" s="99" t="s">
        <v>257</v>
      </c>
    </row>
    <row r="25" spans="1:23" ht="61.5" customHeight="1" x14ac:dyDescent="0.2">
      <c r="A25" s="83" t="s">
        <v>224</v>
      </c>
      <c r="B25" s="95" t="s">
        <v>225</v>
      </c>
      <c r="C25" s="86" t="s">
        <v>23</v>
      </c>
      <c r="D25" s="86" t="s">
        <v>43</v>
      </c>
      <c r="E25" s="87" t="s">
        <v>143</v>
      </c>
      <c r="F25" s="129">
        <v>1</v>
      </c>
      <c r="G25" s="166">
        <f>L25</f>
        <v>1</v>
      </c>
      <c r="H25" s="168">
        <v>1</v>
      </c>
      <c r="I25" s="82" t="s">
        <v>113</v>
      </c>
      <c r="J25" s="115" t="s">
        <v>226</v>
      </c>
      <c r="K25" s="172">
        <v>1</v>
      </c>
      <c r="L25" s="82">
        <v>1</v>
      </c>
      <c r="M25" s="120" t="s">
        <v>227</v>
      </c>
      <c r="N25" s="81"/>
      <c r="O25" s="89"/>
      <c r="P25" s="105" t="s">
        <v>228</v>
      </c>
      <c r="Q25" s="125"/>
      <c r="R25" s="123" t="s">
        <v>143</v>
      </c>
      <c r="S25" s="123" t="s">
        <v>143</v>
      </c>
      <c r="T25" s="123" t="s">
        <v>143</v>
      </c>
      <c r="U25" s="123"/>
      <c r="V25" s="89" t="s">
        <v>113</v>
      </c>
      <c r="W25" s="161" t="s">
        <v>186</v>
      </c>
    </row>
    <row r="26" spans="1:23" ht="65.25" customHeight="1" x14ac:dyDescent="0.2">
      <c r="A26" s="83" t="s">
        <v>229</v>
      </c>
      <c r="B26" s="95" t="s">
        <v>230</v>
      </c>
      <c r="C26" s="86" t="s">
        <v>212</v>
      </c>
      <c r="D26" s="86" t="s">
        <v>43</v>
      </c>
      <c r="E26" s="87" t="s">
        <v>143</v>
      </c>
      <c r="F26" s="128">
        <v>1</v>
      </c>
      <c r="G26" s="131">
        <f>I26+L26</f>
        <v>1</v>
      </c>
      <c r="H26" s="167">
        <v>0.5</v>
      </c>
      <c r="I26" s="79">
        <v>0.5</v>
      </c>
      <c r="J26" s="114" t="s">
        <v>231</v>
      </c>
      <c r="K26" s="173">
        <v>0.5</v>
      </c>
      <c r="L26" s="79">
        <v>0.5</v>
      </c>
      <c r="M26" s="119" t="s">
        <v>232</v>
      </c>
      <c r="N26" s="81"/>
      <c r="O26" s="89"/>
      <c r="P26" s="105" t="s">
        <v>186</v>
      </c>
      <c r="Q26" s="124">
        <f>F26-SUM(I26+L26+O26)</f>
        <v>0</v>
      </c>
      <c r="R26" s="123" t="s">
        <v>143</v>
      </c>
      <c r="S26" s="123" t="s">
        <v>143</v>
      </c>
      <c r="T26" s="123" t="s">
        <v>143</v>
      </c>
      <c r="U26" s="123"/>
      <c r="V26" s="89" t="s">
        <v>113</v>
      </c>
      <c r="W26" s="161" t="s">
        <v>186</v>
      </c>
    </row>
    <row r="27" spans="1:23" ht="67.5" customHeight="1" x14ac:dyDescent="0.2">
      <c r="A27" s="83" t="s">
        <v>233</v>
      </c>
      <c r="B27" s="95" t="s">
        <v>54</v>
      </c>
      <c r="C27" s="82" t="s">
        <v>55</v>
      </c>
      <c r="D27" s="82" t="s">
        <v>56</v>
      </c>
      <c r="E27" s="79">
        <v>1</v>
      </c>
      <c r="F27" s="128">
        <v>1</v>
      </c>
      <c r="G27" s="127">
        <f>I27+L27+O27+V27</f>
        <v>0.997</v>
      </c>
      <c r="H27" s="167">
        <v>0.25</v>
      </c>
      <c r="I27" s="79">
        <v>0.25</v>
      </c>
      <c r="J27" s="114" t="s">
        <v>234</v>
      </c>
      <c r="K27" s="173">
        <v>0.25</v>
      </c>
      <c r="L27" s="79">
        <v>0.247</v>
      </c>
      <c r="M27" s="119" t="s">
        <v>235</v>
      </c>
      <c r="N27" s="80">
        <v>0.25</v>
      </c>
      <c r="O27" s="98">
        <v>0.25</v>
      </c>
      <c r="P27" s="107" t="s">
        <v>109</v>
      </c>
      <c r="Q27" s="124">
        <f>F27-SUM(I27+L27+O27)</f>
        <v>0.253</v>
      </c>
      <c r="R27" s="135">
        <v>0</v>
      </c>
      <c r="S27" s="135">
        <v>0</v>
      </c>
      <c r="T27" s="135">
        <v>0.18</v>
      </c>
      <c r="U27" s="135"/>
      <c r="V27" s="92">
        <f>'PLAN SECTORIAL '!W12</f>
        <v>0.25</v>
      </c>
      <c r="W27" s="180" t="str">
        <f>'PLAN SECTORIAL '!X12</f>
        <v>Se culminó el proceso de expedición de la resolución No 152 del 23 de junio de 2022, por medio de la cual   “se unifica y actualiza la reglamentación relacionada con el trámite de acreditación que otorga la Unidad Administrativa Especial de Organizaciones Solidarias para impartir programas de educación en Economía Solidaria”, con su publicación en el diario oficial No 52096 del 15 de julio de 2022, fecha en la que entró en vigencia al acto administrativo. 
Durante la vigenica 2022 se adelantó la revisión normativa relacionada con  Fondos de Empleados y Asociaciones Mutuales  en respuetsa a una de las  actividades  del  documento CONPES 4051 de 2021 y se avanzó en la revisión ley 79 de 1988 y ley 454 de 1998 se sigue avanzando.</v>
      </c>
    </row>
    <row r="28" spans="1:23" ht="102.75" customHeight="1" x14ac:dyDescent="0.2">
      <c r="A28" s="83" t="s">
        <v>236</v>
      </c>
      <c r="B28" s="95" t="s">
        <v>237</v>
      </c>
      <c r="C28" s="82" t="s">
        <v>55</v>
      </c>
      <c r="D28" s="82" t="s">
        <v>56</v>
      </c>
      <c r="E28" s="79">
        <v>1</v>
      </c>
      <c r="F28" s="128">
        <v>1</v>
      </c>
      <c r="G28" s="127">
        <f>I28+L28+O28+V28</f>
        <v>0.995</v>
      </c>
      <c r="H28" s="167">
        <v>0.25</v>
      </c>
      <c r="I28" s="79">
        <v>0.25</v>
      </c>
      <c r="J28" s="114" t="s">
        <v>238</v>
      </c>
      <c r="K28" s="173">
        <v>0.25</v>
      </c>
      <c r="L28" s="79">
        <v>0.25</v>
      </c>
      <c r="M28" s="119" t="s">
        <v>239</v>
      </c>
      <c r="N28" s="80">
        <v>0.25</v>
      </c>
      <c r="O28" s="98">
        <v>0.25</v>
      </c>
      <c r="P28" s="107" t="s">
        <v>112</v>
      </c>
      <c r="Q28" s="124">
        <f>F28-SUM(I28+L28+O28)</f>
        <v>0.25</v>
      </c>
      <c r="R28" s="135"/>
      <c r="S28" s="135">
        <v>0.125</v>
      </c>
      <c r="T28" s="135">
        <v>6.5000000000000002E-2</v>
      </c>
      <c r="U28" s="135">
        <v>5.5E-2</v>
      </c>
      <c r="V28" s="92">
        <f>S28+T28+U28</f>
        <v>0.245</v>
      </c>
      <c r="W28" s="180" t="str">
        <f>'PLAN SECTORIAL '!X13</f>
        <v>La UAEOS cuenta con un Plan Estadístico Institucional actualizado: Durante la vigencia 2022  se adelantó el seguimiento a las operaciones estadísticas internas y externas, actualización de fichas estadísticas y consolidación e bases de datos  e informes consolidados de la gestión adelantada por la entidad</v>
      </c>
    </row>
  </sheetData>
  <mergeCells count="4">
    <mergeCell ref="A7:A8"/>
    <mergeCell ref="A14:A15"/>
    <mergeCell ref="A22:A23"/>
    <mergeCell ref="A1:W3"/>
  </mergeCells>
  <phoneticPr fontId="8" type="noConversion"/>
  <pageMargins left="0.7" right="0.7" top="0.75" bottom="0.75" header="0.3" footer="0.3"/>
  <pageSetup orientation="portrait"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SECTORIAL</vt:lpstr>
      <vt:lpstr>PLAN SECTORIAL </vt:lpstr>
      <vt:lpstr>PLAN ESTRATEGICO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CHAVEZ</dc:creator>
  <cp:keywords/>
  <dc:description/>
  <cp:lastModifiedBy>Marisol Viveros</cp:lastModifiedBy>
  <cp:revision/>
  <dcterms:created xsi:type="dcterms:W3CDTF">2020-04-16T16:02:15Z</dcterms:created>
  <dcterms:modified xsi:type="dcterms:W3CDTF">2023-02-01T22:21:00Z</dcterms:modified>
  <cp:category/>
  <cp:contentStatus/>
</cp:coreProperties>
</file>