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nformes\Seguimiento Mapa de riesgos\2024\Seguimiento Matriz de Riesgos Septiembre\"/>
    </mc:Choice>
  </mc:AlternateContent>
  <bookViews>
    <workbookView xWindow="0" yWindow="0" windowWidth="28800" windowHeight="11535" tabRatio="598" firstSheet="2" activeTab="2"/>
  </bookViews>
  <sheets>
    <sheet name="Observaciones caracterizacion" sheetId="19" state="hidden" r:id="rId1"/>
    <sheet name="Hoja1" sheetId="11" state="hidden" r:id="rId2"/>
    <sheet name="MAPA RIESGOS US" sheetId="28" r:id="rId3"/>
    <sheet name="Mapa de Riesgo" sheetId="29" state="hidden" r:id="rId4"/>
    <sheet name="MAPA RIESGOS SEGURIDAD" sheetId="33" state="hidden" r:id="rId5"/>
    <sheet name="MAPA RIESGOS SEGURIDAD DIGITAL" sheetId="32" state="hidden" r:id="rId6"/>
    <sheet name="Tabla probabiidad" sheetId="14" state="hidden" r:id="rId7"/>
    <sheet name="Tabla impacto" sheetId="15" state="hidden" r:id="rId8"/>
    <sheet name="Matriz calor_RI" sheetId="16" state="hidden" r:id="rId9"/>
    <sheet name="Matriz calor RR" sheetId="27" state="hidden" r:id="rId10"/>
    <sheet name="Tabla Valoración Controles" sheetId="17" state="hidden" r:id="rId11"/>
    <sheet name="Atributos controles" sheetId="22" state="hidden" r:id="rId12"/>
    <sheet name="Clasificacion riesgo" sheetId="13" state="hidden" r:id="rId13"/>
    <sheet name="Factores Riesgo" sheetId="12" state="hidden" r:id="rId14"/>
    <sheet name="ValoraciónControles " sheetId="24" state="hidden" r:id="rId15"/>
    <sheet name="CONTROL DE CAMBIOS" sheetId="34" r:id="rId16"/>
    <sheet name="RESUMEN 1" sheetId="30" state="hidden" r:id="rId17"/>
    <sheet name="RESUMEN 2" sheetId="31" state="hidden" r:id="rId18"/>
    <sheet name="Calculos Controles" sheetId="23"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5" hidden="1">'MAPA RIESGOS SEGURIDAD DIGITAL'!$A$8:$H$68</definedName>
    <definedName name="_xlnm._FilterDatabase" localSheetId="2" hidden="1">'MAPA RIESGOS US'!$A$9:$AG$69</definedName>
    <definedName name="_xlnm._FilterDatabase" localSheetId="16" hidden="1">'RESUMEN 1'!$D$3:$F$58</definedName>
    <definedName name="_xlnm._FilterDatabase" localSheetId="17" hidden="1">'RESUMEN 2'!$B$6:$I$22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tualBeyond">PeriodInActual*(#REF!&gt;0)</definedName>
    <definedName name="_xlnm.Print_Area" localSheetId="5">'MAPA RIESGOS SEGURIDAD DIGITAL'!$A$1:$AI$66</definedName>
    <definedName name="_xlnm.Print_Area" localSheetId="2">'MAPA RIESGOS US'!$A$1:$AG$69</definedName>
    <definedName name="Colombia">#REF!</definedName>
    <definedName name="Departamentos">#REF!</definedName>
    <definedName name="FEBRERO">PercentCompleteBeyond*PeriodInPlan</definedName>
    <definedName name="Fuentes">#REF!</definedName>
    <definedName name="GGAd">#REF!</definedName>
    <definedName name="Gtics">#REF!=MEDIAN(#REF!,#REF!,#REF!+#REF!-1)</definedName>
    <definedName name="h">(#REF!=MEDIAN(#REF!,#REF!,#REF!+#REF!)*(#REF!&gt;0))*((#REF!&lt;(INT(#REF!+#REF!*#REF!)))+(#REF!=#REF!))*(#REF!&gt;0)</definedName>
    <definedName name="Indicadores">#REF!</definedName>
    <definedName name="MAPA_DE_RIESGOS_DE_SEGURIDAD_DIGITAL">'MAPA RIESGOS US'!$D$70</definedName>
    <definedName name="MIPG1">PeriodInActual*(#REF!&gt;0)</definedName>
    <definedName name="noooooooo">#REF!=MEDIAN(#REF!,#REF!,#REF!+#REF!-1)</definedName>
    <definedName name="nueva">#REF!=MEDIAN(#REF!,#REF!,#REF!+#REF!-1)</definedName>
    <definedName name="Objetivos">OFFSET(#REF!,0,0,COUNTA(#REF!)-1,1)</definedName>
    <definedName name="Ordenamiento">#REF!</definedName>
    <definedName name="Pai">#REF!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#REF!</definedName>
    <definedName name="Plan">PeriodInPlan*(#REF!&gt;0)</definedName>
    <definedName name="PorcentajeCompletado">PercentCompleteBeyond*PeriodInPlan</definedName>
    <definedName name="Real">(PeriodInActual*(#REF!&gt;0))*PeriodInPlan</definedName>
    <definedName name="TitleRegion..BO60">#REF!</definedName>
    <definedName name="_xlnm.Print_Titles" localSheetId="5">'MAPA RIESGOS SEGURIDAD DIGITAL'!$1:$9</definedName>
    <definedName name="_xlnm.Print_Titles" localSheetId="2">'MAPA RIESGOS US'!$1:$10</definedName>
    <definedName name="Trans">#REF!</definedName>
    <definedName name="Transformaciones">'[1]Estructura de PND'!$B$4:$B$8</definedName>
    <definedName name="yg">PeriodInPlan*(#REF!&gt;0)</definedName>
  </definedNames>
  <calcPr calcId="152511"/>
</workbook>
</file>

<file path=xl/calcChain.xml><?xml version="1.0" encoding="utf-8"?>
<calcChain xmlns="http://schemas.openxmlformats.org/spreadsheetml/2006/main">
  <c r="J12" i="28" l="1"/>
  <c r="L12" i="28"/>
  <c r="Y12" i="28"/>
  <c r="AA49" i="28" l="1"/>
  <c r="L49" i="28"/>
  <c r="J49" i="28"/>
  <c r="J59" i="28"/>
  <c r="L59" i="28"/>
  <c r="T13" i="31"/>
  <c r="N22" i="31"/>
  <c r="M8" i="31"/>
  <c r="M7" i="31"/>
  <c r="M16" i="31"/>
  <c r="M17" i="31"/>
  <c r="M18" i="31"/>
  <c r="M19" i="31"/>
  <c r="M20" i="31"/>
  <c r="M21" i="31"/>
  <c r="M15" i="31"/>
  <c r="M14" i="31"/>
  <c r="M13" i="31"/>
  <c r="M12" i="31"/>
  <c r="M11" i="31"/>
  <c r="M10" i="31"/>
  <c r="M9" i="31"/>
  <c r="M6" i="31"/>
  <c r="O22" i="31"/>
  <c r="I5" i="30"/>
  <c r="H5" i="30"/>
  <c r="K1" i="22"/>
  <c r="M22" i="31" l="1"/>
  <c r="L42" i="28"/>
  <c r="J42" i="28"/>
  <c r="J29" i="28" l="1"/>
  <c r="J28" i="28"/>
  <c r="J27" i="28"/>
  <c r="J26" i="28"/>
  <c r="J25" i="28"/>
  <c r="AA41" i="28" l="1"/>
  <c r="AA40" i="28"/>
  <c r="AA39" i="28"/>
  <c r="AA38" i="28"/>
  <c r="Y41" i="28"/>
  <c r="Y40" i="28"/>
  <c r="Y39" i="28"/>
  <c r="L41" i="28"/>
  <c r="L40" i="28"/>
  <c r="L39" i="28"/>
  <c r="L38" i="28"/>
  <c r="J41" i="28"/>
  <c r="J40" i="28"/>
  <c r="J39" i="28"/>
  <c r="J38" i="28"/>
  <c r="H22" i="31"/>
  <c r="G22" i="31"/>
  <c r="F22" i="31"/>
  <c r="E22" i="31"/>
  <c r="D22" i="31"/>
  <c r="C21" i="31"/>
  <c r="C20" i="31"/>
  <c r="C19" i="31"/>
  <c r="C18" i="31"/>
  <c r="C17" i="31"/>
  <c r="C16" i="31"/>
  <c r="C15" i="31"/>
  <c r="C14" i="31"/>
  <c r="C13" i="31"/>
  <c r="C12" i="31"/>
  <c r="C11" i="31"/>
  <c r="C10" i="31"/>
  <c r="C9" i="31"/>
  <c r="C8" i="31"/>
  <c r="C7" i="31"/>
  <c r="C6" i="31"/>
  <c r="W31" i="31" l="1"/>
  <c r="Y69" i="28" l="1"/>
  <c r="Y68" i="28"/>
  <c r="Y67" i="28"/>
  <c r="AA23" i="28" l="1"/>
  <c r="L23" i="28"/>
  <c r="J23" i="28"/>
  <c r="N5" i="30" l="1"/>
  <c r="J5" i="30"/>
  <c r="Y34" i="33"/>
  <c r="J34" i="33"/>
  <c r="H34" i="33"/>
  <c r="Y33" i="33"/>
  <c r="Y32" i="33"/>
  <c r="Y31" i="33"/>
  <c r="Y30" i="33"/>
  <c r="J30" i="33"/>
  <c r="H30" i="33"/>
  <c r="Y23" i="33"/>
  <c r="J23" i="33"/>
  <c r="H23" i="33"/>
  <c r="Y16" i="33"/>
  <c r="J16" i="33"/>
  <c r="H16" i="33"/>
  <c r="R14" i="33"/>
  <c r="R13" i="33"/>
  <c r="R11" i="33"/>
  <c r="Y10" i="33"/>
  <c r="R10" i="33"/>
  <c r="J10" i="33"/>
  <c r="H10" i="33"/>
  <c r="AA48" i="28" l="1"/>
  <c r="L48" i="28"/>
  <c r="J48" i="28"/>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W35" i="31" l="1"/>
  <c r="W34" i="31"/>
  <c r="W33" i="31"/>
  <c r="W32" i="31"/>
  <c r="W30" i="31"/>
  <c r="W29" i="31"/>
  <c r="W28" i="31"/>
  <c r="Q5" i="30"/>
  <c r="P5" i="30"/>
  <c r="O5" i="30"/>
  <c r="L5" i="30"/>
  <c r="K5" i="30"/>
  <c r="C22" i="31" l="1"/>
  <c r="W36" i="31"/>
  <c r="Q92" i="30"/>
  <c r="P92" i="30"/>
  <c r="O92" i="30"/>
  <c r="N92" i="30"/>
  <c r="C58" i="30"/>
  <c r="R5" i="30" l="1"/>
  <c r="P6" i="30" s="1"/>
  <c r="W5" i="30" s="1"/>
  <c r="O97" i="30"/>
  <c r="O98" i="30" s="1"/>
  <c r="N93" i="30"/>
  <c r="P97" i="30"/>
  <c r="P98" i="30" s="1"/>
  <c r="O93" i="30"/>
  <c r="Q97" i="30"/>
  <c r="Q98" i="30" s="1"/>
  <c r="P93" i="30"/>
  <c r="R97" i="30"/>
  <c r="R98" i="30" s="1"/>
  <c r="Q93" i="30"/>
  <c r="O6" i="30" l="1"/>
  <c r="V5" i="30" s="1"/>
  <c r="R6" i="30"/>
  <c r="Q6" i="30"/>
  <c r="X5" i="30" s="1"/>
  <c r="H6" i="30"/>
  <c r="I6" i="30"/>
  <c r="J6" i="30"/>
  <c r="K6" i="30"/>
  <c r="L6" i="30"/>
  <c r="N6" i="30"/>
  <c r="U5" i="30" s="1"/>
  <c r="Y5" i="30" l="1"/>
  <c r="AA47" i="28"/>
  <c r="L47" i="28"/>
  <c r="J47" i="28"/>
  <c r="H47" i="28"/>
  <c r="AA46" i="28"/>
  <c r="L46" i="28"/>
  <c r="J46" i="28"/>
  <c r="AA45" i="28"/>
  <c r="L45" i="28"/>
  <c r="J45" i="28"/>
  <c r="AA69" i="28" l="1"/>
  <c r="L69" i="28"/>
  <c r="J69" i="28"/>
  <c r="H69" i="28"/>
  <c r="AA68" i="28"/>
  <c r="L68" i="28"/>
  <c r="J68" i="28"/>
  <c r="H68" i="28"/>
  <c r="AA67" i="28"/>
  <c r="L67" i="28"/>
  <c r="J67" i="28"/>
  <c r="H67" i="28"/>
  <c r="J66" i="28" l="1"/>
  <c r="J65" i="28"/>
  <c r="J63" i="28"/>
  <c r="H66" i="28"/>
  <c r="AA62" i="28" l="1"/>
  <c r="AA61" i="28"/>
  <c r="AA60" i="28"/>
  <c r="AA59" i="28"/>
  <c r="L62" i="28"/>
  <c r="L61" i="28"/>
  <c r="L60" i="28"/>
  <c r="J62" i="28"/>
  <c r="J61" i="28"/>
  <c r="J60" i="28"/>
  <c r="AA57" i="28"/>
  <c r="L57" i="28"/>
  <c r="J57" i="28"/>
  <c r="AA56" i="28"/>
  <c r="L56" i="28"/>
  <c r="J56" i="28"/>
  <c r="AA54" i="28"/>
  <c r="L54" i="28"/>
  <c r="J54" i="28"/>
  <c r="AA53" i="28" l="1"/>
  <c r="AA52" i="28"/>
  <c r="AA51" i="28"/>
  <c r="AA50" i="28"/>
  <c r="L53" i="28" l="1"/>
  <c r="J53" i="28"/>
  <c r="H53" i="28"/>
  <c r="L52" i="28"/>
  <c r="J52" i="28"/>
  <c r="L51" i="28"/>
  <c r="J51" i="28"/>
  <c r="H51" i="28"/>
  <c r="L50" i="28"/>
  <c r="J50" i="28"/>
  <c r="AA25" i="28" l="1"/>
  <c r="AA26" i="28"/>
  <c r="AA27" i="28"/>
  <c r="AA28" i="28"/>
  <c r="AA29" i="28"/>
  <c r="AA43" i="28" l="1"/>
  <c r="AA37" i="28"/>
  <c r="AA36" i="28"/>
  <c r="AA35" i="28"/>
  <c r="AA34" i="28"/>
  <c r="AA33" i="28"/>
  <c r="AA32" i="28"/>
  <c r="AA31" i="28"/>
  <c r="AA30" i="28"/>
  <c r="AA24" i="28"/>
  <c r="AA22" i="28"/>
  <c r="AA21" i="28"/>
  <c r="AA20" i="28"/>
  <c r="AA19" i="28"/>
  <c r="AA18" i="28"/>
  <c r="AA17" i="28"/>
  <c r="AA16" i="28"/>
  <c r="L43" i="28" l="1"/>
  <c r="J43" i="28"/>
  <c r="L37" i="28" l="1"/>
  <c r="L36" i="28"/>
  <c r="L35" i="28"/>
  <c r="L34" i="28"/>
  <c r="L33" i="28"/>
  <c r="L32" i="28"/>
  <c r="L31" i="28"/>
  <c r="L30" i="28"/>
  <c r="L29" i="28"/>
  <c r="L28" i="28"/>
  <c r="L27" i="28"/>
  <c r="L26" i="28"/>
  <c r="L25" i="28"/>
  <c r="L24" i="28"/>
  <c r="L22" i="28"/>
  <c r="L21" i="28"/>
  <c r="L20" i="28"/>
  <c r="L18" i="28"/>
  <c r="L16" i="28"/>
  <c r="L15" i="28"/>
  <c r="L14" i="28"/>
  <c r="L13" i="28"/>
  <c r="L11" i="28"/>
  <c r="J37" i="28"/>
  <c r="J36" i="28"/>
  <c r="J35" i="28"/>
  <c r="H35" i="28"/>
  <c r="J34" i="28"/>
  <c r="H34" i="28"/>
  <c r="J33" i="28"/>
  <c r="J32" i="28"/>
  <c r="H32" i="28"/>
  <c r="AA15" i="28" l="1"/>
  <c r="T15" i="28"/>
  <c r="J15" i="28"/>
  <c r="AA14" i="28"/>
  <c r="J14" i="28"/>
  <c r="AA13" i="28"/>
  <c r="J13" i="28"/>
  <c r="J24" i="28" l="1"/>
  <c r="J22" i="28"/>
  <c r="J21" i="28"/>
  <c r="J31" i="28" l="1"/>
  <c r="J30" i="28"/>
  <c r="J71" i="28" l="1"/>
  <c r="J11" i="28" l="1"/>
  <c r="I22" i="23" l="1"/>
  <c r="H22" i="23"/>
  <c r="F5" i="15" l="1"/>
  <c r="F4" i="15"/>
  <c r="A48" i="24" l="1"/>
  <c r="A33" i="24"/>
  <c r="A4" i="23" l="1"/>
  <c r="B3" i="24"/>
  <c r="H4" i="23" l="1"/>
  <c r="C6" i="23" s="1"/>
  <c r="Y10" i="32" s="1"/>
  <c r="E1" i="22"/>
  <c r="D12" i="15"/>
  <c r="Y11" i="28" l="1"/>
  <c r="H7" i="23"/>
  <c r="F6" i="23"/>
  <c r="F7" i="23" s="1"/>
  <c r="H31" i="23"/>
  <c r="F31" i="23"/>
  <c r="F32" i="23" s="1"/>
  <c r="C33" i="23" s="1"/>
  <c r="F22" i="23"/>
  <c r="F23" i="23" s="1"/>
  <c r="C24" i="23" s="1"/>
  <c r="F13" i="23"/>
  <c r="F14" i="23" s="1"/>
  <c r="C15" i="23" s="1"/>
  <c r="Y11" i="32" s="1"/>
  <c r="F4" i="23"/>
  <c r="F5" i="23" s="1"/>
  <c r="Y12" i="29" l="1"/>
  <c r="I40" i="23"/>
  <c r="H40" i="23"/>
  <c r="I31" i="23"/>
  <c r="H13" i="23"/>
  <c r="F74" i="24" l="1"/>
  <c r="F59" i="24"/>
  <c r="F44" i="24"/>
  <c r="F14" i="24"/>
  <c r="F29" i="24"/>
  <c r="D15" i="15" l="1"/>
  <c r="D14" i="15"/>
  <c r="G14" i="14" l="1"/>
</calcChain>
</file>

<file path=xl/comments1.xml><?xml version="1.0" encoding="utf-8"?>
<comments xmlns="http://schemas.openxmlformats.org/spreadsheetml/2006/main">
  <authors>
    <author>tc={145DFCBC-8A4A-4EC0-BC50-D7AD5209D343}</author>
    <author>Jorge</author>
  </authors>
  <commentList>
    <comment ref="AH11" authorId="0"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comité institucional se realizará en el mes de mayo </t>
        </r>
      </text>
    </comment>
    <comment ref="H20" authorId="1" shapeId="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53" authorId="1" shapeId="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authors>
    <author>Dolly Alvarez Buitrago</author>
    <author>Jorge</author>
  </authors>
  <commentList>
    <comment ref="H12" authorId="0" shapeId="0">
      <text>
        <r>
          <rPr>
            <b/>
            <sz val="9"/>
            <color indexed="81"/>
            <rFont val="Tahoma"/>
            <family val="2"/>
          </rPr>
          <t>Dolly Álvarez Buitrago:</t>
        </r>
        <r>
          <rPr>
            <sz val="9"/>
            <color indexed="81"/>
            <rFont val="Tahoma"/>
            <family val="2"/>
          </rPr>
          <t xml:space="preserve">
Organizaciones creadas año 2020</t>
        </r>
      </text>
    </comment>
    <comment ref="H13" authorId="0" shapeId="0">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<sst xmlns="http://schemas.openxmlformats.org/spreadsheetml/2006/main" count="4932" uniqueCount="1264">
  <si>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</si>
  <si>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</si>
  <si>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</si>
  <si>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</si>
  <si>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</si>
  <si>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</si>
  <si>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</si>
  <si>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</si>
  <si>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</si>
  <si>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</si>
  <si>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</si>
  <si>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</si>
  <si>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</si>
  <si>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</si>
  <si>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</si>
  <si>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</si>
  <si>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</si>
  <si>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</si>
  <si>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</si>
  <si>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</si>
  <si>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</si>
  <si>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</si>
  <si>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</si>
  <si>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</si>
  <si>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</si>
  <si>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</si>
  <si>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</si>
  <si>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</si>
  <si>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</si>
  <si>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</si>
  <si>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</si>
  <si>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</si>
  <si>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</si>
  <si>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</si>
  <si>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</si>
  <si>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</si>
  <si>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</si>
  <si>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</si>
  <si>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</si>
  <si>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</si>
  <si>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</si>
  <si>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</si>
  <si>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</si>
  <si>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</si>
  <si>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</si>
  <si>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</si>
  <si>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</si>
  <si>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</si>
  <si>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</si>
  <si>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</si>
  <si>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</si>
  <si>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</si>
  <si>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</si>
  <si>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</si>
  <si>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</si>
  <si>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</si>
  <si>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</si>
  <si>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</si>
  <si>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</si>
  <si>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</si>
  <si>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</si>
  <si>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</si>
  <si>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</si>
  <si>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</si>
  <si>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</si>
  <si>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</si>
  <si>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</si>
  <si>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</si>
  <si>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</si>
  <si>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</si>
  <si>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</si>
  <si>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</si>
  <si>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</si>
  <si>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</si>
  <si>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</si>
  <si>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</si>
  <si>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</si>
  <si>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</si>
  <si>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</si>
  <si>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</si>
  <si>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</si>
  <si>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</si>
  <si>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</si>
  <si>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</si>
  <si>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</si>
  <si>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</si>
  <si>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</si>
  <si>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</si>
  <si>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</si>
  <si>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</si>
  <si>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</si>
  <si>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</si>
  <si>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</si>
  <si>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</si>
  <si>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</si>
  <si>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</si>
  <si>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</si>
  <si>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</si>
  <si>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</si>
  <si>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</si>
  <si>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</si>
  <si>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</si>
  <si>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</si>
  <si>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</si>
  <si>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</si>
  <si>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</si>
  <si>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</si>
  <si>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</si>
  <si>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</si>
  <si>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</si>
  <si>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</si>
  <si>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</si>
  <si>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</si>
  <si>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</si>
  <si>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</si>
  <si>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</si>
  <si>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</si>
  <si>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</si>
  <si>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</si>
  <si>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</si>
  <si>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</si>
  <si>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</si>
  <si>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</si>
  <si>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</si>
  <si>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</si>
  <si>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</si>
  <si>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Líder del proceso</t>
  </si>
  <si>
    <t>Activos de información del proceso</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</si>
  <si>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</si>
  <si>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</si>
  <si>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</si>
  <si>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</si>
  <si>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</si>
  <si>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Falta de capacitación, temas relacionados con el personal</t>
  </si>
  <si>
    <t>Afectación Económica (o presupuestal)</t>
  </si>
  <si>
    <t>Mapa riesgos  propuesto</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</si>
  <si>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</si>
  <si>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</si>
  <si>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</si>
  <si>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</si>
  <si>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</si>
  <si>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</si>
  <si>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</si>
  <si>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</si>
  <si>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</si>
  <si>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</si>
  <si>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</si>
  <si>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</si>
  <si>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</si>
  <si>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</si>
  <si>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</si>
  <si>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</si>
  <si>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</si>
  <si>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</si>
  <si>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</si>
  <si>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</si>
  <si>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</si>
  <si>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</si>
  <si>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</si>
  <si>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</si>
  <si>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</si>
  <si>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</si>
  <si>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</si>
  <si>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</si>
  <si>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</si>
  <si>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</si>
  <si>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</si>
  <si>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</si>
  <si>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</si>
  <si>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</si>
  <si>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</si>
  <si>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</si>
  <si>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</si>
  <si>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</si>
  <si>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</si>
  <si>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</si>
  <si>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</si>
  <si>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</si>
  <si>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</si>
  <si>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</si>
  <si>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</si>
  <si>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</si>
  <si>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</si>
  <si>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</si>
  <si>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</si>
  <si>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</si>
  <si>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</si>
  <si>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</si>
  <si>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</si>
  <si>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</si>
  <si>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</si>
  <si>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</si>
  <si>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</si>
  <si>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</si>
  <si>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</si>
  <si>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</si>
  <si>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</si>
  <si>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</si>
  <si>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</si>
  <si>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</si>
  <si>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</si>
  <si>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</si>
  <si>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</si>
  <si>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</si>
  <si>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</si>
  <si>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</si>
  <si>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</si>
  <si>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</si>
  <si>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</si>
  <si>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</si>
  <si>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</si>
  <si>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</si>
  <si>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</si>
  <si>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</si>
  <si>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</si>
  <si>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</si>
  <si>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</si>
  <si>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</si>
  <si>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</si>
  <si>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</si>
  <si>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</si>
  <si>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</si>
  <si>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</si>
  <si>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</si>
  <si>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</si>
  <si>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</si>
  <si>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</si>
  <si>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</si>
  <si>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</si>
  <si>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</si>
  <si>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</si>
  <si>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</si>
  <si>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</si>
  <si>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</si>
  <si>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</si>
  <si>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</si>
  <si>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</si>
  <si>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</si>
  <si>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</si>
  <si>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</si>
  <si>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</si>
  <si>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</si>
  <si>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</si>
  <si>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</si>
  <si>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</si>
  <si>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</si>
  <si>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</si>
  <si>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</si>
  <si>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</si>
  <si>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</si>
  <si>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</si>
  <si>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</si>
  <si>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</si>
  <si>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</si>
  <si>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</si>
  <si>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</si>
  <si>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</si>
  <si>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</si>
  <si>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</si>
  <si>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</si>
  <si>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</si>
  <si>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</si>
  <si>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</si>
  <si>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</si>
  <si>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</si>
  <si>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</si>
  <si>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</si>
  <si>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</si>
  <si>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</si>
  <si>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</si>
  <si>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</si>
  <si>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</si>
  <si>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</si>
  <si>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</si>
  <si>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</si>
  <si>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</si>
  <si>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</si>
  <si>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</si>
  <si>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</si>
  <si>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</si>
  <si>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</si>
  <si>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</si>
  <si>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</si>
  <si>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</si>
  <si>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</si>
  <si>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</si>
  <si>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</si>
  <si>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</si>
  <si>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</si>
  <si>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</si>
  <si>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</si>
  <si>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</si>
  <si>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</si>
  <si>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</si>
  <si>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</si>
  <si>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</si>
  <si>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</si>
  <si>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</si>
  <si>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</si>
  <si>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</si>
  <si>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</si>
  <si>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</si>
  <si>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</si>
  <si>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</si>
  <si>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</si>
  <si>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</si>
  <si>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</si>
  <si>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</si>
  <si>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</si>
  <si>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</si>
  <si>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</si>
  <si>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</si>
  <si>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</si>
  <si>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</si>
  <si>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</si>
  <si>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</si>
  <si>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</si>
  <si>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</si>
  <si>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</si>
  <si>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</si>
  <si>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</si>
  <si>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</si>
  <si>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</si>
  <si>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</si>
  <si>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</si>
  <si>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</si>
  <si>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</si>
  <si>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</si>
  <si>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</si>
  <si>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</si>
  <si>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</si>
  <si>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</si>
  <si>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</si>
  <si>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</si>
  <si>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</si>
  <si>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</si>
  <si>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</si>
  <si>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</si>
  <si>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</si>
  <si>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</si>
  <si>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</si>
  <si>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</si>
  <si>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</si>
  <si>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</si>
  <si>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</si>
  <si>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</si>
  <si>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</si>
  <si>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</si>
  <si>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</si>
  <si>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</si>
  <si>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</si>
  <si>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</si>
  <si>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</si>
  <si>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</si>
  <si>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</si>
  <si>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</si>
  <si>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</si>
  <si>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</si>
  <si>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</si>
  <si>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</si>
  <si>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</si>
  <si>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</si>
  <si>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</si>
  <si>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</si>
  <si>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</si>
  <si>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</si>
  <si>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</si>
  <si>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</si>
  <si>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</si>
  <si>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</si>
  <si>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</si>
  <si>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</si>
  <si>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</si>
  <si>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</si>
  <si>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</si>
  <si>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</si>
  <si>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</si>
  <si>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</si>
  <si>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</si>
  <si>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</si>
  <si>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</si>
  <si>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</si>
  <si>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</si>
  <si>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</si>
  <si>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</si>
  <si>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</si>
  <si>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</si>
  <si>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</si>
  <si>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</si>
  <si>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</si>
  <si>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</si>
  <si>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</si>
  <si>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</si>
  <si>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</si>
  <si>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</si>
  <si>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</si>
  <si>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</si>
  <si>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</si>
  <si>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</si>
  <si>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</si>
  <si>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</si>
  <si>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</si>
  <si>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</si>
  <si>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</si>
  <si>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</si>
  <si>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</si>
  <si>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</si>
  <si>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</si>
  <si>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</si>
  <si>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</si>
  <si>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</si>
  <si>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</si>
  <si>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</si>
  <si>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</si>
  <si>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</si>
  <si>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</si>
  <si>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</si>
  <si>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</si>
  <si>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</si>
  <si>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</si>
  <si>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</si>
  <si>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</si>
  <si>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</si>
  <si>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</si>
  <si>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</si>
  <si>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t>Estudiar hojas de vida de apoderados judiciales de procesos  a favor o en contra de la UAEOS.</t>
  </si>
  <si>
    <t>Jefe Oficina Asesora Jurídica</t>
  </si>
  <si>
    <t>Deficiente Planeación en la designación oportuna de apoderado judicial en las diferentes etapas de los procesos.</t>
  </si>
  <si>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</si>
  <si>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</si>
  <si>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</si>
  <si>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</si>
  <si>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</si>
  <si>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</si>
  <si>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</si>
  <si>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</si>
  <si>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</si>
  <si>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</si>
  <si>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</si>
  <si>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</si>
  <si>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</si>
  <si>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</si>
  <si>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</si>
  <si>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</si>
  <si>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</si>
  <si>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</si>
  <si>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</si>
  <si>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</si>
  <si>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</si>
  <si>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</si>
  <si>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</si>
  <si>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</si>
  <si>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</si>
  <si>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</si>
  <si>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</si>
  <si>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</si>
  <si>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</si>
  <si>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</si>
  <si>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</si>
  <si>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</si>
  <si>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</si>
  <si>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</si>
  <si>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</si>
  <si>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</si>
  <si>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</si>
  <si>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</si>
  <si>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</si>
  <si>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</si>
  <si>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</si>
  <si>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</si>
  <si>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</si>
  <si>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</si>
  <si>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</si>
  <si>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</si>
  <si>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</si>
  <si>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</si>
  <si>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</si>
  <si>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</si>
  <si>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</si>
  <si>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</si>
  <si>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</si>
  <si>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</si>
  <si>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</si>
  <si>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</si>
  <si>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</si>
  <si>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</si>
  <si>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</si>
  <si>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</si>
  <si>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</si>
  <si>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</si>
  <si>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</si>
  <si>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</si>
  <si>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</si>
  <si>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</si>
  <si>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</si>
  <si>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</si>
  <si>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</si>
  <si>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</si>
  <si>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</si>
  <si>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</si>
  <si>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</si>
  <si>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</si>
  <si>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</si>
  <si>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</si>
  <si>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</si>
  <si>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</si>
  <si>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</si>
  <si>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</si>
  <si>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</si>
  <si>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</si>
  <si>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</si>
  <si>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</si>
  <si>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</si>
  <si>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</si>
  <si>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</si>
  <si>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</si>
  <si>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</si>
  <si>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</si>
  <si>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t>Revisar Plan anual de adquisiciones frente a solicitudes de procesos de contratación.</t>
  </si>
  <si>
    <t>Interés particular del supervisor en la entrega del cumplido a satisfacción sin el lleno de los requisitos contractuales.</t>
  </si>
  <si>
    <t>Satisfacer un interés particular de carácter económico, de prestigio o de notoriedad.</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</si>
  <si>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</si>
  <si>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</si>
  <si>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</si>
  <si>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</si>
  <si>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</si>
  <si>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</si>
  <si>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</si>
  <si>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</si>
  <si>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</si>
  <si>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</si>
  <si>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</si>
  <si>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</si>
  <si>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</si>
  <si>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</si>
  <si>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</si>
  <si>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</si>
  <si>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</si>
  <si>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</si>
  <si>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</si>
  <si>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</si>
  <si>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</si>
  <si>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</si>
  <si>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</si>
  <si>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</si>
  <si>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</si>
  <si>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</si>
  <si>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</si>
  <si>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</si>
  <si>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</si>
  <si>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</si>
  <si>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</si>
  <si>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</si>
  <si>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</si>
  <si>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</si>
  <si>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</si>
  <si>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</si>
  <si>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</si>
  <si>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</si>
  <si>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</si>
  <si>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</si>
  <si>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</si>
  <si>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</si>
  <si>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 xml:space="preserve">
Divulgar a la ciudadanía la gratuidad de las acciones que desarrolla la Caeos respecto del trámite
Socializar el marco normativo y procedimiento aplicable al trámite de acreditación.
</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</si>
  <si>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</si>
  <si>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</si>
  <si>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</si>
  <si>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</si>
  <si>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</si>
  <si>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</si>
  <si>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</si>
  <si>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</si>
  <si>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</si>
  <si>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</si>
  <si>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</si>
  <si>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</si>
  <si>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</si>
  <si>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</si>
  <si>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</si>
  <si>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</si>
  <si>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</si>
  <si>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</si>
  <si>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</si>
  <si>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</si>
  <si>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</si>
  <si>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</si>
  <si>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</si>
  <si>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</si>
  <si>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</si>
  <si>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</si>
  <si>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</si>
  <si>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</si>
  <si>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</si>
  <si>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</si>
  <si>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</si>
  <si>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</si>
  <si>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</si>
  <si>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</si>
  <si>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</si>
  <si>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</si>
  <si>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</si>
  <si>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</si>
  <si>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</si>
  <si>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</si>
  <si>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</si>
  <si>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</si>
  <si>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</si>
  <si>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</si>
  <si>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</si>
  <si>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</si>
  <si>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</si>
  <si>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</si>
  <si>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</si>
  <si>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</si>
  <si>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</si>
  <si>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</si>
  <si>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</si>
  <si>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</si>
  <si>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</si>
  <si>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</si>
  <si>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</si>
  <si>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</si>
  <si>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</si>
  <si>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</si>
  <si>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</si>
  <si>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</si>
  <si>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</si>
  <si>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</si>
  <si>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</si>
  <si>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</si>
  <si>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</si>
  <si>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</si>
  <si>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</si>
  <si>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</si>
  <si>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</si>
  <si>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</si>
  <si>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</si>
  <si>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</si>
  <si>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</si>
  <si>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</si>
  <si>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</si>
  <si>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</si>
  <si>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</si>
  <si>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</si>
  <si>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</si>
  <si>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</si>
  <si>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</si>
  <si>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</si>
  <si>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</si>
  <si>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</si>
  <si>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</si>
  <si>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</si>
  <si>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</si>
  <si>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</si>
  <si>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</si>
  <si>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</si>
  <si>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</si>
  <si>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</si>
  <si>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ZONA DE RIESGO RESIDUAL</t>
  </si>
  <si>
    <t>No. Riesgos de Corrupción</t>
  </si>
  <si>
    <t>Total No. Riesgos</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</si>
  <si>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</si>
  <si>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</si>
  <si>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</si>
  <si>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</si>
  <si>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</si>
  <si>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</si>
  <si>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</si>
  <si>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</si>
  <si>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</si>
  <si>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</si>
  <si>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</si>
  <si>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</si>
  <si>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r>
      <rPr>
        <sz val="10"/>
        <color rgb="FFFF0000"/>
        <rFont val="Arial Narrow"/>
        <family val="2"/>
      </rPr>
      <t>Debido</t>
    </r>
    <r>
      <rPr>
        <sz val="10"/>
        <color theme="1"/>
        <rFont val="Arial Narrow"/>
        <family val="2"/>
      </rPr>
      <t xml:space="preserve"> a Pérdida de la Disponibilidad y Confidencialidad
</t>
    </r>
  </si>
  <si>
    <t>GIN 001</t>
  </si>
  <si>
    <t>Acceso a la red o a los sistemas de información por personas no autorizadas en la UAEOS.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</si>
  <si>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</si>
  <si>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 xml:space="preserve">Gestión de las vulnerabilidades técnicas
</t>
  </si>
  <si>
    <t>Políticas para la seguridad de la informacioón</t>
  </si>
  <si>
    <t>Politica de control de acceso</t>
  </si>
  <si>
    <t xml:space="preserve">Sistema de gestión de contraseñas
</t>
  </si>
  <si>
    <t>Mantenimiento de Equipos</t>
  </si>
  <si>
    <t>Toma de conciencia, educación y formación en la seguridad de la información</t>
  </si>
  <si>
    <t>julio 1 de 2022</t>
  </si>
  <si>
    <t>GFI 05</t>
  </si>
  <si>
    <t>Fallas en el sistema de pagos de las plataformas virtuales.</t>
  </si>
  <si>
    <t>Revisar saldos cuentas bancos</t>
  </si>
  <si>
    <t>Verificar los saldos cuenta bancaria cada vez que se realice un pago</t>
  </si>
  <si>
    <r>
      <rPr>
        <sz val="10"/>
        <color rgb="FFFF0000"/>
        <rFont val="Arial Narrow"/>
        <family val="2"/>
      </rPr>
      <t>Posibilidad</t>
    </r>
    <r>
      <rPr>
        <sz val="10"/>
        <color theme="1"/>
        <rFont val="Arial Narrow"/>
        <family val="2"/>
      </rPr>
      <t xml:space="preserve"> de pérdida reputacional</t>
    </r>
  </si>
  <si>
    <r>
      <rPr>
        <sz val="10"/>
        <color rgb="FFFF0000"/>
        <rFont val="Arial Narrow"/>
        <family val="2"/>
      </rPr>
      <t>Posibilidad</t>
    </r>
    <r>
      <rPr>
        <sz val="10"/>
        <color theme="1"/>
        <rFont val="Arial Narrow"/>
        <family val="2"/>
      </rPr>
      <t xml:space="preserve"> de perdida reputacional</t>
    </r>
  </si>
  <si>
    <r>
      <rPr>
        <sz val="10"/>
        <color rgb="FFFF0000"/>
        <rFont val="Arial Narrow"/>
        <family val="2"/>
      </rPr>
      <t>Posibilidad</t>
    </r>
    <r>
      <rPr>
        <sz val="10"/>
        <color theme="1"/>
        <rFont val="Arial Narrow"/>
        <family val="2"/>
      </rPr>
      <t xml:space="preserve"> de incurrir en perdida económica y reputacional</t>
    </r>
  </si>
  <si>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</si>
  <si>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</si>
  <si>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</si>
  <si>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</si>
  <si>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</si>
  <si>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</si>
  <si>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</si>
  <si>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</si>
  <si>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</si>
  <si>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</si>
  <si>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</si>
  <si>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</si>
  <si>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</si>
  <si>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</si>
  <si>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</si>
  <si>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</si>
  <si>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</si>
  <si>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</si>
  <si>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</si>
  <si>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</si>
  <si>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</si>
  <si>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</si>
  <si>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</si>
  <si>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</si>
  <si>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</si>
  <si>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</si>
  <si>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</si>
  <si>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</si>
  <si>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</si>
  <si>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</si>
  <si>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</si>
  <si>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</si>
  <si>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</si>
  <si>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</si>
  <si>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</si>
  <si>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</si>
  <si>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</si>
  <si>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</si>
  <si>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</si>
  <si>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</si>
  <si>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</si>
  <si>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</si>
  <si>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</si>
  <si>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</si>
  <si>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</si>
  <si>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</si>
  <si>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</si>
  <si>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</si>
  <si>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</si>
  <si>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</si>
  <si>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</si>
  <si>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</si>
  <si>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</si>
  <si>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</si>
  <si>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</si>
  <si>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</si>
  <si>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</si>
  <si>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</si>
  <si>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</si>
  <si>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</si>
  <si>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</si>
  <si>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</si>
  <si>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</si>
  <si>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</si>
  <si>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</si>
  <si>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</si>
  <si>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</si>
  <si>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</si>
  <si>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</si>
  <si>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</si>
  <si>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</si>
  <si>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</si>
  <si>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</si>
  <si>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</si>
  <si>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</si>
  <si>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</si>
  <si>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</si>
  <si>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</si>
  <si>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</si>
  <si>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</si>
  <si>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</si>
  <si>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</si>
  <si>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</si>
  <si>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</si>
  <si>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</si>
  <si>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</si>
  <si>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</si>
  <si>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</si>
  <si>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</si>
  <si>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</si>
  <si>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</si>
  <si>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</si>
  <si>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</si>
  <si>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</si>
  <si>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</si>
  <si>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</si>
  <si>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</si>
  <si>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</si>
  <si>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</si>
  <si>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</si>
  <si>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</si>
  <si>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</si>
  <si>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</si>
  <si>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</si>
  <si>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</si>
  <si>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</si>
  <si>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</si>
  <si>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</si>
  <si>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</si>
  <si>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TRATAMIENTO DEL RIESGO</t>
  </si>
  <si>
    <t>Por sanciones por parte de los entes de control e insatisfacción de los funcionarios de la entidad</t>
  </si>
  <si>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</si>
  <si>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</si>
  <si>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</si>
  <si>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t>Por modificación de los criterios de los estandares mínimos en Segurida de Salud en el Trabajo.</t>
  </si>
  <si>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</si>
  <si>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Realizar la contratación de la actualización y soporte técnico del aplicativo de nómina NOVASOFT para cada vigenica.</t>
  </si>
  <si>
    <t>Verificar el cumplimiento de cada item de los estándares mínimos en Seguridad y Salud en el Trabajo.</t>
  </si>
  <si>
    <t>Cargar la información de tiempos laborados y salarios en la plataforma CETIL, previa verificación y validación de la información en las Historia Laborales de los exfuncionarios y funcionarios de la Entidad.</t>
  </si>
  <si>
    <t>Cargar la información en el SIIF, verificar y aprobar las solicitudes de tiquetes aéreos y viáticos de comisión de servicios de los funcionarios públicos.</t>
  </si>
  <si>
    <t>Verificar la documentación en la plataforma de SIGEP II y cumplimiento de la normatividad vigente.</t>
  </si>
  <si>
    <t>Verificar la contratación anual de la actualización y soporte técnico del aplicativo de nómina NOVASOFT de conformidad con el Plan anual de Adquisiciones.</t>
  </si>
  <si>
    <t>Realizar la evaluación de los estándares mínimos de Seguridad y Salud en el Trabajo.</t>
  </si>
  <si>
    <t>Revisar Historias laborales para validación y cargue de la información en el aplicativo CETIL, para su revisión y firma del Coordinador Grupo de Gestión Humana.</t>
  </si>
  <si>
    <t>Verificar cumplimiento cronograma remitido por el área correspondiente, aprobación por la Dirección Nacional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</si>
  <si>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</si>
  <si>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Fraude Interno</t>
  </si>
  <si>
    <t>Corrupción</t>
  </si>
  <si>
    <t>Cuando el interés general propio de la función pública entra en conflicto con el interés particular y directo del servidor público”.</t>
  </si>
  <si>
    <t>Pérdida derivada de actos de fraude por personas ajenas a la organización (no participa personal de la entidad).</t>
  </si>
  <si>
    <t>Usuarios, Productos y Prácticas</t>
  </si>
  <si>
    <t>Pérdida por daños o extravíos de los activos fijos por desastres naturales u otros riesgos/eventos externos como atentados, vandalismo, orden público.</t>
  </si>
  <si>
    <t>Posibilidad que por acción u omisión, se use el poder para desviar la gestión de lo público hacia un beneficio privado</t>
  </si>
  <si>
    <t>Conflicto de Interés</t>
  </si>
  <si>
    <t>CLASES DE RIESGOS</t>
  </si>
  <si>
    <t>Riesgos de seguridad Digital</t>
  </si>
  <si>
    <t>Realizar seguimiento a la ejecución de los proyectos de inversión, estableciéndose el grado de avance físico, financiero y de gestión, realizar informes mensuales de  ejecución presupuestal.</t>
  </si>
  <si>
    <r>
      <rPr>
        <sz val="10"/>
        <color rgb="FFFF0000"/>
        <rFont val="Arial Narrow"/>
        <family val="2"/>
      </rPr>
      <t>Posibilidad</t>
    </r>
    <r>
      <rPr>
        <sz val="10"/>
        <color theme="1"/>
        <rFont val="Arial Narrow"/>
        <family val="2"/>
      </rPr>
      <t xml:space="preserve"> de incurrir en perdida económica debido a  la falta de actualización y soporte técnico del aplicativo de nómina de NOVASOFT.</t>
    </r>
  </si>
  <si>
    <t>PDE 01</t>
  </si>
  <si>
    <t>PDE 02</t>
  </si>
  <si>
    <t>Verificar consistencia de la información para su procesamiento.</t>
  </si>
  <si>
    <t>Restringir acceso a la información y a las bases de datos de operaciones estadísticas a personal no autorizado.</t>
  </si>
  <si>
    <r>
      <rPr>
        <sz val="10"/>
        <color rgb="FFFF0000"/>
        <rFont val="Arial Narrow"/>
        <family val="2"/>
      </rP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</si>
  <si>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 xml:space="preserve">Verificar cantidad y descripción de bienes contra factura, hoja de inventarios individual y diligenciamiento de los registros correspondientes de inventarios. Por parte del profesional Especializado responsable de Inventarios
</t>
  </si>
  <si>
    <t>Socializar Plan Institucional de Gestión Ambiental - PIGA, su desarrollo y seguimiento a las actividades.</t>
  </si>
  <si>
    <t>Aplicar instrumentos, tales como las tablas de retención documental - TRD, inventario documental, hoja de control, y demás formatos (formatos de afuera) que aseguren una adecuada gestión y conservación de la documentación.</t>
  </si>
  <si>
    <t>Elaborar protocolo y lineamientos para la administración y control de las comunicaciones oficiales.</t>
  </si>
  <si>
    <r>
      <rPr>
        <sz val="10"/>
        <color rgb="FFFF0000"/>
        <rFont val="Arial Narrow"/>
        <family val="2"/>
      </rPr>
      <t xml:space="preserve">Debido </t>
    </r>
    <r>
      <rPr>
        <sz val="10"/>
        <color theme="1"/>
        <rFont val="Arial Narrow"/>
        <family val="2"/>
      </rPr>
      <t xml:space="preserve"> a certifcación errónea de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</si>
  <si>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certifcar erróneamente la disponibilidad de un rubro presupuestal.</t>
    </r>
  </si>
  <si>
    <t>Asesorar por parte de la Coordinación Financiera, el técnico y el auxiliar administrativo del Grupo de Gestión Financiera, con base en los rubros y usos presupuestales a utilizar.</t>
  </si>
  <si>
    <t>Brindar asesoría por parte del Coordinador, contratista con funciones de contador, técnico,  auxiliar administrativo del Grupo de Gestión Financiera, para la definición de los rubros y usos presupuestales para la adquisición de bienes y servicios.</t>
  </si>
  <si>
    <t xml:space="preserve">Realizar seguimiento  a los procesos de contratación del Grupo TICS conforme al Plan Anual de Adquisiciones </t>
  </si>
  <si>
    <t>Ejecutar plan/Programa de mantenimiento de software y hardware</t>
  </si>
  <si>
    <t>Tráfico de influencias y favoritismos entre el facilitador y los participantes de procesos formativos.</t>
  </si>
  <si>
    <t>Coordinación y Porfesional designado
Grupo de Educación e Investigación</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</si>
  <si>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</si>
  <si>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</si>
  <si>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r>
      <rPr>
        <sz val="10"/>
        <color rgb="FFFF0000"/>
        <rFont val="Arial Narrow"/>
        <family val="2"/>
      </rPr>
      <t>Posibilidad</t>
    </r>
    <r>
      <rPr>
        <sz val="10"/>
        <color theme="1"/>
        <rFont val="Arial Narrow"/>
        <family val="2"/>
      </rPr>
      <t xml:space="preserve"> de incurrir en perdida reputacional, </t>
    </r>
    <r>
      <rPr>
        <sz val="10"/>
        <color rgb="FFFF0000"/>
        <rFont val="Arial Narrow"/>
        <family val="2"/>
      </rPr>
      <t>debido</t>
    </r>
    <r>
      <rPr>
        <sz val="10"/>
        <color theme="1"/>
        <rFont val="Arial Narrow"/>
        <family val="2"/>
      </rPr>
      <t xml:space="preserve"> a modificación de los criterios de los estándares mínimos en Seguridad y Salud en el Trabajo.</t>
    </r>
  </si>
  <si>
    <r>
      <rPr>
        <sz val="10"/>
        <color rgb="FFFF0000"/>
        <rFont val="Arial Narrow"/>
        <family val="2"/>
      </rPr>
      <t xml:space="preserve">Debido </t>
    </r>
    <r>
      <rPr>
        <sz val="10"/>
        <color theme="1"/>
        <rFont val="Arial Narrow"/>
        <family val="2"/>
      </rPr>
      <t>a modificación de los criterios de los estándares mínimos en Seguridad y Salud en el Trabajo.</t>
    </r>
  </si>
  <si>
    <t>Asignación apoderados judiciales con verificación por proceso, del régimen de inhabilidades e incompatibilidades y conflicto de interés</t>
  </si>
  <si>
    <t>Vaildar y verificar hojas de vida de los apoderados judiciales Consejo Superior de la Judicatura.</t>
  </si>
  <si>
    <t>Designar apoderados judiciales en las etapas procesales</t>
  </si>
  <si>
    <t>Resolver las PQRDS dentro de los terminos de Ley</t>
  </si>
  <si>
    <t>MATRIZ MAPA DE RIESGOS</t>
  </si>
  <si>
    <t>CÓDIGO-FO-PDE-04</t>
  </si>
  <si>
    <t>Solicitar a los futuros contratistas y/o supervisores de contratos y/o convenios de la UAEOS, declaración de estar incurso o no en causal de Conflicto de Interéses, frente al futuro contratista o cooperante.</t>
  </si>
  <si>
    <t>No. Riesgos</t>
  </si>
  <si>
    <t>Revisar y gestionar la identificación de producto o servicio no conforme reportada por los líderes de Proceso, de acuerdo con el Procedimiento de producto o Servicio no Conforme.</t>
  </si>
  <si>
    <t>Mecanismo exporadico de control  en la publicación de contenidos y piezas, en los canales establecidos para tal fin.</t>
  </si>
  <si>
    <r>
      <rPr>
        <sz val="10"/>
        <color rgb="FFFF0000"/>
        <rFont val="Arial Narrow"/>
        <family val="2"/>
      </rPr>
      <t>Debido</t>
    </r>
    <r>
      <rPr>
        <sz val="10"/>
        <rFont val="Arial Narrow"/>
        <family val="2"/>
      </rPr>
      <t xml:space="preserve"> aa la no actualización    de los estándares de imagen corporativa,al incumplimiento de su aplicació, a publicaciones   no  autorizadas. y  con contenido inadecuado</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</si>
  <si>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la no actualización    de los estándares de imagen corporativa,al incumplimiento de su aplicació, a publicaciones   no  autorizadas. y  con contenido inadecuado</t>
    </r>
  </si>
  <si>
    <t>Control intermitente en la recolección de la información que se produce en la UAEOS</t>
  </si>
  <si>
    <t>Actualizar los estandares de la imagen corporativa en los documentos del proceso de Comunicaciones y Prensa 
Verificar el cumplimiento en la publicación de cada uno de los contenidos autorizados por el líder de proceso.</t>
  </si>
  <si>
    <t>GFI 06</t>
  </si>
  <si>
    <t>Inadecuada programación de pagos para el periodo, el consolidado  de solicitudes de PAC (fondos disponibles para realizar pagos de obligaciones de la Entidad) no se cumplió por parte de los solicitantes.</t>
  </si>
  <si>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</si>
  <si>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</si>
  <si>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Expedir circular 2023, que establezca fechas para radicar pagos de proveedores y contratistas y los lineamientos para el trámite de los pagos y verificar su cumplimiento.</t>
  </si>
  <si>
    <t>Radicar documentos para pagos de proveedores y contratistas antes de los días 15 de cada mes de coformidad con la circular 006 de 15 de mayo de 2023. 
Enviar correos a los supervisores informadoles del PAC disponible de cada mes y la fecha maxima de pago a proveedores y contratistas.</t>
  </si>
  <si>
    <t>Coordinador Grupo de Gestión Financiera
Profesional Especializado Grado 13</t>
  </si>
  <si>
    <t>Estado / Evidencias</t>
  </si>
  <si>
    <t>GEAS 01</t>
  </si>
  <si>
    <t>GEAS 02</t>
  </si>
  <si>
    <t>GEAS 03</t>
  </si>
  <si>
    <t>Enero 1 de 2024</t>
  </si>
  <si>
    <t>30 de abril de 2,024
30 de junio de 2,024
31 de agosto de 2024
31 de diciembre de 2.024</t>
  </si>
  <si>
    <t>GESTIÓN DE LA EDUCACIÓN ASOCIATIVA SOLIDARIA</t>
  </si>
  <si>
    <t>RIESGOS DE PROCESO</t>
  </si>
  <si>
    <t>RIESGOS DE CORRUPCIÓN</t>
  </si>
  <si>
    <t>CONFLICTOS DE INTERES</t>
  </si>
  <si>
    <t>RELACIONES LABORALES</t>
  </si>
  <si>
    <t>FALLAS TECNOLOGICAS</t>
  </si>
  <si>
    <t>GESTIÓN EDUCACIÓN ASOCIATIVA SOLIDARIA</t>
  </si>
  <si>
    <t>Todos los Procesos</t>
  </si>
  <si>
    <t>MAPA DE RIESGOS DE SEGURIDAD DIGITAL 2.024</t>
  </si>
  <si>
    <r>
      <t xml:space="preserve">Seguimiento según periodicidad fecha de seguimiento </t>
    </r>
    <r>
      <rPr>
        <b/>
        <sz val="11"/>
        <color theme="0" tint="-0.499984740745262"/>
        <rFont val="Arial Narrow"/>
        <family val="2"/>
      </rPr>
      <t>(DD/MM/AAAA)</t>
    </r>
  </si>
  <si>
    <t>Instrumentos archivísticos no revisados y actualizados conforme a la normatividad vigente.</t>
  </si>
  <si>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</si>
  <si>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r>
      <t xml:space="preserve">Posibilidad de perdida económica por multa y sanción del ente regulador </t>
    </r>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</si>
  <si>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t>Inexistencia de protocolos de seguridad para el acceso y restricción a los depósitos de almacenamiento de información física.</t>
  </si>
  <si>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</si>
  <si>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r>
      <t xml:space="preserve">Posibilidad de perdida economica y/o reputacional </t>
    </r>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</si>
  <si>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t xml:space="preserve">No aplicación de protocolos de seguridad y manejo de la información. </t>
  </si>
  <si>
    <r>
      <rPr>
        <sz val="10"/>
        <color rgb="FFFF0000"/>
        <rFont val="Arial Narrow"/>
        <family val="2"/>
      </rPr>
      <t>Debido</t>
    </r>
    <r>
      <rPr>
        <sz val="10"/>
        <color theme="1"/>
        <rFont val="Arial Narrow"/>
        <family val="2"/>
      </rPr>
      <t xml:space="preserve"> al borrado y/o eliminación de información digital de las carpetas compartidas de cada área que conforma la estructura organizacional.</t>
    </r>
  </si>
  <si>
    <r>
      <t xml:space="preserve">Posibilidad de perdida economica y/o reputacional </t>
    </r>
    <r>
      <rPr>
        <sz val="10"/>
        <color rgb="FFFF0000"/>
        <rFont val="Arial Narrow"/>
        <family val="2"/>
      </rPr>
      <t>debido</t>
    </r>
    <r>
      <rPr>
        <sz val="10"/>
        <color theme="1"/>
        <rFont val="Arial Narrow"/>
        <family val="2"/>
      </rPr>
      <t xml:space="preserve"> al borrado y/o eliminación de documentos fisicos o electrónicos de las carpetas compartidas de cada área que conforma la estructura organizacional.</t>
    </r>
  </si>
  <si>
    <t>Inaplicación de la normatividad archivistica vigente.</t>
  </si>
  <si>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</si>
  <si>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r>
      <t xml:space="preserve">Posibilidad de perdida económica por multa y sanción de entes reguladores </t>
    </r>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</si>
  <si>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t>GDO 03</t>
  </si>
  <si>
    <t>GDO 04</t>
  </si>
  <si>
    <t>GDO 05</t>
  </si>
  <si>
    <t>GDO 06</t>
  </si>
  <si>
    <t>Implementar los instrumentos archivisticos, tales como diagnóstico integral archivistico, PINAR, PGD, SIC, politica de archivo, tablas de retención documental. tablas de valoracion documental y cuadro de clasificación documental.</t>
  </si>
  <si>
    <t>Implementar la Matriz de control de acceso para los funcionarios.</t>
  </si>
  <si>
    <t>Implementar perfles de acceso para los funcionarios.</t>
  </si>
  <si>
    <t>Implementar las Tablas de Retención Documental articuladas con el mapa de procesos de la Entidad.</t>
  </si>
  <si>
    <t>Levantamiento de información con los lideres de área para definir los responsables que deben acceder en los archivos de gestión y el archivo central en la matriz de control de acceso.</t>
  </si>
  <si>
    <t>Grupo de Gestión Administrativa - Grupo de TICS.</t>
  </si>
  <si>
    <t>Adoptar las Tablas de Retención Documental al momento de realizar eliminación documental.</t>
  </si>
  <si>
    <t>Grupo de Gestión Administrativa - Comité Institucional de Gestión y Desempeño</t>
  </si>
  <si>
    <r>
      <rPr>
        <sz val="10"/>
        <color rgb="FFFF0000"/>
        <rFont val="Arial Narrow"/>
        <family val="2"/>
      </rPr>
      <t>Posibilidad de incurrir</t>
    </r>
    <r>
      <rPr>
        <sz val="10"/>
        <color theme="1"/>
        <rFont val="Arial Narrow"/>
        <family val="2"/>
      </rPr>
      <t xml:space="preserve"> en perdida reputacional y económica</t>
    </r>
  </si>
  <si>
    <r>
      <rPr>
        <sz val="10"/>
        <color rgb="FFFF0000"/>
        <rFont val="Arial Narrow"/>
        <family val="2"/>
      </rPr>
      <t>Posibilidad</t>
    </r>
    <r>
      <rPr>
        <sz val="10"/>
        <color theme="1"/>
        <rFont val="Arial Narrow"/>
        <family val="2"/>
      </rPr>
      <t xml:space="preserve"> de pérdida reputacional y económica</t>
    </r>
  </si>
  <si>
    <r>
      <rPr>
        <sz val="10"/>
        <color rgb="FFFF0000"/>
        <rFont val="Arial Narrow"/>
        <family val="2"/>
      </rPr>
      <t>Posibilidad</t>
    </r>
    <r>
      <rPr>
        <sz val="10"/>
        <color theme="1"/>
        <rFont val="Arial Narrow"/>
        <family val="2"/>
      </rPr>
      <t xml:space="preserve"> de incurrir en perdida económica</t>
    </r>
  </si>
  <si>
    <r>
      <rPr>
        <sz val="10"/>
        <color rgb="FFFF0000"/>
        <rFont val="Arial Narrow"/>
        <family val="2"/>
      </rPr>
      <t>Posibilidad</t>
    </r>
    <r>
      <rPr>
        <sz val="10"/>
        <color theme="1"/>
        <rFont val="Arial Narrow"/>
        <family val="2"/>
      </rPr>
      <t xml:space="preserve"> de  perdida reputacional y económica</t>
    </r>
  </si>
  <si>
    <r>
      <rPr>
        <sz val="10"/>
        <color rgb="FFFF0000"/>
        <rFont val="Arial Narrow"/>
        <family val="2"/>
      </rPr>
      <t>Debido</t>
    </r>
    <r>
      <rPr>
        <sz val="10"/>
        <color theme="1"/>
        <rFont val="Arial Narrow"/>
        <family val="2"/>
      </rPr>
      <t xml:space="preserve"> a sustracción de los bienes.</t>
    </r>
  </si>
  <si>
    <r>
      <rPr>
        <sz val="10"/>
        <color rgb="FFFF0000"/>
        <rFont val="Arial Narrow"/>
        <family val="2"/>
      </rPr>
      <t>Debido</t>
    </r>
    <r>
      <rPr>
        <sz val="10"/>
        <color theme="1"/>
        <rFont val="Arial Narrow"/>
        <family val="2"/>
      </rPr>
      <t xml:space="preserve"> a realizar doble pago.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</si>
  <si>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realizar doble pago.</t>
    </r>
  </si>
  <si>
    <r>
      <rPr>
        <sz val="10"/>
        <color rgb="FFFF0000"/>
        <rFont val="Arial Narrow"/>
        <family val="2"/>
      </rPr>
      <t xml:space="preserve">Debido </t>
    </r>
    <r>
      <rPr>
        <sz val="10"/>
        <color theme="1"/>
        <rFont val="Arial Narrow"/>
        <family val="2"/>
      </rPr>
      <t>a la asignación de apoderado judicial sin idoneidad y experiencia.</t>
    </r>
  </si>
  <si>
    <r>
      <rPr>
        <sz val="10"/>
        <color rgb="FFFF0000"/>
        <rFont val="Arial Narrow"/>
        <family val="2"/>
      </rPr>
      <t>Posibilidad</t>
    </r>
    <r>
      <rPr>
        <sz val="10"/>
        <rFont val="Arial Narrow"/>
        <family val="2"/>
      </rPr>
      <t xml:space="preserve"> de perdida reputacional y económica por p</t>
    </r>
    <r>
      <rPr>
        <sz val="10"/>
        <color theme="1"/>
        <rFont val="Arial Narrow"/>
        <family val="2"/>
      </rPr>
      <t xml:space="preserve">rocesos judiciales sin defensa técnica, en favor de los intereses de la Entidad; lo anterior </t>
    </r>
    <r>
      <rPr>
        <sz val="10"/>
        <color rgb="FFFF0000"/>
        <rFont val="Arial Narrow"/>
        <family val="2"/>
      </rPr>
      <t>debido</t>
    </r>
    <r>
      <rPr>
        <sz val="10"/>
        <color theme="1"/>
        <rFont val="Arial Narrow"/>
        <family val="2"/>
      </rPr>
      <t xml:space="preserve"> a la designación de apoderado judicial sin idoneidad y experiencia.</t>
    </r>
    <r>
      <rPr>
        <sz val="11"/>
        <color rgb="FFFF0000"/>
        <rFont val="Arial Narrow"/>
        <family val="2"/>
      </rPr>
      <t/>
    </r>
  </si>
  <si>
    <r>
      <rPr>
        <sz val="10"/>
        <color rgb="FFFF0000"/>
        <rFont val="Arial Narrow"/>
        <family val="2"/>
      </rPr>
      <t>Debido</t>
    </r>
    <r>
      <rPr>
        <sz val="10"/>
        <color theme="1"/>
        <rFont val="Arial Narrow"/>
        <family val="2"/>
      </rPr>
      <t xml:space="preserve"> a  Procesos sin asignación de apoderado judicial, Procesos judiciales sin oportuno seguimiento, Procesos judiciales sin intervención oportuna</t>
    </r>
  </si>
  <si>
    <r>
      <rPr>
        <sz val="10"/>
        <color rgb="FFFF0000"/>
        <rFont val="Arial Narrow"/>
        <family val="2"/>
      </rPr>
      <t xml:space="preserve">Posibilidad </t>
    </r>
    <r>
      <rPr>
        <sz val="10"/>
        <rFont val="Arial Narrow"/>
        <family val="2"/>
      </rPr>
      <t xml:space="preserve">de perdida reputacional y económica por Procesos sin defensa judicial oportuna.                            </t>
    </r>
    <r>
      <rPr>
        <sz val="10"/>
        <color theme="1"/>
        <rFont val="Arial Narrow"/>
        <family val="2"/>
      </rPr>
      <t xml:space="preserve">                 </t>
    </r>
    <r>
      <rPr>
        <sz val="10"/>
        <color rgb="FFFF0000"/>
        <rFont val="Arial Narrow"/>
        <family val="2"/>
      </rPr>
      <t xml:space="preserve"> Debido </t>
    </r>
    <r>
      <rPr>
        <sz val="10"/>
        <color theme="1"/>
        <rFont val="Arial Narrow"/>
        <family val="2"/>
      </rPr>
      <t>a  Procesos sin designación de apoderado judicial, Procesos judiciales sin oportuno seguimiento, Procesos judiciales sin intervención oportuna</t>
    </r>
  </si>
  <si>
    <r>
      <rPr>
        <sz val="10"/>
        <color rgb="FFFF0000"/>
        <rFont val="Arial Narrow"/>
        <family val="2"/>
      </rPr>
      <t xml:space="preserve"> Debido</t>
    </r>
    <r>
      <rPr>
        <sz val="10"/>
        <color theme="1"/>
        <rFont val="Arial Narrow"/>
        <family val="2"/>
      </rPr>
      <t xml:space="preserve"> a  Respuestas a las PQRDS fuera de los términos establecidos, Respuestas a las PQRDS no congruentes con lo solicitado,  y PQRDS sin traslado oportuno.</t>
    </r>
  </si>
  <si>
    <r>
      <rPr>
        <sz val="10"/>
        <color rgb="FFFF0000"/>
        <rFont val="Arial Narrow"/>
        <family val="2"/>
      </rPr>
      <t>Posibilidad</t>
    </r>
    <r>
      <rPr>
        <sz val="10"/>
        <rFont val="Arial Narrow"/>
        <family val="2"/>
      </rPr>
      <t xml:space="preserve"> de perdida reputacional y económica po</t>
    </r>
    <r>
      <rPr>
        <sz val="10"/>
        <color theme="1"/>
        <rFont val="Arial Narrow"/>
        <family val="2"/>
      </rPr>
      <t xml:space="preserve">r Respuesta a PQRDS sin el lleno de los requisitos legales. </t>
    </r>
    <r>
      <rPr>
        <sz val="10"/>
        <color rgb="FFFF0000"/>
        <rFont val="Arial Narrow"/>
        <family val="2"/>
      </rPr>
      <t xml:space="preserve"> Debido </t>
    </r>
    <r>
      <rPr>
        <sz val="10"/>
        <color theme="1"/>
        <rFont val="Arial Narrow"/>
        <family val="2"/>
      </rPr>
      <t>a  Respuestas a las PQRDS fuera de los términos establecidos, Respuestas a las PQRDS no congruentes con lo solicitado,  y PQRDS sin traslado oportuno.</t>
    </r>
  </si>
  <si>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</si>
  <si>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</si>
  <si>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Debido</t>
    </r>
    <r>
      <rPr>
        <sz val="10"/>
        <color theme="1"/>
        <rFont val="Arial Narrow"/>
        <family val="2"/>
      </rPr>
      <t xml:space="preserve"> a la liquidación en la selección de los rubros de funcionamiento o inversión.</t>
    </r>
  </si>
  <si>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equivoca selección del rubro correspondiente.</t>
    </r>
  </si>
  <si>
    <t>Investigaciones que, para su desarrollo, requieren una dedicación en tiempo que supera la anualidad fiscal</t>
  </si>
  <si>
    <r>
      <rPr>
        <sz val="11"/>
        <color rgb="FFFF0000"/>
        <rFont val="Arial Narrow"/>
        <family val="2"/>
      </rPr>
      <t>Debido</t>
    </r>
    <r>
      <rPr>
        <sz val="11"/>
        <color theme="1"/>
        <rFont val="Arial Narrow"/>
        <family val="2"/>
      </rPr>
      <t xml:space="preserve"> a inadecuada planeación en el alcance esperado de los procesos investigativos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</si>
  <si>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a inadecuada planeación en el alcance esperado de los procesos investigativos </t>
    </r>
  </si>
  <si>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</si>
  <si>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</si>
  <si>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</si>
  <si>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t>Inexistencia de tiempos de respuesta en el trámite de acreditación para procesos internos inter -áreas en la Unidad Solidaria</t>
  </si>
  <si>
    <r>
      <rPr>
        <sz val="11"/>
        <color rgb="FFFF0000"/>
        <rFont val="Arial Narrow"/>
        <family val="2"/>
      </rPr>
      <t>Debido</t>
    </r>
    <r>
      <rPr>
        <sz val="11"/>
        <color theme="1"/>
        <rFont val="Arial Narrow"/>
        <family val="2"/>
      </rPr>
      <t xml:space="preserve"> a incumplimiento en los tiempos de respuesta establecidos dentro del trámite de acreditación por las áreas que tienen rol en su procedimiento</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</si>
  <si>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 incumplimiento en los tiempos de respuesta establecidos dentro del trámite de acreditación </t>
    </r>
  </si>
  <si>
    <t>Exigir el planteamiento claro del problema/tema a investigar, así como su cronograma y alcance, dentro de los anteproyectos de investigación, realizados por la Unidad Solidaria y/o sus Aliados</t>
  </si>
  <si>
    <t>Verificar el cumplimiento de requisitos en la expedición de los certificados y/o constancias mediante la aplicación de procedimiento.</t>
  </si>
  <si>
    <t>Socializar y establecer acuerdos, para el desarrollo de procesos educativos que se adelanten por profesionales de la Unidad Solidaria y/o sus Aliados</t>
  </si>
  <si>
    <t>Establecer tiempos de respuesta en el trámite de acreditación para procesos internos inter -áreas en la Unidad Solidaria</t>
  </si>
  <si>
    <t>Verificar que los anteproyectos de investigación planteen resultados esperados de las investigaciones en un cronograma y alcance real</t>
  </si>
  <si>
    <t>Acción 1. Socializar con los profesionales de la Unidad Solidaria los criterios para el desarrollo de programas educativos
Acción 2. Realizar mesas de trabajo con los Aliados de la Unidad Solidaria, que desarrollan programas educativo, para concertar cirterios en el desarrollo de estos programas</t>
  </si>
  <si>
    <t>Acción 1. Concertar con profesionales de las diferentes áreas de la Unidad Solidaria que intervienen en el trámite de acreditación, tiempos de respuesta para la verificación de requisitos legales en la expedición de las resoluciones de acreditación.
Acción 2. Proponer la incluisón de períodos explicitos de repsuesta, dentro del marco normativo del trámite de acreditación, que incluyan los tiempos por cada etapa del trámite</t>
  </si>
  <si>
    <t xml:space="preserve">Profesional Especializado Grupo de Educación e Investigación </t>
  </si>
  <si>
    <t>Bajo relacionamiento de los profesionales del grupo de educación e investigación con otras áreas de la Unidad Solidaria y con los Aliados de la Entidad que desarrollan programas educativos a nombre institucional.</t>
  </si>
  <si>
    <t>Profesional Grupo de Gestión Administrativa</t>
  </si>
  <si>
    <t>Alcance de cobertura  para atender a las organizaciones solidarias, populares y comunitarias.</t>
  </si>
  <si>
    <r>
      <rPr>
        <sz val="10"/>
        <color rgb="FFFF0000"/>
        <rFont val="Arial Narrow"/>
        <family val="2"/>
      </rPr>
      <t>Debido al</t>
    </r>
    <r>
      <rPr>
        <sz val="10"/>
        <rFont val="Arial Narrow"/>
        <family val="2"/>
      </rPr>
      <t xml:space="preserve"> al  incumplimiento contractual en el marco de la agenda de asociatividad </t>
    </r>
  </si>
  <si>
    <r>
      <rPr>
        <sz val="10"/>
        <color rgb="FFFF0000"/>
        <rFont val="Arial Narrow"/>
        <family val="2"/>
      </rPr>
      <t xml:space="preserve">Posibilidad </t>
    </r>
    <r>
      <rPr>
        <sz val="10"/>
        <rFont val="Arial Narrow"/>
        <family val="2"/>
      </rPr>
      <t>de perdida económica y reputacional</t>
    </r>
    <r>
      <rPr>
        <sz val="10"/>
        <color theme="1"/>
        <rFont val="Arial Narrow"/>
        <family val="2"/>
      </rPr>
      <t xml:space="preserve"> </t>
    </r>
    <r>
      <rPr>
        <sz val="10"/>
        <color rgb="FFFF0000"/>
        <rFont val="Arial Narrow"/>
        <family val="2"/>
      </rPr>
      <t>debido</t>
    </r>
    <r>
      <rPr>
        <sz val="10"/>
        <color theme="1"/>
        <rFont val="Arial Narrow"/>
        <family val="2"/>
      </rPr>
      <t xml:space="preserve"> al  incumplimiento contractual en el marco de la agenda de asociatividad.</t>
    </r>
  </si>
  <si>
    <t>Disponibilidad de personal idoneo para atender a las organizaciones en territorio.</t>
  </si>
  <si>
    <r>
      <rPr>
        <sz val="11"/>
        <color rgb="FFFF0000"/>
        <rFont val="Arial Narrow"/>
        <family val="2"/>
      </rPr>
      <t xml:space="preserve">Debido al </t>
    </r>
    <r>
      <rPr>
        <sz val="11"/>
        <rFont val="Arial Narrow"/>
        <family val="2"/>
      </rPr>
      <t>inc</t>
    </r>
    <r>
      <rPr>
        <sz val="11"/>
        <color theme="1"/>
        <rFont val="Arial Narrow"/>
        <family val="2"/>
      </rPr>
      <t xml:space="preserve">umplimiento a los compromisos   pactados y generados en desarrollo de las agendas territoriales.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</si>
  <si>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debido al</t>
    </r>
    <r>
      <rPr>
        <sz val="11"/>
        <color theme="1"/>
        <rFont val="Arial Narrow"/>
        <family val="2"/>
      </rPr>
      <t xml:space="preserve">  incumplimiento de los compromisos pactados y generados en desarrollo de las agendas territoriales.</t>
    </r>
  </si>
  <si>
    <r>
      <rPr>
        <sz val="11"/>
        <color rgb="FFFF0000"/>
        <rFont val="Arial Narrow"/>
        <family val="2"/>
      </rPr>
      <t xml:space="preserve">Posibilidad </t>
    </r>
    <r>
      <rPr>
        <sz val="11"/>
        <color theme="1"/>
        <rFont val="Arial Narrow"/>
        <family val="2"/>
      </rPr>
      <t xml:space="preserve">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</si>
  <si>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t>Implementación y seguimiento al Programa de Asociatividad Solidaria (PASO)</t>
  </si>
  <si>
    <t xml:space="preserve">Seguimiento y verificación al  desarrollo de las Agendas Territoriales </t>
  </si>
  <si>
    <t>Deficiencias en los documentos precontractuales para la selección objetiva del contratista.</t>
  </si>
  <si>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</si>
  <si>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</si>
  <si>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Debido</t>
    </r>
    <r>
      <rPr>
        <sz val="10"/>
        <color theme="1"/>
        <rFont val="Arial Narrow"/>
        <family val="2"/>
      </rPr>
      <t xml:space="preserve"> a Informes de supervisión y recibos a satisfacción sin el cumplimiento o cumplimineto parcial, de los requisitos y obligaciones contractuales</t>
    </r>
  </si>
  <si>
    <r>
      <rPr>
        <sz val="10"/>
        <color rgb="FFFF0000"/>
        <rFont val="Arial Narrow"/>
        <family val="2"/>
      </rPr>
      <t>Posibilidad</t>
    </r>
    <r>
      <rPr>
        <sz val="10"/>
        <rFont val="Arial Narrow"/>
        <family val="2"/>
      </rPr>
      <t xml:space="preserve"> de perdida reputacional y económica, </t>
    </r>
    <r>
      <rPr>
        <sz val="10"/>
        <color rgb="FFFF0000"/>
        <rFont val="Arial Narrow"/>
        <family val="2"/>
      </rPr>
      <t>debido</t>
    </r>
    <r>
      <rPr>
        <sz val="10"/>
        <color theme="1"/>
        <rFont val="Arial Narrow"/>
        <family val="2"/>
      </rPr>
      <t>a Informes de supervisión y recibos a satisfacción sin el cumplimiento o cumplimineto parcial, de los requisitos y obligaciones contractuales</t>
    </r>
  </si>
  <si>
    <r>
      <rPr>
        <sz val="10"/>
        <color rgb="FFFF0000"/>
        <rFont val="Arial Narrow"/>
        <family val="2"/>
      </rPr>
      <t>Debido</t>
    </r>
    <r>
      <rPr>
        <sz val="10"/>
        <color theme="1"/>
        <rFont val="Arial Narrow"/>
        <family val="2"/>
      </rPr>
      <t>a vínculos de parentesco, consanguíneo, civil, o legal entre un contratista y su supervisor o en acciones que insidan directamente en su configuración.</t>
    </r>
  </si>
  <si>
    <t>La dispocisión  de los recursos presupuestales no son suficientes y/o adecuados a las necesidades actuales.</t>
  </si>
  <si>
    <r>
      <t>Debido</t>
    </r>
    <r>
      <rPr>
        <sz val="10"/>
        <rFont val="Arial Narrow"/>
        <family val="2"/>
      </rPr>
      <t xml:space="preserve"> 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</si>
  <si>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la no disponibilidad de recursos para la contratación de bienes y servicios tecnológicos </t>
    </r>
    <r>
      <rPr>
        <sz val="10"/>
        <color rgb="FFF4740A"/>
        <rFont val="Arial Narrow"/>
        <family val="2"/>
      </rPr>
      <t xml:space="preserve">(mantenimiento preventivo y correctivo de software,hardware y servicios, obsolescencia de equipos tecnológicos) requeridos o necesarios </t>
    </r>
    <r>
      <rPr>
        <sz val="10"/>
        <color theme="1"/>
        <rFont val="Arial Narrow"/>
        <family val="2"/>
      </rPr>
      <t>para el funcionamiento de la infraestructura tecnológica de la Unidad Solidaria.</t>
    </r>
  </si>
  <si>
    <t>Afectación de la infraestructura tecnológica y sus servicios tecnológicos por factores internos y externos.</t>
  </si>
  <si>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</si>
  <si>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</si>
  <si>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No disponer de protocolos de seguridad informática, herramientas y aplicaciones de seguridad perimetral.</t>
  </si>
  <si>
    <r>
      <rPr>
        <sz val="10"/>
        <color rgb="FFFF0000"/>
        <rFont val="Arial Narrow"/>
        <family val="2"/>
      </rPr>
      <t>Debido</t>
    </r>
    <r>
      <rPr>
        <sz val="10"/>
        <rFont val="Arial Narrow"/>
        <family val="2"/>
      </rPr>
      <t xml:space="preserve">  a   fallas en la seguridad informática, aspectos como: uso de software sin licencia, acceso no autorizado a redes, bases de datos y sistemas de información, herramientas y aplicaciones de seguridad perimetral.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</si>
  <si>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</si>
  <si>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t xml:space="preserve">La implementación de controles adecuados y suficientes para el acceso a la información de los sistemas de información </t>
  </si>
  <si>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</si>
  <si>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</si>
  <si>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t>Planear (establecer prioridades y necesidades de recursos) los recursos presupuestales necesarios para adelantar las actividades de contratación del grupo TI.</t>
  </si>
  <si>
    <t>Verificar informes de ejecución de actividades de mantenimiento y del Plan/Programación de mantenimiento de software, hardware y servicios</t>
  </si>
  <si>
    <t>Verificar el cumplimiento de las actividades de seguridad digital de la información relacionadas como son: uso de software sin licencia, acceso no autorizado a redes, bases de datos y sistemas de informacipon, herramientas y aplicaciones de seguridad perimetral.</t>
  </si>
  <si>
    <t>Verificar la actualización de la información de usuarios con accesos, permisos de roles de administrador y contraseñas, para los diferentes aplicativos, servidores y equipos de Cómputo.</t>
  </si>
  <si>
    <t>ATRIBUTOS CONTROL</t>
  </si>
  <si>
    <t>RESUMEN MAPA DE RIESGOS 2024</t>
  </si>
  <si>
    <t>LÍDER / RESPONSABLE</t>
  </si>
  <si>
    <t>POR CLASES DE RIESGOS</t>
  </si>
  <si>
    <t>PROCESOS DE GESTIÓN</t>
  </si>
  <si>
    <t>Total, No. Riesgos</t>
  </si>
  <si>
    <t>TOTAL, RIESGOS</t>
  </si>
  <si>
    <t>RESUMEN MAPA DE RIESGOS DE CORRUPCIÓN 2024</t>
  </si>
  <si>
    <t xml:space="preserve">FOMENTO DE LAS ORGANIZACIONES  SOLIDARIAS </t>
  </si>
  <si>
    <t>ZONA DE RIESGO RESIDUAL 2024</t>
  </si>
  <si>
    <t>Establecer los perfiles de administrador, edición y solo lectura de acuerdo con el rol que tienen en el área.</t>
  </si>
  <si>
    <t>30 de abril de 2.024
30 de junio de 2.024
31 de agosto de 2.024
31 de diciembre de 2.024</t>
  </si>
  <si>
    <t>VERSIÓN 11</t>
  </si>
  <si>
    <t>FECHA EDICIÓN 24/06/2024</t>
  </si>
  <si>
    <t>AÑO____2024_______</t>
  </si>
  <si>
    <t>Fiscal</t>
  </si>
  <si>
    <t>Es el efecto dañoso sobre los recursos públicos y/o los bienes y/o intereses patrimoniales de naturaleza pública, a causa de un evento potencial.</t>
  </si>
  <si>
    <r>
      <rPr>
        <sz val="10"/>
        <color rgb="FFFF0000"/>
        <rFont val="Arial Narrow"/>
        <family val="2"/>
      </rPr>
      <t>Debido</t>
    </r>
    <r>
      <rPr>
        <sz val="10"/>
        <rFont val="Arial Narrow"/>
        <family val="2"/>
      </rPr>
      <t xml:space="preserve"> a la no ejecución de los proyectos de inversión. o fallas en la formulación en sus diferentes etapas. 
</t>
    </r>
  </si>
  <si>
    <t>Verificar el estado de actualización de los planes, programas y proyectos en las plataformas dispuestas por el DNP y alertar sobre acciones a ejecutar por parte de los formuladores.</t>
  </si>
  <si>
    <t xml:space="preserve">Directores y gestores de proyecto de inversión 
Apoyan y revisa : Profesional Especializado Grupo de Planeación y Estadística y   Coordinador Grupo de Planeación y Estadística
Aprueba y envia la a Mintrabajo y DNP : Dirección  de Investigación y  Planeación </t>
  </si>
  <si>
    <t>V2 Actulaizado 30 de agosto 2024</t>
  </si>
  <si>
    <t xml:space="preserve">CONTROL DE CAMBIOS </t>
  </si>
  <si>
    <t>FECHA</t>
  </si>
  <si>
    <t>CAMBIOS</t>
  </si>
  <si>
    <t>ENTE APROBADOR</t>
  </si>
  <si>
    <t>VERSIÓN</t>
  </si>
  <si>
    <t>V2</t>
  </si>
  <si>
    <t xml:space="preserve">30 de agosto </t>
  </si>
  <si>
    <t xml:space="preserve">Se actualizó responsables del plan de accion de progrmas y proyectos
Se incorporó ajustes a los controles e riesgo del proceso de Gestión  Adminsitrativa 
</t>
  </si>
  <si>
    <t xml:space="preserve">Lider de proceso </t>
  </si>
  <si>
    <t>Seguimiento a abril 30</t>
  </si>
  <si>
    <t>OBSERVACIONES PLANEACIÓN A ABRIL 30</t>
  </si>
  <si>
    <t>Seguimiento a junio 30</t>
  </si>
  <si>
    <t>OBSERVACIONES PLANEACIÓN A JUNIO 30</t>
  </si>
  <si>
    <t>SEGUIMIENTO A AGOSTO 31</t>
  </si>
  <si>
    <t>OBSERVACIONES PLANEACIÓN A AGOSTO 31</t>
  </si>
  <si>
    <t>Se mantiene actualizada los documentos y la Matriz de Riesgos dentro de la Gestión y Administración del Riesgo.
Se adelantaron las sensibilizaciones para todos los procesos en materia de Gestión del Riesgos.</t>
  </si>
  <si>
    <t>Se apertura en el mes de marzo la Acción de mejora No. 148 de 2024 “Revisión de los riesgos de los procesos de la Unidad e igualmente revisar e identificar riesgos fiscales por incorporación de éstos en la nueva Guía de Administración de Riesgos versión 6; donde define y se incorpora riesgo fiscal y los puntos de control, que se complementa con la detección de los puntos de riesgo fiscal para facilitar el análisis en el marco del modelo de operación por procesos.” Presenta avance a junio 30 del 40%. Fecha aproximada de cierre 31 de agosto de la presente vigencia.</t>
  </si>
  <si>
    <t xml:space="preserve">En el periodo del 1 de enero al 30 de abril de 2024 se realiza el acompañamiento técnico a 763 organizaciones fortalecidas y creadas en el año 2023 a través de los convenios con la Universidad Cooperativa de Colombia, Universidad Distrital, Asocooph y Unad entregando el material de aprendizaje en el marco de la prorroga de vigencia. </t>
  </si>
  <si>
    <t>Realizan la ejecución y desarrollo de las actividades descritas tanto en el control del riesgo como en el Plan de Acción.
Por favor se recomienda trener las evidencias de las acciones ejecutadas.</t>
  </si>
  <si>
    <t xml:space="preserve">Se facilita la información relacionada con el presupuesto para atender a las necesidades de las organizaciones a la coordinación de Planeación y estadística para la debida construcción del anteproyecto de presupuesto, así como el apoyo en la justificación. </t>
  </si>
  <si>
    <t>Se ejerce la debida supervisión a los contratistas 87 contratistas y el tramité de seguimiento y cierre de los 4 cooperantes que tievieron prorroga de tiempo extendida a la vigencia de 2024  cooperantes, se ingresan al sistema Secoop los debidos informes de supervisión de los procesos contractuales.</t>
  </si>
  <si>
    <t>Adelantan las acciones pertinentesde conformidad con el plan de acción programado, al solicitar informes técnicos con evidencias y seguimientos. Por favor se recomienda trener las evidencias de las acciones ejecutadas.</t>
  </si>
  <si>
    <t xml:space="preserve">Con corte a 30 de abril se apoyó y gestionó la actualizaó el Proyecto de Asociatividad Solidaria para la Paz a nivel Nacional  vigencia 2024. Asi mismo se apoyó, asesoró y gestionó ante Mintrabajo y DNP la actualización de 4 proyectos con programación 2025, los cuales fueron  fueron viabiliados por Mintrabajo y se encuentran en DNP para Registro.
</t>
  </si>
  <si>
    <t>Desarrollan y ejecutan las actividades de control del riesgo identificado.</t>
  </si>
  <si>
    <t>Se ha venido acompañando y asesorando a los gestores de Proyecto en el registro de avances de la ejecución de cada uno de los proyectos en la Plataforma PIIP, de igual forma se compartió un formato diseñado por el Ministerio de Trabajo para el registro mensual de la ejecución de presupuesto y metas.
Se gestionó ante el DNP asesorías y capacitaciones tanto a los gestores como a los formuladores en cuanto a la planeación del horizonte de cada uno de los proyectos y regisitro de los avances mensuales en la PIIP.</t>
  </si>
  <si>
    <t>El plan Estadístico y las fichas se encuentran actualizadas. Sin embargo se realizará una revisión a las fichas de cada operación estadística para ver que variables se pueden actualizar.</t>
  </si>
  <si>
    <t>Se realiza la actualización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marzo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</si>
  <si>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t xml:space="preserve">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t>
  </si>
  <si>
    <t>El 19 de febrero se remitio solicitud con propuesta, al grupo de conectividad solidaria y prensa, para socializar internamente el proceso; el 20 de febrero se remitió por correo electrónico pieza para socialización interna relacionada con el procedimiento de investigaciones. Con base en ello se realizó campaña de divulgación por correo electrónico a los servidores públicos de la Unidad, durante el mes de febrero.</t>
  </si>
  <si>
    <t>Ejecutan las actividades de control, descritas en el Plan de Acción,  determinan y hacen referencia del mejoramiento del procedimiento de Investigaciones, como también realizan socialización del procedimiento la ejecución de la actividad de control:"Mejorar el procedimiento de investigación incluyendo el visto bueno del grupo de educación e investigación en el anteproyecto de investigación, y socializarlo".</t>
  </si>
  <si>
    <t>Desarrollan y ejecutan las actividades de control del riesgo identificado, dando de esta forma cumplimiento y verificación del control del riesgo.</t>
  </si>
  <si>
    <r>
      <rPr>
        <b/>
        <sz val="11"/>
        <color theme="1"/>
        <rFont val="Arial Narrow"/>
        <family val="2"/>
      </rPr>
      <t>Acción 1:</t>
    </r>
    <r>
      <rPr>
        <sz val="11"/>
        <color theme="1"/>
        <rFont val="Arial Narrow"/>
        <family val="2"/>
      </rPr>
      <t xml:space="preserve">
* El 19 de febrero se remitio solicitud con propuesta, al grupo de conectividad solidaria y prensa, para socializar internamente el proceso; el 19 y 20 de febrero se remitieron por correo electrónico piezas para socialización interna. Con base en ello se realizó campaña de divulgación por correo electrónico a los servidores públicos de la Unidad, durante el mes de febrero.
* Durante el periodo, se reealizó un proceso formativo virtual sincrónico de 5 semanas, por parte del Grupo de Educación e Investigación, durante los meses de febrero y marzo, respecto de nuestro Sistema de Educación para la Asociatividad Solidaria -SEAS.
* En los meses de marzo y abril, se han realizado mesas de trabajo sobre la realización de procesos formativos con los gestores territoriales, lideres de región y coordinadores de región del área misional, así: Región Pacífico; Región Surcolombiana; Región Suroccidente; Región Oriente; Región Nororiente y Región Magdalena Medio.
</t>
    </r>
    <r>
      <rPr>
        <b/>
        <sz val="11"/>
        <color theme="1"/>
        <rFont val="Arial Narrow"/>
        <family val="2"/>
      </rPr>
      <t>Acción2:</t>
    </r>
    <r>
      <rPr>
        <sz val="11"/>
        <color theme="1"/>
        <rFont val="Arial Narrow"/>
        <family val="2"/>
      </rPr>
      <t xml:space="preserve">
Durante el cuatrenio, se adelantaron mesas de trabajo con el Ministerio de Educación, la Vicepresidencia de la República y el Ministerio de la Igualdad, para concretar criterios de formación para los programas Jóvenes Guardianes de la Naturaleza, Jóvenes en Paz y la creación del Centro de Interes Gestión para la Participación Solidaria - GPS.</t>
    </r>
  </si>
  <si>
    <r>
      <rPr>
        <b/>
        <sz val="11"/>
        <color theme="1"/>
        <rFont val="Arial Narrow"/>
        <family val="2"/>
      </rPr>
      <t>Acción 1:</t>
    </r>
    <r>
      <rPr>
        <sz val="11"/>
        <color theme="1"/>
        <rFont val="Arial Narrow"/>
        <family val="2"/>
      </rPr>
      <t xml:space="preserve">
Durante el cuatrenio, se realizaron mesas de trabajo con la Oficina Asesora jurídica, sobre el trámite de acreditación y los tiempos de gestión de los diferentes procedimientos.
</t>
    </r>
    <r>
      <rPr>
        <b/>
        <sz val="11"/>
        <color theme="1"/>
        <rFont val="Arial Narrow"/>
        <family val="2"/>
      </rPr>
      <t>Acción 2:</t>
    </r>
    <r>
      <rPr>
        <sz val="11"/>
        <color theme="1"/>
        <rFont val="Arial Narrow"/>
        <family val="2"/>
      </rPr>
      <t xml:space="preserve">
Durante el cuatrenio, se estructuró una propuesta de actualización al trámite de acreditación, de la cual se encuentra surtiendo la etapa de participación ciudadana.</t>
    </r>
  </si>
  <si>
    <t>A 30 de abril de 2024,  El Grupo de Gestión Humana, han validado, cargue de la información en el aplicativo SIGEP de ingresos y egresos de la planta de personal de la entidad.</t>
  </si>
  <si>
    <t>Desarrollan y ejecutan el control y el plan de acción del control a fin de reducir la probabilidad de ocurrencia del riesgo.</t>
  </si>
  <si>
    <t>A 30 de junio de 2024,  El Grupo de Gestión Humana, han validado, cargue de la información en el aplicativo SIGEP de ingresos y egresos de la planta de personal de la entidad.</t>
  </si>
  <si>
    <t>A 30 de abril de 2024,  se han revisado, validado, tramitado con la actualización del Aplicativo NOVASOFT -  vigencia 2024, las siguientes nóminas.: 
Nómina Enero
Nómina Febrero
Nómina Retroactivo (Decreto no. 0301 del 5 de marzo de 2024)
Nómina Marzo
Nómina Abril</t>
  </si>
  <si>
    <t>Observamos que ejecutan el plan de acción con base en el control establecido. Para controlar el riesgo y disminuir la probabilidad de ocurrencia del riesgo identificado.</t>
  </si>
  <si>
    <t>A 30 de junio de 2024,  se han revisado, validado, tramitado con la actualización del Aplicativo NOVASOFT -  vigencia 2024, las siguientes nóminas.: 
Nómina Enero
Nómina Febrero
Nómina Retroactivo (Decreto No. 0301 del 5 de marzo de 2024)
Nómina Marzo
Nómina Abril
Nómina Mayo
Nómina Junio</t>
  </si>
  <si>
    <t>Al 30 de abril de 2024, la Unidad Solidaria, ha tramitado y reportado a la ARL Positiva, las siguientes novedades:
Accidentes de Trabajo: Cero (0)
Afiliaciones de servidores públicos (Planta de Personal) y contratistas
Aplicativo ALISSTA, ausentismos e incapacidades</t>
  </si>
  <si>
    <t>Se debe hacer claridad  de los estandares mínimos, definiendos cuales son. Por favor no vemos evaluación de los estandares mínímos  de SST, tal como describe en el plan de acción para verificar los estanderes mínimos a que hace referencia; como tambien los valores minimos aceptables.</t>
  </si>
  <si>
    <t>Al 30 de Junio de 2024, la Unidad Solidaria, ha tramitado y reportado a la ARL Posiva, las siguientes novedades:
Accidentes de Trabajo: Dos (02)
Afiliaciones de servidores públicos (Planta de Personal) y contratistas
Aplicativo ALISSTA, ausentismos e incapacidades</t>
  </si>
  <si>
    <t>A 30 de abril de 2024, el Grupo de Gestión Humana, han revisado, cargado en el Aplicativo CETIL - Ministerio de Hacienda:
Certificaciones Electrónicas de Tiempos Laborados - CETIL: Veintisiete  (27)
Confirmaciones Oficina Bonos Pensionales  del Ministerio de Hacienda y Crédito Público:  Veintisiete  (27)</t>
  </si>
  <si>
    <t>Con base en el control del riesgo y el plan de acción fijado, observamos que desarollan y ejecutan las acciones establecidas.</t>
  </si>
  <si>
    <t>A 30 de junio de 2024, el Grupo de Gestión Humana, han revisado, cargado en el Aplicativo CETIL - Ministerio de Hacienda:
Certificaciones Electrónicas de Tiempos Laborados - CETIL: Cuanreta y uno  (41)
Confirmaciones Oficina Bonos Pensionales  del Ministerio de Hacienda y Crédito Público: Cuarenta  (40)</t>
  </si>
  <si>
    <t xml:space="preserve">Al 30 de abril de 2024,  el Grupo de Gestión Humana, ha realizado los roles de gestión administrativa y verificado el procedimiento de Viáticos y Gastos de Viaje  - SIIF - (Rubros de Funcionamiento e Inversión)  Planta y Contratistas: Ciento sesenta y dos (162)
</t>
  </si>
  <si>
    <t>Ejecutan y desarrollan el control y la actividad de control de riesgos.</t>
  </si>
  <si>
    <t xml:space="preserve">Al 30 de abril de 2024,  el Grupo de Gestión Humana, ha realizado los roles de gestión administrativa y verificado el procedimiento de Viáticos y Gastos de Viaje  - SIIF - (Rubros de Funcionamiento e Inversión)  Planta y Contratistas: Trescientos veintitres (323)
</t>
  </si>
  <si>
    <t>Durante el periodo evaluado cada una de las publicaciones, tanto en la página web como en las diferentes redes sociales tuvieron un punto de control por parte del líder del proceso, que se establece a través del correo electrónico institucional y mensajes vía WhatsApp.</t>
  </si>
  <si>
    <t>Ejecutan las actividades de control conforme al plan de acción.
Recomendamos tener los soportes o evidencias de la ejecución de las acciones o  actividades adelantadas.</t>
  </si>
  <si>
    <t>Durante el periodo evaluado el líder del proceso convocó a reuniones semanales y una cada mes para verificar la información que se produce para ser difundida. (de la reunión mensual se realiza acta que se guarda en la carpeta compartida de grupo).</t>
  </si>
  <si>
    <t>Se realizó toma fisica de inventario general a 31 de marzo de 2024, información actualizada y entregada al Grupo de Gestión Financiera el 9 de abril de 2024.</t>
  </si>
  <si>
    <t>Adelantan las acciones pertinentes con base a  la ejecución del control.</t>
  </si>
  <si>
    <t>Se  programan las salida de recursos financieros de Caja Menor de Gastos Generales  con base en las necesidades estimadas o solicitudes de recursos por los diferentes conceptos.</t>
  </si>
  <si>
    <t>Ejecutan las actividades de control conforme al plan de acción.</t>
  </si>
  <si>
    <t>En el marco Plan Institucional de Gestión Ambiental se proyectaron capacitaciónes para socializar y seguir implementado las buenas practicas ambientales en pro del cuidado y buen uso de los recursos naturales.</t>
  </si>
  <si>
    <t>Si bien es cierto que se programó la actividad mediante mesa de trabajo con el Grupo de Gestión Humana, la fecha debio reprogramarse para el mes de mayo 24 de la presente vigencia. Se observa problema con los agendamientos que se solicitan a través del Grupo de Gestión Humana, encargados de fomentar dichas actividades y agendarlas finalmente.</t>
  </si>
  <si>
    <t>Para realizar control de visitantes en el Edificio Colombiana de Capitalización Seguros Patria donde esta ubicada la Unidad Solidaria,  la empresa de vigilancia FORTOX cuenta con un aplicativo "MITRA",  para registrar visitantes el cual ayuda a minimizar los riesgos, asi mismo en días no laborales cuando hay necesidad deingreso al edificio a funcionarios o contratistas se debe envíar correo electrónico para  autorizacion y  en  bitacora se registra elementos ingresados como portatil y demas.</t>
  </si>
  <si>
    <t>Conforme a lo información suministrada y en desarrollo de la ejecución del control y de la actividad descrita en el Plan de Acción, el control establecido es adecuado para mitigar el riesgo.</t>
  </si>
  <si>
    <t xml:space="preserve"> Se aplicaron  los instrumentos archivisticos en cumplimiento a la normatividad vigente y politicas de archivo de la Unidad, asi mismo se proyectó cronógrama de capacitación dirigida a funcionarios y contratista para la implementación y actualizacion  de los mismos.
</t>
  </si>
  <si>
    <t xml:space="preserve">Se aplicaron  los instrumentos archivisticos en cumplimiento a la normatividad vigente y politicas de archivo de la Unidad, asi mismo se proyectó cronógrama de capacitación dirigida a funcionarios y contratista para la implementación y actualizacion  de los mismos.
</t>
  </si>
  <si>
    <t>Ejecutan y desarrollan las acciones pertinentes con base a  la ejecución del control.</t>
  </si>
  <si>
    <t>En la actualidad se cumple con los linamientos teniendo en cuenta las herramientas existentes, una vez se realice la adquisicion del software de contenidos empresariales se actualizarán  acorde a la necesidad.</t>
  </si>
  <si>
    <t>En la actualidad se cumple con los lineamientos teniendo en cuenta las herramientas existentes, una vez se realice la adquisicion del software de contenidos empresariales se actualizarán  acorde a la necesidad.</t>
  </si>
  <si>
    <t>Se proyectó cronograma para realizar  seguimiento a la implementación de los instrumentos archivisticos con el fin de validar y verificar la adecuada aplicación de estos.</t>
  </si>
  <si>
    <t xml:space="preserve">La entidad aplica las politicas de archivo  implementadas para salvaguardar los expedientes y documentos que hacen parte del archivo central y de gestión, este abarca   estrictas medidas y controles para limitar el ingreso, asi mismo se cuenta con acceso  biometrico,  personal responsable y autorizado por cada dependencia para el manejo de la información. </t>
  </si>
  <si>
    <t xml:space="preserve">La entidad aplica las politicas de archivo  implementadas para salvaguardar los expedientes y documentos que hacen parte del archivo central y de gestión, este abraca   estrictas medidas y controles para limitar el ingreso, asi mismo se cuanta con acceso  biometrico,  personal responsable y autorizado por cada dependencia para el manejo de la información. </t>
  </si>
  <si>
    <t>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t>
  </si>
  <si>
    <t>En la Unidad se aplica la normatividad vigente a traves de los instrumentos archivisticos, para los archivos de gestión se aplican las Tablas de Retención Documental las cuales se estan actualizando, a partir de un cambio en su estructura orgánico-funcional en la vigencia 2022, para ello se realizó mesa técnica con Subdirección Nacional  para definición de temas como: Adquisición de Software, capacitación a los lideres,  Definición de lista de chequeo para los documentos que hacen parte del expediente de los convenios.. Así como también, se solicitó el insumo índice de información clasificada y reservada. Lo anterior para definir la metodología utilizada en la actualización de las Tablas Retención Documental del Archivo General de la Nación, partiendo de una breve reseña histórica de la entidad hasta la valoración de sus series y subseries documentales.</t>
  </si>
  <si>
    <t>Se da respuesta a las PQRSD recibidas en el area de Gestión Administrativa y se envia copia de éstas a las areas interesadas, especialmente  atención al ciudadadano y a Subdirección para alimentar la matriz de seguimiento que estas areas llevan como control</t>
  </si>
  <si>
    <t>El tecnico de presupuesto y la Coordinadora Financiera  reciben los estudios por parte de las areas encargadas y verifican la disponiblidad presupuestal,los codigos y nombres de rubros  de acuerdo a los rubros que se deben afectar con base en el objeto contractual.</t>
  </si>
  <si>
    <t>El tecnico de presupuesto y la Coordinadora Financiera continuan recibiendo los estudios por parte de las areas encargadas y verifican la disponiblidad presupuestal,los codigos y nombres de rubros y usos presupuestales de acuerdo al objeto contractual.</t>
  </si>
  <si>
    <t>Se puede observar que continuan ejecutando las actividades de control conforme al plan de acción determinado.
Recomendamos tener los soportes o evidencias de la ejecución de las acciones o  actividades adelantadas.</t>
  </si>
  <si>
    <t>La profesional de apoyo al area contable continua revisando uno a uno de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</si>
  <si>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No informan las actividades de control ejecutadas en el periodo. Por favor informara al respecto.</t>
  </si>
  <si>
    <t>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</si>
  <si>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Se revisa y concilia la informacion exogena para la presentacion de medios magneticos nacionales ante la DIAN cruzando todos los saldos con contabilidad, archivo de NOMINAS 2024, DEDUCCIONES 2024 Y REGISTRO RETENCIONES, y se consolida los impuestos presentados mensualmente y bimensual para no presentar errores.</t>
  </si>
  <si>
    <t>Se continua revisando y conciliando la informacion exogena para la presentacion de medios magneticos nacionales ante la DIAN cruzando todos los saldos con contabilidad, archivo de NOMINAS 2024, DEDUCCIONES 2024 Y REGISTRO RETENCIONES, y se consolida los impuestos presentados mensualmente y bimensual para no presentar errores, y correcciones en un futuro.</t>
  </si>
  <si>
    <t>Ejecutan las actividades de control conforme al plan de acción descrito. Recomendamos tener los soportes o evidencias de la ejecución de las acciones o  actividades adelantadas para ejercer y ejecutar los controles..</t>
  </si>
  <si>
    <t>La profesional especializada encargada de las funciones de tesoreria continua exportando un listado de OPNP del SIIF Nacion una vez realizadas para verificar que todas queden pago beneficiario final o traspaso a pagaduria según corresponda.</t>
  </si>
  <si>
    <t>La profesional especializada encargada de las funciones de tesoreria continua exportando un listado de OPNP del SIIF Nacion una vez realizadasen el sistem,  para verificar que todas queden pago beneficiario final o traspaso a pagaduria según corresponda.</t>
  </si>
  <si>
    <t>Ejecutan las actividades de control conforme al plan de acción del control. Recomendamos tener los soportes o evidencias de la ejecución de las acciones o  actividades adelantadas.</t>
  </si>
  <si>
    <t>la funcionaria encargada de tesoreria una vez realiza uno a uno los pagos de traspaso a pagaduria , revisa saldo de bancos para que haya sido acreditado correctamente sin generar diferencias en bancos.</t>
  </si>
  <si>
    <t>la funcionaria encargada de tesoreria una vez realiza uno a uno los pagos de traspaso a pagaduria , revisa saldo de bancos para que haya sido acreditado correctamente sin generar diferencias en bancos o pagos dobles.</t>
  </si>
  <si>
    <t>Desarrollan y ejecutan las actividades de control conforme al plan de acción establecido. Recomendamos tener los soportes o evidencias de la ejecución de las acciones o  actividades adelantadas.</t>
  </si>
  <si>
    <t>La tesorera de la entidad continua haciendo seguimiento a la ejecucion de PAC semanal, con el fn de que los supervisores tengan conocimiento de la disponibilidad que van teniendo semanalmente y puedan radicar los pagos dentro de los plazos establecidos, ocn el fin de que la entidad cumpla con el indicador de IMPANUT.</t>
  </si>
  <si>
    <t>La tesorera de la entidad continua haciendo seguimiento a la ejecucion de PAC semanal remitiendole correos a cada uno de los supervisores, con el fin de que los supervisores tengan conocimiento de la disponibilidad que van teniendo semanalmente y puedan radicar los pagos dentro de los plazos establecidos.</t>
  </si>
  <si>
    <t>Desarrollan y ejecutan las actividades de control conforme al plan de acción establecido para ejecutar el control. Recomendamos tener los soportes o evidencias de la ejecución de las acciones o  actividades adelantadas.</t>
  </si>
  <si>
    <t>Al 30 de abril se han realizado las contrataciones de:
- Firewall: Se contrató las actualizaciones aautomaticas del dsipositivo de protección perimetral, para la vigencia 2024, para proteger a la entidad en ataques informaticos.
- Soporte Aplicativo SIIA: Se contrato el tecnico para brindar soporte, mantenimiento y realizar mejoras al aplicativo de acreditacion de la entidad.
- Soporte Aplicativo Portal Web: Se contrato el tecnico para brindar soporte, mantenimiento y realizar mejoras al aplicativo de Portal Web de la entidad.</t>
  </si>
  <si>
    <t>Se elaboraron estudios y enviaron a la Oficina Asesora Juridica para revision, aprobacion e inicio del proceso de selección para contratar el mantenimiento de hardware y software de la Unidad Solidaria.
Se ha llevado a cabo el mantenimiento de software y los requerimientos realizados con respecto al hardware por medio del aplicativo de mesa de ayuda.</t>
  </si>
  <si>
    <t>Ejecutan las actividades de control conforme al plan de acción de acuerdo a la actividad definida..
Recomendamos tener los soportes o evidencias de la ejecución de las acciones o  actividades adelantadas.</t>
  </si>
  <si>
    <t>Se controla la instalacion y ejecución de software no autorizado por medio del Firewall, dispositivo que audita el trafico de archivos y evita descarga de tipo ejecutable.
Tambien con la consola de antivirus se realiza seguimiento a los usuarios por medio de alertas de instalaciones de software.</t>
  </si>
  <si>
    <t>Ejecutan las actividades de control conforme al plan de acción de acuerdo a la actividad definida.
No hacen mención a la actividad de actualización y seguimiento de la actualización y seguimiento al mapa de riesgos de Seguridad Digital.
Recomendamos tener los soportes o evidencias de la ejecución de las acciones o  actividades adelantadas.</t>
  </si>
  <si>
    <t>Se tiene programado iniciar la actualizacion de los roles de administrador con el inicio del contrato de mantenimiento preventivo y correctivo de la infraestructura de la Unidad Solidaria</t>
  </si>
  <si>
    <t>Se espera informe para la proxima fecha de monitoreo y seguimiento con corte a 30 de junio.</t>
  </si>
  <si>
    <t>La Oficina Asesora Juriodica revisó a cortre del 30 de abril de  2024 que lo procesos contractuales aperturados estuviesen desde su objeto, duración y valor registrados como necesidad en el plan anual de adquisisciones. En cada expediente reposa el respectivo soporte</t>
  </si>
  <si>
    <t>Desarrollan las actividades de control y ejecutan igualmente el Plan de Acción del control</t>
  </si>
  <si>
    <t>La Oficina Asesora Juriodica revisó a cortre del 30 de junio  de  2024 que lo procesos contractuales aperturados estuviesen desde su objeto, duración y valor registrados como necesidad en el plan anual de adquisisciones. En cada expediente reposa el respectivo soporte</t>
  </si>
  <si>
    <t>La Oficina Asesora Jurídica, revisó con corte al 30 de abril  de 2024,, los estudios de los procesos contractuales, de acuerdo a las necesidaes que establecieron cada dependencia de la unidad teneindo en cuenta la necesidad a suplir con la contratción.</t>
  </si>
  <si>
    <t>Desarrollan y ejecutan el plan de acción que desarrolla las actividades del control.</t>
  </si>
  <si>
    <t>La Oficina Asesora Jurídica, revisó con corte al 30 de junio de 2024,, los estudios de los procesos contractuales, de acuerdo a las necesidaes que establecieron cada dependencia de la unidad teneindo en cuenta la necesidad a suplir con la contratción.</t>
  </si>
  <si>
    <t xml:space="preserve">La Oficina Asesora Jurídica, revisó con corte al 30 de abril  de 2024 ,que los contratos suscritos y perfeccionados se encontraran en su ejecución técnica, financiera, administrativa, contable y jurídica conforme a los productos esperados para cada período. Lo anterior, antes de efectuar cada pagos. </t>
  </si>
  <si>
    <t>Ejecutan las actividades  descritas en el Plan de Acción que desarrollan el control establecido.</t>
  </si>
  <si>
    <t xml:space="preserve">La Oficina Asesora Jurídica, revisó con corte al 30 de junio  de 2024 ,que los contratos suscritos y perfeccionados se encontraran en su ejecución técnica, financiera, administrativa, contable y jurídica conforme a los productos esperados para cada período. Lo anterior, antes de efectuar cada pagos. </t>
  </si>
  <si>
    <t xml:space="preserve">La Oficina Asesora Jurídica, consulta en el aplicativo de la Procuraduria si el contratista se encuentra inmerso en inhabilidades o imcompatibilidades </t>
  </si>
  <si>
    <t>La Oficina Asesora Jurídica, verifica y valida que estre diligenciado la declaración de no estar Incurso en la causal de conflicto de intereses</t>
  </si>
  <si>
    <t xml:space="preserve">La Oficina Asesora Jurídica, valida y verifica las hojas de vida de los apoderados judiciales </t>
  </si>
  <si>
    <t>La Oficina Asesora Jurídica, designa  a los apoderados judicales, para que acompañen a laos procesos judicales en sus diferentes etapas</t>
  </si>
  <si>
    <t>Revisado y verificado el Procedimiento de "Producto o Servicio No Conforme, a la fecha se encuentra ajustado en cuanto a sus caracteristicas y criterios establecidos para la conformidad del producto o servicio ; esperamos la actualización, ajuste y modificaciones a la revisión de nuevos productos y servicios, como también a las modificaciones y ajustes de las caracteristicas de los productos o servicios.</t>
  </si>
  <si>
    <t>Se ejecutó el control y plan de acción conforme a la actividad diseñada para tales efectos.</t>
  </si>
  <si>
    <t>Se revisa el procedimiento de "producto o servicio no conforme, no se ha actualizado ya que los productos y servicios de la Unidad junto con sus caracteristica continuan sin cambios, por lo que no amerita cambios y ajustes. Una vez con base en los ajustes y modificaciones que resulten de los cambios realizados por los líderes responsables, se haran los ajustes y modificaciones peertinentes y necesarias en el procedimiento de "Producto y servicios no Conforme".</t>
  </si>
  <si>
    <t>Teniendo en cuenta la caracterización y demás documentos del Proceso de Fomento de las Organizaciones solidarias, no se conocen los documentos definitivos.. Reiteramos que,  una vez se definan los nuevos productos, o se ajusten y modifiquen las caracteristicas y criterios nuevos, se actualizará el procedimiento de Producto o Servicio no Conforme..</t>
  </si>
  <si>
    <t>Se ejecutó el control y plan de acción. No obstante deben definir los nuevos productos o avalar los existentes ajustados y/o modificados desde el área de DDOS.</t>
  </si>
  <si>
    <t>La caracterización y demás documentos del Proceso de Fomento de las Organizaciones solidarias, no se observan cambios o modificaciones en los documentos actuales. tengase en cuenta que la caracterización del proceso de Fomento fue actualizado, no obstantte, los productos y servicios sufran ajustes y modificaciones, es decir se ajusten los productos y servicios, o existan nuevos productos, o se ajusten y modifiquen las caracteristicas y criterios nuevos, se actualizará el procedimiento de Producto o Servicio no Conforme..</t>
  </si>
  <si>
    <t>Periodicamente se realiza la verificación de documentos que se encuentren actualizados y con la última versión aprobada. Y con base en las necesidades existentes en cada proceso de la Unidad Solidaria, los líderes de proceso con acompañamiento de la Dirección de Investigación y Planeación adelantas los ajustes y modificaciones pertinentes. Dicha verificación se viene realizando periodicamente de forma mensual.</t>
  </si>
  <si>
    <t>La actividad de control se viene realizando permanentemente, por lo que se viene anualmente haciendo reuniones con los líderes de procesos Periodicamente se realiza la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t>
  </si>
  <si>
    <t xml:space="preserve">Se adelantaron Acciones de mejora en la vigencia 2023, quedando pendiente solo una Acción de Mejora No.146. A  la fecha de cierre del presente informe a abril 30 de 2024 se cerro la Acción de Mejora No.146: "	Necesidad de actualización de la Entidad en el cumplimiento de la gestión documental y  realizando la articulación con la gestión administrativa. la integralidad con el MIPG SIGOS"
En marzo de la presente vigencia se abrieron dos (02) Acciones de Mejora que se encuentran abiertas, la No.147 y la No.148. No presentan grado de avance.
Acciones de mejora cerradas: No.146, presenta avance del 100%.
</t>
  </si>
  <si>
    <t xml:space="preserve">Se adelantaron Acciones de mejora en la vigencia 2023, quedando pendiente solo una Acción de Mejora No.146. A  la fecha de cierre del presente informe a abril 30 de 2024 se cerro la Acción de Mejora No.146: "	Necesidad de actualización de la Entidad en el cumplimiento de la gestión documental y  realizando la articulación con la gestión administrativa. la integralidad con el MIPG SIGOS", se encuentra cerrada y con avance del 100%. La acción de mejora No.147 presenta avance del 40% a corte de junio 30. La Acción de mejora No. 148 presenta un avance del 40% igualmente.
</t>
  </si>
  <si>
    <t>Con corte a abril de 2024 no se han emitido informes de evaluación independiente.  Las auditorias estan proyectadas para iniciar en el mes de mayo.</t>
  </si>
  <si>
    <t>Observamos que la ejecución y desarrollo del control como de la actividad definida en el plan de acción se reprogramo para el siguiente mes. Seguimiento y monitoreo que se realizará en el proximo corte a 30 de junio.</t>
  </si>
  <si>
    <r>
      <t xml:space="preserve">Con corte a agosto 31 de 20204, se han realizado las siguientes acciones:
</t>
    </r>
    <r>
      <rPr>
        <b/>
        <sz val="11"/>
        <color theme="1"/>
        <rFont val="Arial Narrow"/>
        <family val="2"/>
      </rPr>
      <t xml:space="preserve">1. </t>
    </r>
    <r>
      <rPr>
        <sz val="11"/>
        <color theme="1"/>
        <rFont val="Arial Narrow"/>
        <family val="2"/>
      </rPr>
      <t xml:space="preserve">Se realizó la formulación de los planes que forman parte de la planeación estratégica, y fueron aprobados mediante resolución 019 de 2024. También se realizó seguimiento a la planeación estratégica, táctica y operativa del segundo trimestre de 2024.
</t>
    </r>
    <r>
      <rPr>
        <b/>
        <sz val="11"/>
        <color theme="1"/>
        <rFont val="Arial Narrow"/>
        <family val="2"/>
      </rPr>
      <t xml:space="preserve">2. </t>
    </r>
    <r>
      <rPr>
        <sz val="11"/>
        <color theme="1"/>
        <rFont val="Arial Narrow"/>
        <family val="2"/>
      </rPr>
      <t xml:space="preserve">Se realizó el seguimiento y monitoreo a indicadores del PND, PES, PEI:
</t>
    </r>
    <r>
      <rPr>
        <u/>
        <sz val="11"/>
        <color theme="1"/>
        <rFont val="Arial Narrow"/>
        <family val="2"/>
      </rPr>
      <t>- Plan Nacional de Desarrollo (PND):</t>
    </r>
    <r>
      <rPr>
        <sz val="11"/>
        <color theme="1"/>
        <rFont val="Arial Narrow"/>
        <family val="2"/>
      </rPr>
      <t xml:space="preserve"> indicador "Número de organizaciones fomentadas" que tiene medición mensual,  en la plataforma Sinergia registra el mismo comportamiento del corte anterior. Al momento no se reporta avance cuantitativo, debido a que los resultados dependen de la ejecución de procesos contractuales en territorio, y al momento se han suscrito 5 convenios que  iniciaron implementación en mayo, junio y julio (3 convenios interadministrativos y 2 convenios de asociación)
</t>
    </r>
    <r>
      <rPr>
        <u/>
        <sz val="11"/>
        <color theme="1"/>
        <rFont val="Arial Narrow"/>
        <family val="2"/>
      </rPr>
      <t>- Plan Estratégico Sectorial (PES)</t>
    </r>
    <r>
      <rPr>
        <sz val="11"/>
        <color theme="1"/>
        <rFont val="Arial Narrow"/>
        <family val="2"/>
      </rPr>
      <t xml:space="preserve">: se compone de 11 indicadores con medición trimestral, por lo que se continúa la situación reportada en el seguimiento anterior, aún no hay avances cuantitativo aún por cuanto la gestión a través de aliados en los territorios se da con los convenios suscritos que están en etapa inicial de ejecución. 
</t>
    </r>
    <r>
      <rPr>
        <u/>
        <sz val="11"/>
        <color theme="1"/>
        <rFont val="Arial Narrow"/>
        <family val="2"/>
      </rPr>
      <t>- Plan estratégico institucional (PEI)</t>
    </r>
    <r>
      <rPr>
        <sz val="11"/>
        <color theme="1"/>
        <rFont val="Arial Narrow"/>
        <family val="2"/>
      </rPr>
      <t xml:space="preserve">: medición trimestral, por lo que continua presentando la misma situación del corte anterior, 
</t>
    </r>
    <r>
      <rPr>
        <u/>
        <sz val="11"/>
        <color theme="1"/>
        <rFont val="Arial Narrow"/>
        <family val="2"/>
      </rPr>
      <t xml:space="preserve">- Plan de Acción institucional: </t>
    </r>
    <r>
      <rPr>
        <sz val="11"/>
        <color theme="1"/>
        <rFont val="Arial Narrow"/>
        <family val="2"/>
      </rPr>
      <t xml:space="preserve"> se emitieron mensualmente los informes a los 11 grupos de trabajo de la Unidad, y en promedio se tiene que el acumulado esperado a julio 31 es de 49,5% y se logró avanzar (en promedio) un 46,6%; el cumplimiento menor a lo esperado se sustenta en resultados esperados de la dirección de desarrollo a través de resultados de la operación de aliados en el territorio que no inició en los períodos previstos. 
Como acción de seguimiento desde el grupo de planeación se desarrolló mesa de trabajo con la dirección de desarrollo orientada a revisar el plan de acción de esa dependencia  y recomendar la revisión del mismo con miras a ajustar el plan acorde a la realidad y contexto actual de implementación de los convenios en los territorios (reunión celebrada el 12/08/2024)
</t>
    </r>
    <r>
      <rPr>
        <b/>
        <sz val="11"/>
        <color theme="1"/>
        <rFont val="Arial Narrow"/>
        <family val="2"/>
      </rPr>
      <t>3.</t>
    </r>
    <r>
      <rPr>
        <sz val="11"/>
        <color theme="1"/>
        <rFont val="Arial Narrow"/>
        <family val="2"/>
      </rPr>
      <t xml:space="preserve"> Se ha presentado la información relacionada con el proceso de pensamiento y direccionamiento estratégico en los Comités de  Gestión y Desempeño Institucional y Comités Directivos, realizados.</t>
    </r>
  </si>
  <si>
    <t xml:space="preserve">A 31 de agosto se encuentran en ejecución los tres proyectos de inversión. A la fecha no se ha  presentado ningún ajuste a actualización.  De acuerdo a la cuota presupuestal comunicada a la entidad, se realizó la distribución de los recursos en la PIIP y  desde el Grupo de Planeación y Estadistica  se revisara las actualizaciones que presenten los directores de proyecto </t>
  </si>
  <si>
    <t xml:space="preserve">Se ha llevado a cabo la revisión de las fichas correspondientes a las operaciones estadísticas internas, Registro de Entidades Fomentadas y Fortalecidas y la Ficha de Registro de Población Beneficiada. Durante este proceso, se ha actualizado cada ficha con las variables especificadas en la matriz, asegurando que toda la información refleje los datos más recientes y pertinentes, además se actualiza el formato con el logo de la entidad. Específicamente se actualizó la ficha de fomento de organizaciones solidarias y beneficiarios incluyendo los cambios que se realizaron al Formato F10 y se presenta  propuesta de nueva operación estadística ( ficha y herramienta excel) que permite la recolección, organización y análisis de los proceso de fomento de asociatividad solidaria adelantados a través de Circuitos Asociativos Solidarios </t>
  </si>
  <si>
    <t>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aclara que la Profesional en cargada de el procesamiento de la información firmo el acuerdo de confidencialidad</t>
  </si>
  <si>
    <t>Observamos que ejecutan el plan de acción con base en el control establecido. Para controlar el riesgo y disminuir la probabilidad de ocurrencia del riesgo identificado; presentando el anteproyecto de presupuesto de inversión.
Por favor se recomienda tener las evidencias de las acciones ejecutadas.</t>
  </si>
  <si>
    <t>Se han realizado auditorías a los procesos: Gestión de programas y proyectos, Pensamiento y direccionamiento estratégico, Gestión del seguimiento y la evaluación. Y se han emitido un total de 45 informes de auditoria.</t>
  </si>
  <si>
    <t>Se han realizado auditorías a los procesos: Gestión de programas y proyectos, Pensamiento y direccionamiento estratégico, Gestión del seguimiento y la evaluación.  Se sugiere ajuste en la frecuencia debido a que en el comité de control interno celebrado el 15 de abril se aprobaron un total de 10 auditorias de evaluación independiente</t>
  </si>
  <si>
    <t>No se ejecuto el control dentro de los primeros 4 meses por no haber emisión de informes de auditoria para ser presentados al Comité Institucional de Control Interno. Revisar la programación de Auditorias.</t>
  </si>
  <si>
    <t>No hay suscripción de acta de apertura a los procesos de evaluación independiente; revisar programación.</t>
  </si>
  <si>
    <t>No hay suscripción de acta de compromiso de realización de acciones de Mejoramiento. Revisar por favor.</t>
  </si>
  <si>
    <t>Desarrollan y ejecutan las actividades de control conforme al plan de acción establecido. No obstante no mencionan la presentación de informes ante los mienbros del Comité Institucional de Coordinación de Control Interno para su conocimiento. Recomendamos tener los soportes o evidencias de la ejecución de las acciones o  actividades adelantadas. Tal como fueron relacionadas e igualmente que soportan el control de riesgo establecido.</t>
  </si>
  <si>
    <t>Conforme al control y al plan de acción adoptado para el manejo y control del riesgo identificado, en el seguimiento y monitoreo realizado no hacen referencia al control y plan de acción adoptado. Por favor revisar y tener las evidencias de la ejecución y desarrollo del control establecido y su plan de acción.</t>
  </si>
  <si>
    <t>No presentó</t>
  </si>
  <si>
    <t>No hay suscripción de acta de apertura a los procesos de evaluación independiente; no hay referencia tanto del control como del plan de acción adoptado, donde se evidencie el compromiso de los lideres de proceso de suministrar la información necesaria y requerida. Por favor recomendamos aplicar los controles determinados para el manejo del riesgo descrito..</t>
  </si>
  <si>
    <t>Semanalmente mediante Consejo de  redacción el líder de proceso, verificará que la información que se produzca desde la Unidad Administrativa Especial y se recolecte y difunda oportunamente a través de los canales establecidos para tal fin.</t>
  </si>
  <si>
    <t>Ejecutan las actividades de control conforme al plan de acción.  No hacen referencia a la actualización de estandares de la imagen corporativa en los documentos del proceso de Comunicación y Prensa. Recomendamos pronunciarse al respecto de conformidad con el plan de acción definido  para el control del riesgo.
Recomendamos tener los soportes o evidencias de la ejecución de las acciones o  actividades adelantadas.</t>
  </si>
  <si>
    <t>Ejecutan las actividades de control conforme al plan de acción.
Se recomienda tener los soportes o evidencias de la ejecución de las acciones o  actividades adelantadas.</t>
  </si>
  <si>
    <t xml:space="preserve">
El día 13 de junio se realizó la presentación de una primer iniciativa de formación para la investigación por parte de los profesionales encargados, la cual fue socializada al resto del grupo de Educación e Investigación. Evidencia de ello son los archivos de presentación en PowePoint y la lista de asistencia como constancia del desarrollo de dicha actividad.                                                                                                                                                                                                                                                                                                                                                                                                                                                                                                                                                                            Se llevó a cabo la respectiva depuración y actualización de la base de datos de la red de universidades, también se elaboró una guía temática con los lineamientos de investigación a seguir para las instituciones de educación superior que se harán partícipes de los procesos en investigación solidaria. </t>
  </si>
  <si>
    <t>Del 16 de julio al 14 de agosto, se adelantó la construcción del documento oficial detallando los lineamientos para la realización del ejercicio investigativo por parte de los  convenios que la  entidad instaure con diferentes alianzas durante el 2024. Evidencia de ello son los archivos Power Point, Word y PDF cargados al espacio de "Investigación" en el OneDrive que datan dentro del lapso de las mencionadas fechas.
En el mes de agosto, por medio de la identificación del universo de investigadores, instituciones y grupos de interés asociados a entidades que fomentan el estudio de la economía comunitaria, popular y solidaria. Se ha procurado el contacto con diversos interesados en una Red Interinstitucional con las características de pluralidad, multidisciplinariedad, diversidad territorial, de temáticas de estudio y de organizaciones representadas que deben desarrollar autonomía en procesos de conformación con miras a su sostenibilidad.</t>
  </si>
  <si>
    <t>Hasta la fecha, se recibieron 2 solicitudes de certificación los días 1 y 28 de agosto respectivamente: Uno adelantado en la ciudad de Bogotá (Formación en economía solidaria) y otro en el departamento del Magdalena (Economía solidaria SEAS: Formalicémos, una decisión autónoma y consciente). Se revisaron los requisitos mínimos de aprobación y/o participación verificando la veracidad de los datos personales, los formatos de lista de asistencia y los datos de la solicitud para la elaboración de las constancias, certificados colectivos e individuales correspondientes.
* Bogotá: 10 certificados.
* Magdalena: 22 certificados; 15 constancias.</t>
  </si>
  <si>
    <t>Entre mitad del mes de julio y finales del mes de agosto,  el grupo de Educación e Investigación ha venido trabajando conjuntamente con el Departamento de Emprendimiento y Desarrollo (DEDE) del Ministerio de Cultura en cuanto a la elaboración de una maya curricular, un plan de formación y otros documentos complementarios concertados entre ambas partes el día 20 de agosto para componer una propuesta educativa.
En el caso de otras instituciones como el SENA, el proceso se encuentra en fase de revisión de insumos documentales por parte de las profesionales de la Unidad manteniendo contacto constante con las personas encargadas en representación del SENA</t>
  </si>
  <si>
    <t>Hasta la fecha, se recibieron dos solicitudes de certificación los días 3 y 18 respectivamente:  Uno en el marco del proceso de ASMUPROPAZ y el otro en el marco de "Formación a formadores".
Se revisaron los requisitos mínimos de aprobación verificando la veracidad de los datos personales, los formatos de lista de asistencia y los datos de la solicitud para la elaboración de los certificados colectivos e individuales correspondientes. 75 para el caso de "formación a formadores" y 36 en el caso de ASMUPROPAZ.</t>
  </si>
  <si>
    <t>Observamos que realizan la ejecución de las actividades de control, descritas en el Plan de Acción,  determinan y hacen referencia del mejoramiento del procedimiento de Investigaciones, como también realizan socialización del procedimiento la ejecución de la actividad de control:"Mejorar el procedimiento de investigación incluyendo el visto bueno del grupo de educación e investigación en el anteproyecto de investigación, y socializarlo".</t>
  </si>
  <si>
    <t>Observamos que realizan la ejecución de las actividades de control, descritas en el Plan de Acción,  determinan y hacen referencia del mejoramiento del procedimiento de Investigaciones, como también realizan alizanzas, tal como lo manifiestan.
Recomendamos que dispongan de la evidencias de las ejecuciones de los controles de riesgos y las actividades descritas en los planes de acción de control.</t>
  </si>
  <si>
    <t xml:space="preserve">En el periodo se recibieron 3 solicitudes de certificación:
Uno en enero de reexpedición de certificado, para esto se verifico que cumplieran con los requisitos de reexpedición. El segundo se recibio en marzo, respecto de una solicitud de certificación para 8 personas, para la cual se verifico que cumplieran los requisitos que la Unidad Solidaria tiene para tal fin, realizando una verificación del 100% de las personas relacionadas en la solicitud.
La tercer solicitud fue en abril, en el marco del Formar para Servir (FxS) se expidieron 78 certificados, de los cuales se realizó la verificación del 100% de las personas que hacían parte de la solicitud. </t>
  </si>
  <si>
    <t>Aplican las actividades definidas en el Plan de Acción para el control de riesgos.</t>
  </si>
  <si>
    <t xml:space="preserve">Sobre los avances en el trámite de acreditación del cuatrenio:
* Se dió respuesta oportuna a todas las solicitudes ciudadanas dentro de los tiempos establecidos.
* Se realizaron las respectivas mesas de ayuda solicitadas por los peticionarios que tenían problemas para el acceso a la plataforma.
</t>
  </si>
  <si>
    <t>Desarrollan y ejecutan las actividades de control del riesgo identificado, dando de esta forma cumplimiento y verificación del control del riesgo, conjuntamente con el plan de acción del control.</t>
  </si>
  <si>
    <t>Se apertura en el mes de marzo la Acción de mejora No. 148 de 2024 “Revisión de los riesgos de los procesos de la Unidad e igualmente revisar e identificar riesgos fiscales por incorporación de éstos en la nueva Guía de Administración de Riesgos versión 6; donde define y se incorpora riesgo fiscal y los puntos de control, que se complementa con la detección de los puntos de riesgo fiscal para facilitar el análisis en el marco del modelo de operación por procesos.” Presenta avance a agosto 31 del 30%. Fecha aproximada de cierre 31 de octubre de la presente vigencia.</t>
  </si>
  <si>
    <t>Se ha venido acompañando y asesorando a los gestores de Proyecto en el registro de avances de la ejecución de cada uno de los proyectos en la Plataforma PIIP, de igual forma se compartió un formato diseñado por el Ministerio de Trabajo para el registro mensual de la ejecución de presupuesto y metas.
Se generó una matriz de seguimiento de los reportes de la PIIP como  una ayuda para verificar la información que se esta reportando por parte de los gestores del proyecto</t>
  </si>
  <si>
    <t>A 30 de junio se encuentran en ejecución los tres proyectos de inversión. A la fecha no se ha  presentado ningún ajuste a actualización.  De acuerdo a la cuota presupuestal comunicada a la entidad, se realizó la distribución de los recursos en la PIIP y en el segundo semestre se procederá a trabajar con los directores de proyecto la actualización con programación 2025.</t>
  </si>
  <si>
    <t>Se gestionó ante el DNP una capacitación  presencial en la entidad, para los directores y gestores de proyecto, relacionada con los registros de la información física y financiera, regionalización y focalización de recursos. Con corte a 30 de junio quedaron actualizados los reportes mensuales en la PIIP de los tres proyectos de inversión,  teniendo en cuenta las recomendaciones y asesoría del DNP. Los reportes fueron  registrados por los gestores de proyecto, desde planeación se realizó acompañamiento y se brindó la asesoría correspondiente</t>
  </si>
  <si>
    <t>Se realiza la actualización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de julio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</si>
  <si>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r>
      <t xml:space="preserve">Se ha llevado a cabo la revisión de las fichas correspondientes a las operaciones estadísticas internas, </t>
    </r>
    <r>
      <rPr>
        <b/>
        <sz val="11"/>
        <color theme="1"/>
        <rFont val="Arial Narrow"/>
        <family val="2"/>
      </rPr>
      <t>Registro de Entidades Fomentadas y Fortalecidas</t>
    </r>
    <r>
      <rPr>
        <sz val="11"/>
        <color theme="1"/>
        <rFont val="Arial Narrow"/>
        <family val="2"/>
      </rPr>
      <t xml:space="preserve"> y la Ficha de </t>
    </r>
    <r>
      <rPr>
        <b/>
        <sz val="11"/>
        <color theme="1"/>
        <rFont val="Arial Narrow"/>
        <family val="2"/>
      </rPr>
      <t>Registro de Población Beneficiada</t>
    </r>
    <r>
      <rPr>
        <sz val="11"/>
        <color theme="1"/>
        <rFont val="Arial Narrow"/>
        <family val="2"/>
      </rPr>
      <t xml:space="preserve">. Durante este proceso, se ha actualizado cada ficha con las variables especificadas en la matriz, asegurando que toda la información refleje los datos más recientes y pertinentes, ademas se  actualiza el formato con el  logo de la entidad. </t>
    </r>
  </si>
  <si>
    <t>Se ha llevado a cabo la actualización de los reportes tanto de las operaciones estadísticas internas como externas. Este proceso incluyó la verificación y validación de los datos, así como la elaboraciónde los boletines internos de cooperantes y proveedores, PQRS, entidades acreditadas, contratos y convenios, con fecha de corte del 30 de junio de 2024. Posteriormente, estos boletines se enviaron a las áreas pertinentes para su validación. Además, se generaron los reportes de estadísticas externas del registro ESALES, se creó la serie histórica y se elaboraron tablas de salida correspondientes a matrículas activas, nuevas y renovadas. Los reportes fueron enviados a los grupos correspondientes para su validación y posterior publicación. Asimismo, se revisó y verificó la consistencia de la información generada en las operaciones estadísticas para asegurar que cumple con los criterios de calidad estadística.</t>
  </si>
  <si>
    <t>Desarrollan y ejecutan las actividades del plan de acción para el control del riesgo identificado.</t>
  </si>
  <si>
    <t>Realizan la ejecución del Plan de Acción para el control del riesgo.</t>
  </si>
  <si>
    <t>En el periodo 2023 se alcanzo a realizar  el acompañamiento técnico a 838 organizacionesfomentadas en el año 2023 a través de los convenios, en la vigencia 2024 con el fin de fomentar las oeganizaciones de la economia social, popular y comunitaria se han realizado 2 convenios que permitiran el fomento de por lo menos 600 en la vigencia.</t>
  </si>
  <si>
    <t xml:space="preserve">A corte 30 de junio nos encontramos en proceso de recopilacion y acopio  de  la información relacionada  para la debida construcción del anteproyecto de presupuesto, así como el apoyo en la justificación. </t>
  </si>
  <si>
    <t>A corte del 31 de agosto se cuenta con contratistas 89 contratistas y 2 convenios en tramité de seguimiento y ejecucion , se ingresan al sistema Secoop los debidos informes de supervisión de los procesos contractuales.</t>
  </si>
  <si>
    <t>En el periodo 2023 se alcanzo a realizar  el acompañamiento técnico a 895 organizaciones fomentadas en el año 2023 a través de los convenios, en la vigencia 2024 con el fin de fomentar las organizaciones de la economia social, popular y comunitaria se han realizado 5 convenios que permitiran el fomento de por lo menos 600 en la vigencia.</t>
  </si>
  <si>
    <t>A corte del 31 de agosto se cuenta con contratistas 84 contratistas y 6 convenios en tramité de seguimiento y ejecucion , se ingresan al sistema Secoop los debidos informes de supervisión de los procesos contractuales.</t>
  </si>
  <si>
    <t xml:space="preserve">A corte 31 de agosto se suministro la información relacionada  para la debida construcción del anteproyecto de presupuesto, así como el apoyo en la justificación. </t>
  </si>
  <si>
    <t>Se revisa el procedimiento de "producto o servicio no conforme, no se ha actualizado ya que los productos y servicios de la Unidad junto con sus caracteristica continuan sin cambios, cambios y ajustes se deben dar desde el Proceso de Fomento de la Asociatividad Solidaria. Una vez con base en los ajustes y modificaciones que resulten de los cambios realizados por el líder responsables, se haran los ajustes y modificaciones peertinentes y necesarias en el procedimiento de "Producto y servicios no Conforme".</t>
  </si>
  <si>
    <t>Se está a la espera de los resultados con base a la nueva definición de los productos y servicios de la Entidad</t>
  </si>
  <si>
    <t>La caracterización y demás documentos del Proceso de Fomento de las Organizaciones solidarias, no se observan cambios o modificaciones en los documentos actuales. tengase en cuenta que la caracterización del proceso de Fomento fue actualizado, no obstantte, los productos y servicios pueden tener ajustes y modificaciones, es decir que se ajustaran los productos y servicios, o se definan nuevos productos, o se ajusten y modifiquen las caracteristicas y criterios nuevos, se actualizará el procedimiento de Producto o Servicio no Conforme..</t>
  </si>
  <si>
    <t xml:space="preserve">Se viene realizando permanentemente anualmente,  haciendo reuniones con los líderes de procesos Periodicamente donde se realiza la verificación de documentos mediante el ejercicio de autodiagnostico de los procesos aplicando la metodología MIPG, se verifica si los documentos de los procesos, se encuentran actualizados y con la última versión aprobada, estableciendose el estado del documento, si esta en revisión, o aprobado. Y con base en las necesidades existentes de mejoramiento documental de los procesos para cada proceso de la Unidad Solidaria, los líderes de proceso con acompañamiento de la Dirección de Investigación y Planeación adelantas los ajustes y modificaciones pertinentes. Dicha verificación se viene realizando periodicamente de forma mensual. Entre julio 1 a corte de agosto 31, se han actualizado 33 documentos de los procesos </t>
  </si>
  <si>
    <t xml:space="preserve">Se adelantaron Acciones de mejora en la vigencia 2023, quedando pendiente solo una Acción de Mejora No.146. A  la fecha de cierre del presente informe a abril 30 de 2024 se encuentra cerrada: "	Necesidad de actualización de la Entidad en el cumplimiento de la gestión documental y  realizando la articulación con la gestión administrativa. la integralidad con el MIPG SIGOS", se encuentra cerrada y con avance del 100%. La acción de mejora No.147 presenta avance del 76,47% a corte de agosto 3. La Acción de mejora No. 148 presenta un avance del 30% igualmente y fecha de cierre octubre 30 de 2024.
</t>
  </si>
  <si>
    <t>Desarrollan y ejecutan  las actividades de control y ejecutan igualmente el Plan de Acción del control</t>
  </si>
  <si>
    <t>A 31 de agosto de 2024,  El Grupo de Gestión Humana, han validado, cargue de la información en el aplicativo SIGEP de ingresos y egresos de la planta de personal de la entidad.</t>
  </si>
  <si>
    <t>A 31 de agosto de 2024,  se han revisado, validado, tramitado con la actualización del Aplicativo NOVASOFT -  vigencia 2024, las siguientes nóminas.: 
Nómina Enero
Nómina Febrero
Nómina Retroactivo (Decreto No. 0301 del 5 de marzo de 2024)
Nómina Marzo
Nómina Abril
Nómina Mayo
Nómina Junio
Nómina Julio
Nómina Agosto</t>
  </si>
  <si>
    <t>Al 31 de agosto de 2024, la Unidad Solidaria, ha tramitado y reportado a la ARL Posiva, las siguientes novedades:
Accidentes de Trabajo: Dos (02)
Afiliaciones de servidores públicos (Planta de Personal) y contratistas
Aplicativo ALISSTA, ausentismos e incapacidades</t>
  </si>
  <si>
    <t>A 31 de agosto de 2024, el Grupo de Gestión Humana, han revisado, cargado en el Aplicativo CETIL - Ministerio de Hacienda:
Certificaciones Electrónicas de Tiempos Laborados - CETIL: Cincuenta y cinco  (55)
Confirmaciones Oficina Bonos Pensionales  del Ministerio de Hacienda y Crédito Público: Cuarenta y nueve (49)</t>
  </si>
  <si>
    <t xml:space="preserve">Al 31 de agosto de 2024,  el Grupo de Gestión Humana, ha realizado los roles de gestión administrativa y verificado el procedimiento de Viáticos y Gastos de Viaje  - SIIF - (Rubros de Funcionamiento e Inversión)  Planta y Contratistas: Cuatrocientos noventa y cinco (495)
</t>
  </si>
  <si>
    <t>Ejecutan el control y el plan de acción del control a fin de reducir la probabilidad de ocurrencia del riesgo.</t>
  </si>
  <si>
    <t>Observamos que ejecutan la actividad definida en el plan de acción con base en el control establecido. Para controlar el riesgo y disminuir la probabilidad de ocurrencia del riesgo identificado.</t>
  </si>
  <si>
    <t xml:space="preserve">Se debe hacer claridad  de cuales fueron los estandares mínimos de SST evaluados. Tomando como punto de partida los objetivos y metas fijadas (valores minimos aceptables fijados) para cada estandar y cuales son esos estandares ya que no hacen referencia en los seguimientos.
</t>
  </si>
  <si>
    <t>En el marco del Plan Institucional de Gestión Ambiental se proyectaron capacitaciónes para socializar y seguir implementado las buenas practicas ambientales en pro del cuidado y buen uso de los recursos naturales, la actividad fue programada para ser desarrollada durante  la Jornada de Inducción y Reinducciónde la entidad que se realizará  en  Septiembre de 2024.</t>
  </si>
  <si>
    <t xml:space="preserve">Para realizar control de visitantes en el Edificio Colombiana de Capitalización Seguros Patria donde esta ubicada la Unidad Solidaria,  la empresa de vigilancia FORTOX cuenta con un aplicativo "MITRA",  para registrar visitantes el cual ayuda a minimizar los riesgos, asi mismo en días no laborales cuando hay necesidad deingreso al edificio a funcionarios o contratistas se debe envíar correo electrónico para  autorizacion y  en  bitacora se registra elementos ingresados como portatil y demas. Sin embargo, se establecieron medidas de control en las areas privadas de la Unidad Solidaria, como el mantenimineto de las puertas cerrdas y solo acceder por medio del sistema lector de huella. </t>
  </si>
  <si>
    <t xml:space="preserve">Se aplicaron  los instrumentos archivisticos en cumplimiento a la normatividad vigente y politicas de archivo de la Unidad, asi mismo se llevo a cabo capacitación Presencial: "Eliminación  Documental" en el mes de julio  dirigida a funcionarios  y contratistas que manejan información en la Entidad. 
Para el mes de agosto, se realizó capacitación dirigida a funcionarios y contratista de "transferencias documentales, prestamos de información, caracterizacion, Gestion documental - sistemas SIIGOS" dando cumplimiento al cronograma propuesto. 
</t>
  </si>
  <si>
    <t xml:space="preserve">Teniendo en cuenta el racionamiento del presupuesto nacional, que afecto directamente en los recursos de Inversión, especificamente en el Proyecto de Gestión documental, frente la adqusicion del Software de contenidos empersariales; a la fecha se imposibilita la programación del acceso a la información a travez del sistema, sin embargo se tiene articulado con la Coordinación del Grupo de tecnologias de la informacion de la Unidad para mitigar el riesgo de acceso indebido a la información. 
 </t>
  </si>
  <si>
    <t>Se proyectó cronograma para realizar  seguimiento a la implementación de los instrumentos archivisticos con el fin de validar y verificar la adecuada aplicación de estos.
Se esta realizado seguimiento a los programas que forman parte del PINAR, con la finalidad de establecer la implementación de la politica de archivo como marco legal de todo el Sistema bajo los lineamientos de MIPG. 
En el Marco de la implementación del Sistema de Gestión Documentral se desarrollaron las siguientes actividades:
Recolección de información para la actualización de las Tablas de Retención Documental a través  mesas de trabajo con lideres de grupo en cumplimiento al cronograma establecido, a 9 dependencias de la Unidad.  
Avance en la actualización de documentos del SIGOS del proceso de Gestión Documental y Correspondencia.
Seguimiento a la ejecución de los programas del PINAR establecidos para la vigencia.
Publicacón  de la política de archivo en  ISOLUCIÓN Software para Sistemas de Gestión y en la pagina web.
Seguimiento a la elaboración de las Tablas de Valoración Documental - TVD. Avance en la recolección de información de la memoria descriptiva, creación de los organigramas para los periodos DANCOOP, DANSOCIAL SUPERINTENDENCIA NACIONAL DE COOPERATIVAS, insumos necesarios para la convalidación ante el Archivo General de la Nación.
Elaboración de la Reseña institucional de la Entidad y Elaboración de la memoria descriptiva de la construcción de las Tablas de valoración documental (insumo necesario para actualización de las TRD).
Se adelanto en actualización del Manual de la Venilla Única de Correspondencia
Actualización Tablas de Retención Documental aplicación de las entrevistas con los grupos de trabajo.
Publicación  de la política de archivo en  el sitio Web. 
Trasferencias primarias: Se ha  brindado asistencia tecnica para realizar el proceso de transferencias primarias para dar cumplimiento al cronograma dispuesto.</t>
  </si>
  <si>
    <t>La entidad aplica las politicas de archivo  implementadas para salvaguardar los expedientes y documentos que hacen parte del archivo central y de gestión, este abraca   estrictas medidas y controles para limitar el ingreso, asi mismo se cuanta con acceso  biometrico,  personal responsable y autorizado por cada dependencia para el manejo de la información.</t>
  </si>
  <si>
    <t xml:space="preserve">La entidad cuenta con dos equipos de computos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
Al corte del 31 de agosto, se realizó una verificación a 10 grupos de trabajo a travez de la actualizacion de las TRD a las carpetas de red, dispuestas por la Coordinación de las TIC, frente a la documentacion que han producido. </t>
  </si>
  <si>
    <t>La Unidad Solidaria realizó actualizacion del normograma, asi como tambien se avanzó en la aplicación de entrevistas Documentales para la actualización y construcción de las TRD y posterior convalidación ante la AGN.</t>
  </si>
  <si>
    <t>La acción de control y definida en el plan de acción de toma fisica de inventarios de todos los bienes de la Entidad, de conformidad con el seguimiento y monitoreo ejecutado se realizó a marzo 31. Por favor revisarel número de veces que se debe adelantar los controles de inventarios.</t>
  </si>
  <si>
    <t>Ejecutan las actividades de control conforme a la actividad definida en el plan de acción para el control de riesgos.</t>
  </si>
  <si>
    <t>La actividad programada de capacitaciones de socialización de las buenas prácticas ambientales en pro del cuidado en el buen uso delos recursos naturales, a la fecha de corte 31 de agosto no se ha ejecutado el control. Se requiere que se tomen las medidas que puedan ejecutar la actividad.</t>
  </si>
  <si>
    <t>Recomendamos en aplicación del control de acceso, documentar el desarrollo y ejecución del control establecido, para comprobar el seguimiento y demás información relevante en el monitoreo del control; ya que no se observa información consistente en desarrollo del control y la ctividad del plan de acción.</t>
  </si>
  <si>
    <t>Ejecutan y desarrollan las acciones pertinentes con base a  la ejecución del control, teniendo en cuenta la disminución o recortes de los recursos del presupuesto nacional.</t>
  </si>
  <si>
    <t>De conformidad con el seguimiento con corte a agosto 31, no hacen referencia al cronograma proyectado para la implementación de los instrumentos archivisticos dentro de los tiempos en que se ejercieron las actividades y en consonancia de la aplicación y cumplimiento de lo programado.</t>
  </si>
  <si>
    <t>Repiten la actividad de aplicación de las políticas de archivo, no hacen referencia a la actividad definida en el plan de acción: "Levantamiento de información con los lideres de área para definir los responsables que deben acceder en los archivos de gestión y el archivo central en la matriz de control de acceso." Por favor revisar y tener en cuenta la ejecución y desarrollo de la actividad definida y la implementación de la Matriz de control de acceso para los funcionarios, previamente definida en la descripción del control.</t>
  </si>
  <si>
    <t>En el seguimiento y monitoreo no hacen referencia a la definición de los perfiles de administrador, edición y solo lectura conforme al rol de tengan definido en cada área. Por favor se requiere que ejecuten el control de riesgo tal y conforme fue definido para el control de riesgos.</t>
  </si>
  <si>
    <t>El seguimiento y monitoreo con corte a agosto 31, en la actualización del normograma; dicha actividad no esta definida para ejercer control al riesgo identificado. Caso contrario con lo que reportan de avance para actualizar y construir las TRD y posterior convalidación con el AGN. Recomendamos el seguimiento y monitoreo se centre en lo definido en la descripción del control y la actividad definida en el Plan de Acción: "Adoptar las Tablas de Retención Documental al momento de realizar eliminación documental." e igualmente de la implementación de las TRD con las demás áreas de la Entidad.</t>
  </si>
  <si>
    <t>La Oficina Asesora Juriodica revisó a cortre del 30 de agosto de  2024 que lo procesos contractuales aperturados estuviesen desde su objeto, duración y valor registrados como necesidad en el plan anual de adquisisciones. En cada expediente reposa el respectivo soporte</t>
  </si>
  <si>
    <t>La Oficina Asesora Jurídica, revisó con corte al 30 de agosto de 2024,, los estudios de los procesos contractuales, de acuerdo a las necesidaes que establecieron cada dependencia de la unidad teneindo en cuenta la necesidad a suplir con la contratción.</t>
  </si>
  <si>
    <t xml:space="preserve">La Oficina Asesora Jurídica, revisó con corte al 30 de agosto   de 2024 ,que los contratos suscritos y perfeccionados se encontraran en su ejecución técnica, financiera, administrativa, contable y jurídica conforme a los productos esperados para cada período. Lo anterior, antes de efectuar cada pagos. </t>
  </si>
  <si>
    <t xml:space="preserve">Se enviaron los seguimientos semanales a los jefes de área sobre la relación de peticiones pendientes  con el fin de reducir el riesgo del proceso, al no contar con un sistema tecnológico. A continuación se relaciona las fechas en las que se hizo la remisiónAdemás, durante este periodo se diseñó el formato de autocontrol, que fue aprobado  por la Directora Técnica de Planeación  .Se enviaron los seguimientos semanales a los jefes de área sobre la relación de peticiones  pendientes  con el fin de reducir el riesgo del proceso, al no contar con un sistema tecnológico.  A continuación, se relaciona las fechas en las que se hizo la remisión:
Mayo: 06, 14, 20 y 27. Junio: 04, 11, 17 y 24
: </t>
  </si>
  <si>
    <t>Se enviaron los seguimientos semanales a los jefes de área sobre la relación de peticiones pendientes  con el fin de reducir el riesgo del proceso, al no contar con un sistema tecnológico. A continuación se relaciona las fechas en las que se hizo la remisiónAdemás, durante este periodo se recuerda el diligenciamiento del  formato de autocontrol, .Se enviaron los seguimientos semanales a los jefes de área sobre la relación de peticiones  pendientes  con el fin de reducir el riesgo del proceso, al no contar con un sistema tecnológico.  A continuación, se relaciona las fechas en las que se hizo la remisión: Julio: 2, 8,16,22 y 29. Agosto: 5,12,20 y 26</t>
  </si>
  <si>
    <t xml:space="preserve">Recomendamos  hacer claridad  de cuales son los estandares mínimos de SST evaluados. Tomando como punto de partida los objetivos y metas fijadas (valores minimos aceptables fijados) para cada estandar y cuales son esos estandares ya que no hacen referencia en los seguimientos.
</t>
  </si>
  <si>
    <t>A corte del mes de agosto, El tecnico de presupuesto y la Coordinadora Financiera continuan recibiendo los estudios por parte de las areas encargadas y verifican la disponiblidad presupuestal,los codigos y nombres de rubros y usos presupuestales de acuerdo al objeto contractual.</t>
  </si>
  <si>
    <t>A corte del mes de agosto, 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</si>
  <si>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A corte del mes de agosto se se presentaron los informes ante la DIAN y SHD, cruzando todos los saldos con contabilidad, archivo de NOMINAS 2024, DEDUCCIONES 2024 Y REGISTRO RETENCIONES, y se consolida los impuestos presentados mensualmente y bimensual para no presentar errores, y correcciones en un futuro.</t>
  </si>
  <si>
    <t>A corte del 31 de agosto la profesional especializada encargada de las funciones de tesoreria continua exportando un listado de OPNP del SIIF Nacion una vez realizadasen el sistem,  para verificar que todas queden pago beneficiario final o traspaso a pagaduria según corresponda.</t>
  </si>
  <si>
    <t>A corte del 31 de agosto, la funcionaria encargada de tesoreria una vez realiza uno a uno los pagos de traspaso a pagaduria , revisa saldo de bancos para que haya sido acreditado correctamente sin generar diferencias en bancos o pagos dobles.</t>
  </si>
  <si>
    <t>A corte del 31 de agosto, La tesorera de la entidad continua haciendo seguimiento a la ejecucion de PAC semanal remitiendole correos a cada uno de los supervisores, con el fin de que los supervisores tengan conocimiento de la disponibilidad que van teniendo semanalmente y puedan radicar los pagos dentro de los plazos establecidos.</t>
  </si>
  <si>
    <t>Ejecutan las actividades de control conforme al plan de acción determinado.
Recomendamos tener los soportes o evidencias de la ejecución de las acciones o  actividades adelantadas.</t>
  </si>
  <si>
    <t>Ejecutan las actividades de control conforme al plan de acción descrito.
Recomendamos tener los soportes o evidencias de la ejecución de las acciones o  actividades adelantadas para ejercer y ejecutar los controles..</t>
  </si>
  <si>
    <t>Continuan la ejecución de actividades de control conforme al plan de acción establecido para ejecutar el control. Recomendamos tener los soportes o evidencias de la ejecución de las acciones o  actividades adelantadas.</t>
  </si>
  <si>
    <t>Se realizó la actualización y el seguimiento pertinente al documento argumentativo del SEAS disponible en la plataforma interna de Isolution para fines informativos, de autoconocimiento y de consulta a nivel interno en la entidad. De igual manera, en la página oficial de la entidad se encuentra disponible este documento para consultapública en garantía del derecho al acceso a la información.
https://www.unidadsolidaria.gov.co/sites/default/files/archivos/SEAS.pdf 
Entre finales de abril y mediados de junio, se llevó a cabo la elaboración de dos mallas curriculares: Una del programa de "Organizaciones y redes" con sus correspondientes 4 ciclos y otra correspondiente a los diplomados sobre el Sistema de Educación para la Asociatividad Solidaria. (SEAS)</t>
  </si>
  <si>
    <t>Durante el primer cuatrimestre de 2024:
1. Se realizó la formulación de los planes que forman parte de la planeación estratégica, y fueron aprobados mediante resolución 019 de 2024. También se realizó seguimiento a la planeación estratégica, táctica y operativa del primer trimestre de 2024
2. Se ha realizado el seguimiento y monitoreo a indicadores del PND, PES, PEI; la medición del primer trimestre de 20204 mostró un avance en las metas institucionales del PES del 5% (un 1% más de lo esperado, que se ponderó en el 4%). 
Los resultados del seguimiento del primer trimestre fueron incluidos en la presentación preparada para Comité Directivo y remitidos desde la coordinación del grupo de planeación y estadísticas a la dirección técnica.
El Comité de Gestión y Desempeño Institucional, se tiene programado realizar en el mes de mayo de 2024; pero se tiene toda la información preparada para cuando la Alta Dirección convoque la reunión para la reunión programada. Mediante agendamiento.</t>
  </si>
  <si>
    <t>Como se desprende de la lectura de Informe concluimos que desarrollan y ejecutan la formulación de la Planeación Estratégica Institucional conforme lineamientos, los cuales se pueden ven en el Plan Sectorial, Estratégico, Plan de Acción Institucional.
Realizan las mediciones de indicadores y su retroalimentación en el plan Nacional de Desarrollo, Plan Sectorial, Plan Estratégico y Plan de acción de la entidad, los cuales se pueden observar dentro del Proceso de Pensamiento y Direccionamiento Estratégico.</t>
  </si>
  <si>
    <t>Durante el primer semestre de 2024
1. Se realizó la formulación de los planes que forman parte de la planeación estratégica, y fueron aprobados mediante resolución 019 de 2024. También se realizó seguimiento a la planeación estratégica, táctica y operativa del segundo trimestre de 2024.
2. Se realizó el seguimiento y monitoreo a indicadores del PND, PES, PEI; la medición del segundo trimestre de 2024 se registró en el seguimiento de los indicadores y en suma se tuvo que:
- Plan Nacional de Desarrollo (PND): indicador"Número de organizaciones fomentadas" y a corte de junio 30 de 2024 presenta en la plataforma Sinergia un cumplimineto acumulado del cuatrienio de 34,92%. En cuanto a la vigencia 2024 se tiene que al momento no se reporta avance cuantitativo, debido a que los resultados dependen de la ejecución de procesos contractuales en territorio, y a corte de primer semestre se han suscrito 2 convenios que recientemente iniciaron implementación (convenios interadministrativos 1 y 2 de 2024)
- Plan Estratégico Sectorial (PES): se compone de 11 indicadores que a su vez responden a los compromisos institucionales que aportan al cumplimiento del PND y PMI. Las actividades se concretan con los resultados de la gestión misional en territorio, la cual a corte del primer semestre se reporta en etapa inicial con la suscripción de dos convenios interadministrativos (números 1 y 2 de 2024), que no registran avances cuantitativo aún. Por lo anterior  el avance del primer semestre, solo muestra desarrollo cuantitativo en 1 de 11 indicadores del PES que en promedio es el 1% de avance
- Plan estratégico institucional (PEI): reporta de manera acumulada que se logró un avance del 36% frente un 17% esperado . Lo anterior a cuenta de cumplimiento parcial anticipado en algunas de las acciones del Plan.
- Plan de Acción institucional:  Durante el mes se evidencio un cumplimiento del 6,9%  frente a un esperado de 7,2%. Frente a esto se emitieron mensualmente los informes a los 11 grupos de trabajo de la Unidad.
3. Se ha presentado la información relacionada con el proceso de pensamiento y direccionamiento estratégico en los Comités de  Gestión y Desempeño Institucional y Comités Directivos, realizados.</t>
  </si>
  <si>
    <t>Respecto al punto uno de seguimiento, repiten la acción del primer trimestre, pero ya a con corte a junio 30. Solicitamos se haga una mayor descripción del seguimiento y monitoreo de la acción con que se está ejecutando el control al riesgo, y lo informado no se informa aquellas cosas relevantes con respecto a la formulación de la Planeación estratégica con base en los lineamientos dados por el gobierno nacional.</t>
  </si>
  <si>
    <t xml:space="preserve">Adelantan acciones con base al plan de acción en desarrollo del control del riesgo , actualizando los documentos para la gestión del riesgo. </t>
  </si>
  <si>
    <t>Se viene trabajando en la revisión de los documentos, a fin de establecer con base en las nuevas necesidades , objetivos y nuevas metas fijadas en los procesos de la Unidad para la actual vigencia, a corte del 30 de abril se han creado ocho (8) nuevos documentos; documentos modificado, ajustados y actualizados son setenta y un (71) documentos. Igualmente se abre Acción de Mejora No.147: "Se evidencia que en los procesos del SIGOS, requieren ser revisados y actualizados, de acuerdo y de conformidad a los cambios necesarios que se requieren por la entrada en nueva vigencia y las normativas  que entran igualmente en vigencia."
Procesos en general, iniciando con los procesos de gestión Documental, Administrativa y de Servicio al Ciudadano. Gestión Financiera, Gestión Informática; Gestión del Seguimiento y la Medición; Pensamiento y Direccionamiento Estratégico; Gestión Humana y Gestión Contractual.
Esta programado para el mes de mayo la revisión y actualización de los riesgos del proceso de gestión, fruto de lo anterior se aperturó la Acción de Mejora No. 148: "Revisión de los riesgos de los procesos de la Unidad e igualmente revisar e identificar riesgos fiscales por incorporación de éstos en la nueva guía de Admón de Riesgos versión 6; donde define y se incorpora riesgo fiscal y los puntos de control, que se complementa con la detección de los puntos de riesgo fiscal para facilitar el análisis en el marco del modelo de operación por procesos."
Se encuentra en revisión la Política de Administración de Riesgos la cual se pasará a aprobación por la Alta Dirección (Comité Institucional de Gestión y Desempeño) y por el Comité Institucional de Coordinación de Control Interno.</t>
  </si>
  <si>
    <t>Adelantan acciones con base a la ejecución del control del riesgo , actualizando los documentos para la gestión del riesgo. 
Igualmente se hacen los seguimientos y monitoreos a los riesgos en general.</t>
  </si>
  <si>
    <t>Adelantan acciones con base al plan de acción en desarrollo del control del riesgo , actualizando los documentos para la gestión del riesgo. 
Igualmente se hacen los seguimientos y monitoreos a los riesgos en general.</t>
  </si>
  <si>
    <t>SEGUIMIENTO OCI</t>
  </si>
  <si>
    <t>Con corte a 31 de agosto se han venido realizando las actualizaciones correspondientes de los reportes de las operaciones estadísticas internas y externas, se lleva a cabo la verificación y validación de los datos, y se procede a ejecutar los boletines de las operaciones estadísticas internas, incluyendo cooperantes, PQRS, contratos y convenios, con fecha de corte del 31 de julio de 2024. Además, se generan los reportes de estadísticas externas del registro ESALES, se crea la serie histórica y se elaboran tablas de salida (matrículas activas, nuevas y renovadas). Posteriormente, se envían a los grupos correspondientes para su validación.
Se revisa y verifica la consistencia de la información  de las operaciones estadísticas que se generan, de tal forma que cumpla con los criterios de calidad estadística.</t>
  </si>
  <si>
    <t>Se evidenció que por motivos de seguridad las bases de datos y estadísticas que contienen información sensible se encuentran resguardadas con usuarios restringidos para garantizar su seguridad. Adicionalmente, se firma  el documento de    acuerdo de confidencialidad para garantizar que la información sensible de las bases de datos de las operaciones estadísticas se mantengan seguros, se aclara que la Profesional en cargada de el procesamiento de la información firmo el acuerdo de confidencialidad</t>
  </si>
  <si>
    <t>Se evidenció que el grupo de Educación e Investigación ha venido trabajando conjuntamente con el Departamento de Emprendimiento y Desarrollo (DEDE) del Ministerio de Cultura en cuanto a la elaboración de una maya curricular, un plan de formación y otros documentos complementarios concertados entre ambas partes el día 20 de agosto para componer una propuesta educativa.
En el caso de otras instituciones como el SENA, el proceso se encuentra en fase de revisión de insumos documentales por parte de las profesionales de la Unidad manteniendo contacto constante con las personas encargadas en representación del SENA</t>
  </si>
  <si>
    <t>Se evidenció que en lo que va corrido de la vigencia 2024,  El Grupo de Gestión Humana, han validado el cargue de la información en el aplicativo SIGEP de ingresos y egresos de la planta de personal de la entidad.</t>
  </si>
  <si>
    <t>Se evidenció que, periodicamente se realiza la verificación de documentos que se encuentren actualizados y con la última versión aprobada. Y con base en las necesidades existentes en cada proceso de la Unidad Solidaria, los líderes de proceso con acompañamiento de la Dirección de Investigación y Planeación adelantas los ajustes y modificaciones pertinentes. Dicha verificación se viene realizando periodicamente de forma mensual, aplicando la metodología del MIPG.</t>
  </si>
  <si>
    <t>Se informó por parte del lider del proceso, que via whatsapp y correo electrónico, se reciben constantemente las solicitudes de publicación de información por parte del territorio y la Unidad, cuando se presenta la actualización de logos, el lider del proceso envía al encargado de isolución en planeación la información para la estandarización de los formatos.</t>
  </si>
  <si>
    <t>Se evidenció mediante correos eectrónicos que l líder del proceso convocó a reuniones semanales y una cada mes para verificar la información que se produce para ser difundida. (de la reunión mensual se realiza acta que se guarda en la carpeta compartida de grupo).
Actas</t>
  </si>
  <si>
    <t xml:space="preserve">Se evidenció que se han venido posponiendo las capacitaciones. Lo cual no ha permitido la ejecución de esta actividad.
</t>
  </si>
  <si>
    <t>Se evidenció que la empresa de vigilancia cuenta con un aplicativo, el cual permite el registro de cada visitante a la Unidad, tambien cuenta con una minuta de registro de salida e ingreso de dispositivos al edificio. Sin embargo, no se evidencia dicho acompañmiento de ingreso al visitante por parte de un funcionario de la Unidad.</t>
  </si>
  <si>
    <t>Se evidenció que para el ingreso del archivo central, se cuenta con acceso biométrico restringido para salvaguardar los expedientes , sin embargo, no se evidenció acta de reunión, donde se hayan definido los responsables qure pueden aaceder al archivo de gestión y al archivo central como lo estipula el plan de acción</t>
  </si>
  <si>
    <t xml:space="preserve">Se evidenció matriz de seguimiento, que se envia de manera semanal a cada uno de los lideres del proceso, donde se les comunica el estado de las PQRSD, correspondientes a su área.
 </t>
  </si>
  <si>
    <t xml:space="preserve">Se evidenció que con corte a 30 de agosto se ha llevado a cabo la revisión de las fichas correspondientes a las operaciones estadísticas internas, Registro de Entidades Fomentadas y Fortalecidas y la Ficha de Registro de Población Beneficiada. Durante este proceso, se ha actualizado cada ficha con las variables especificadas en la matriz, asegurando que toda la información refleje los datos más recientes y pertinentes, además se actualiza el formato con el logo de la entidad. Específicamente se actualizó la ficha de fomento de organizaciones solidarias y beneficiarios incluyendo los cambios que se realizaron al Formato F10 y se presenta  propuesta de nueva operación estadística ( ficha y herramienta excel) que permite la recolección, organización y análisis de los proceso de fomento de asociatividad solidaria adelantados a través de Circuitos Asociativos Solidarios </t>
  </si>
  <si>
    <t xml:space="preserve">
Se evidenció que se realiza una verificación de los documentos que aporta el facilitador, para la emisión de certificados de formación. 
</t>
  </si>
  <si>
    <t>Se evidenció que se adelantó la construcción del documento oficial detallando los lineamientos para la realización del ejercicio investigativo por parte de los  convenios que la  entidad instaure con diferentes alianzas durante el 2024. Evidencia de ello son los archivos Power Point, Word y PDF cargados al espacio de "Investigación" en el OneDrive que datan dentro del lapso de las mencionadas fechas.
En el mes de agosto, por medio de la identificación del universo de investigadores, instituciones y grupos de interés asociados a entidades que fomentan el estudio de la economía comunitaria, popular y solidaria. Se ha procurado el contacto con diversos interesados en una Red Interinstitucional con las características de pluralidad, multidisciplinariedad, diversidad territorial, de temáticas de estudio y de organizaciones representadas que deben desarrollar autonomía en procesos de conformación con miras a su sostenibilidad.</t>
  </si>
  <si>
    <t>Con corte a 31 de agosto de 2024, se evidenció que  se han revisado, validado, tramitado con la actualización del Aplicativo NOVASOFT -  vigencia 2024, las siguientes nóminas.: 
Nómina Enero
Nómina Febrero
Nómina Retroactivo (Decreto No. 0301 del 5 de marzo de 2024)
Nómina Marzo
Nómina Abril
Nómina Mayo
Nómina Junio
Nómina Julio
Nómina Agosto</t>
  </si>
  <si>
    <t>Con corte a 31 de agosto de 2024, el Grupo de Gestión Humana, han revisado, cargado en el Aplicativo CETIL - Ministerio de Hacienda:
Certificaciones Electrónicas de Tiempos Laborados - CETIL: Cincuenta y cinco  (55)
Confirmaciones Oficina Bonos Pensionales  del Ministerio de Hacienda y Crédito Público: Cuarenta y nueve (49)</t>
  </si>
  <si>
    <t xml:space="preserve">Con corte a 31 de agosto de 2024,  el Grupo de Gestión Humana, ha realizado los roles de gestión administrativa y verificado el procedimiento de Viáticos y Gastos de Viaje  - SIIF - (Rubros de Funcionamiento e Inversión)  Planta y Contratistas: Cuatrocientos noventa y cinco (495)
</t>
  </si>
  <si>
    <t>Se evidenció mediante actas de inventario que se realizó toma fisica de inventario general a 31 de marzo de 2024, información actualizada y entregada al Grupo de Gestión Financiera el 9 de abril de 2024.</t>
  </si>
  <si>
    <t>Se evidenció que se  programan las salidas de recursos financieros de Caja Menor de Gastos Generales  con base en las necesidades estimadas o solicitudes de recursos por los diferentes conceptos. Se informó por parte del área, que, para programar salidas se debe realizar una solicitud, la cual se debe soportar mediante facturas o recibos de pago.</t>
  </si>
  <si>
    <t>Se evidenció el acompañamiento de parte del grupo de gestión documental a los diferentes grupos,  realizaondo asi  la asistencia técnica para realizar el proceso de transferencias primarias.
Tambien se evidenció la actualización de formatos en el SIGOS, algunos, como rótulos, FUID.
Se evidenció po que se han venido dictando capacitaciones a los apoyos d elas diferentes áreas:
*Mayo: Capacitación Transferencias Documentales
*Junio: Capacitación Organización Documental
*Julio: Capacitación Eliminación Documental
*Agosto: Capacitación Tranferencias Documentales Primarias</t>
  </si>
  <si>
    <t>La entidad cuenta con dos equipos de cómputos que están programados para   que diariamente realicen  copias de seguridad de la información producida en las carpetas compartidas por cada  dependencia que conforma la estructura organica de la Unidad, cada grupo tiene funcionarios responsables para  alimentar los archivos y demas documentos que hacen de dicha carpeta.</t>
  </si>
  <si>
    <t>Se evidenció que la profesional de apoyo al area contable continua revisando los auxiliares al cierre contable de cada mes, para identificar cuentas con saldo contrario o valores que su registro no corresponda y adicionalmente revisa la informacion reportada por los demas grupos encargados de suministrar la informacion para el cierre contable de cada mes y  realiza registros manuales en SIIF Nacion con el fin de revelar la informacion correcta en los estados financieros.</t>
  </si>
  <si>
    <t>Se evidenció que  la Oficina Asesora Jurídica, revisó con corte al 30 de agosto de 2024,, los estudios de los procesos contractuales, de acuerdo a las necesidaes que establecieron cada dependencia de la unidad teneindo en cuenta la necesidad a suplir con la contratción.</t>
  </si>
  <si>
    <t xml:space="preserve">Se evidenció que  la Oficina Asesora Jurídica, revisó con corte al 30 de agosto   de 2024 ,que los contratos suscritos y perfeccionados se encontraran en su ejecución técnica, financiera, administrativa, contable y jurídica conforme a los productos esperados para cada período. Lo anterior, antes de efectuar cada pagos. </t>
  </si>
  <si>
    <t xml:space="preserve">Se evidenció que  la Oficina Asesora Jurídica, consulta en el aplicativo de la Procuraduria si el contratista se encuentra inmerso en inhabilidades o imcompatibilidades </t>
  </si>
  <si>
    <t xml:space="preserve">Se evidenció que  la Oficina Asesora Jurídica, valida y verifica las hojas de vida de los apoderados judiciales </t>
  </si>
  <si>
    <t>Se evidenció que, las peticiones que ingresan a la Oficina de Asesora Jurídica, son respondidas de manera  oportuna. Sin embargo, se evidenció que por temas de traslado, la petición con radicado 20240202OSC0221, tuvo una demora de 27 dias hábiles, cuando los términos de respuesta son 15 dias hábiles.</t>
  </si>
  <si>
    <t>Se evidenció que se revisa el procedimiento de "producto o servicio no conforme, no se ha actualizado ya que los productos y servicios de la Unidad junto con sus caracteristica continuan sin cambios, cambios y ajustes se deben dar desde el Proceso de Fomento de la Asociatividad Solidaria. Una vez con base en los ajustes y modificaciones que resulten de los cambios realizados por el líder responsables, se haran los ajustes y modificaciones peertinentes y necesarias en el procedimiento de "Producto y servicios no Conforme".</t>
  </si>
  <si>
    <t>Teniendo en cuenta la caracterización y demás documentos del Proceso de Fomento de las Organizaciones solidarias, no se conocen los documentos definitivos,  una vez se definan los nuevos productos, o se ajusten y modifiquen las caracteristicas y criterios nuevos, se actualizará el procedimiento de Producto o Servicio no Conforme..</t>
  </si>
  <si>
    <r>
      <t xml:space="preserve">Se evidenció que con corte a agosto 31 de 2024, se han realizado las siguientes acciones:
</t>
    </r>
    <r>
      <rPr>
        <b/>
        <sz val="11"/>
        <color theme="1"/>
        <rFont val="Arial Narrow"/>
        <family val="2"/>
      </rPr>
      <t xml:space="preserve">1. </t>
    </r>
    <r>
      <rPr>
        <sz val="11"/>
        <color theme="1"/>
        <rFont val="Arial Narrow"/>
        <family val="2"/>
      </rPr>
      <t xml:space="preserve">Se realizó la formulación de los planes que forman parte de la planeación estratégica, y fueron aprobados mediante resolución 019 de 2024. También se realizó seguimiento a la planeación estratégica, táctica y operativa del segundo trimestre de 2024.
</t>
    </r>
    <r>
      <rPr>
        <b/>
        <sz val="11"/>
        <color theme="1"/>
        <rFont val="Arial Narrow"/>
        <family val="2"/>
      </rPr>
      <t xml:space="preserve">2. </t>
    </r>
    <r>
      <rPr>
        <sz val="11"/>
        <color theme="1"/>
        <rFont val="Arial Narrow"/>
        <family val="2"/>
      </rPr>
      <t xml:space="preserve">Se realizó el seguimiento y monitoreo a indicadores del PND, PES, PEI:
</t>
    </r>
    <r>
      <rPr>
        <u/>
        <sz val="11"/>
        <color theme="1"/>
        <rFont val="Arial Narrow"/>
        <family val="2"/>
      </rPr>
      <t>- Plan Nacional de Desarrollo (PND):</t>
    </r>
    <r>
      <rPr>
        <sz val="11"/>
        <color theme="1"/>
        <rFont val="Arial Narrow"/>
        <family val="2"/>
      </rPr>
      <t xml:space="preserve"> indicador "Número de organizaciones fomentadas" que tiene medición mensual,  en la plataforma Sinergia registra el mismo comportamiento del corte anterior. Al momento no se reporta avance cuantitativo, debido a que los resultados dependen de la ejecución de procesos contractuales en territorio, y al momento se han suscrito 5 convenios que  iniciaron implementación en mayo, junio y julio (3 convenios interadministrativos y 2 convenios de asociación)
</t>
    </r>
    <r>
      <rPr>
        <u/>
        <sz val="11"/>
        <color theme="1"/>
        <rFont val="Arial Narrow"/>
        <family val="2"/>
      </rPr>
      <t>- Plan Estratégico Sectorial (PES)</t>
    </r>
    <r>
      <rPr>
        <sz val="11"/>
        <color theme="1"/>
        <rFont val="Arial Narrow"/>
        <family val="2"/>
      </rPr>
      <t xml:space="preserve">: se compone de 11 indicadores con medición trimestral, por lo que se continúa la situación reportada en el seguimiento anterior, aún no hay avances cuantitativo aún por cuanto la gestión a través de aliados en los territorios se da con los convenios suscritos que están en etapa inicial de ejecución. 
</t>
    </r>
    <r>
      <rPr>
        <u/>
        <sz val="11"/>
        <color theme="1"/>
        <rFont val="Arial Narrow"/>
        <family val="2"/>
      </rPr>
      <t>- Plan estratégico institucional (PEI)</t>
    </r>
    <r>
      <rPr>
        <sz val="11"/>
        <color theme="1"/>
        <rFont val="Arial Narrow"/>
        <family val="2"/>
      </rPr>
      <t xml:space="preserve">: medición trimestral, por lo que continua presentando la misma situación del corte anterior, 
</t>
    </r>
    <r>
      <rPr>
        <u/>
        <sz val="11"/>
        <color theme="1"/>
        <rFont val="Arial Narrow"/>
        <family val="2"/>
      </rPr>
      <t xml:space="preserve">- Plan de Acción institucional: </t>
    </r>
    <r>
      <rPr>
        <sz val="11"/>
        <color theme="1"/>
        <rFont val="Arial Narrow"/>
        <family val="2"/>
      </rPr>
      <t xml:space="preserve"> se emitieron mensualmente los informes a los 11 grupos de trabajo de la Unidad, y en promedio se tiene que el acumulado esperado a julio 31 es de 49,5% y se logró avanzar (en promedio) un 46,6%; el cumplimiento menor a lo esperado se sustenta en resultados esperados de la dirección de desarrollo a través de resultados de la operación de aliados en el territorio que no inició en los períodos previstos. 
Como acción de seguimiento desde el grupo de planeación se desarrolló mesa de trabajo con la dirección de desarrollo orientada a revisar el plan de acción de esa dependencia  y recomendar la revisión del mismo con miras a ajustar el plan acorde a la realidad y contexto actual de implementación de los convenios en los territorios (reunión celebrada el 12/08/2024)
</t>
    </r>
    <r>
      <rPr>
        <b/>
        <sz val="11"/>
        <color theme="1"/>
        <rFont val="Arial Narrow"/>
        <family val="2"/>
      </rPr>
      <t>3.</t>
    </r>
    <r>
      <rPr>
        <sz val="11"/>
        <color theme="1"/>
        <rFont val="Arial Narrow"/>
        <family val="2"/>
      </rPr>
      <t xml:space="preserve"> Se ha presentado la información relacionada con el proceso de pensamiento y direccionamiento estratégico en los Comités de  Gestión y Desempeño Institucional y Comités Directivos, realizados.</t>
    </r>
  </si>
  <si>
    <t>A corte de 30 de agosto,  el técnico de presupuesto y la Coordinadora Financiera continuan recibiendo los estudios por parte de las areas encargadas y verifican la disponiblidad presupuestal,los codigos y nombres de rubros y usos presupuestales de acuerdo al objeto contractual.</t>
  </si>
  <si>
    <t>Se evidenció que  la Oficina Asesora Juriodica revisó a cortre del 30 de agosto de  2024 que los procesos contractuales aperturados estuviesen desde su objeto, duración y valor registrados como necesidad en el plan anual de adquisisciones. En cada expediente reposa el respectivo soporte</t>
  </si>
  <si>
    <t>Se evidenció acompañamiento por parte del profesional Grado 17 del grupo de planeación al seguimiento de los controles realizado por los lideres de procesos, el cual se deja como registro de la asesoría listado de asistencia.  Igualmente, se evidenció que el profesional mantiene actualizada la documentación y herramientas para la gestión de lo sriesgos.</t>
  </si>
  <si>
    <t xml:space="preserve">Presentar anteproyecto de presupuesto para atender las necesidades de las organizaciones </t>
  </si>
  <si>
    <t>Se evidenció que para la vigencia 2024, se han suscrito un total de 6 convenios:
*Convenio interadministrativo 001 de 2024 suscrito con la UNAD 
*Convenio interadministrativo 002 de 2024 suscrito con la UTCH
*Convenio interadministrativo 003 de 2024 suscrito con la UNI ANTIOQUIA
*Convenio interadministrativo 004 de 2024 suscrito con la UNI TOLIMA
*Convenio Asociación 001 de 2024 suscrito con UCC
*Convenio Asociación 002 de 2024 suscrito con ASOCOOPH
Se recomienda actualizar la actividad en el marco de los circuitos asociativos solidarios</t>
  </si>
  <si>
    <t xml:space="preserve">Se evidenció la elaboración y consolidación del anteproyecto de presupuesto a necesidades reales y ajustado a los topes presupuestales establecidos por el MHCP. </t>
  </si>
  <si>
    <t>S e evidenció que los supervisores de contratos y convenios en sus informes de supervisión están incluyendo evidencias de seguimiento mensual a la ejecución de los ontratos y convenios.  Se evidenció que la CIRCULAR 225/15 no corresponde a temas de funciones de supervisión, se recomienda incluir la normatividad vigente para el caso.  (La resolución vigente de la entidad para las funciones de supervisión es la 710 de 2017).</t>
  </si>
  <si>
    <t xml:space="preserve">Se evidenció que a 31 de agosto de 2024, se encuentran en ejecución tres proyectos de inversión. A la fecha no se ha  presentado actualización a los proyectos. Se evidenció que de acuerdo a la cuota presupuestal comunicada a la entidad, se realizó la distribución de los recursos en la PIIP y  desde el Grupo de Planeación y Estadistica  se revisara las actualizaciones que presenten los directores de proyecto </t>
  </si>
  <si>
    <t>Se evidenció envio del formato "seguimiento a los proyectos de inversión", con el cual se realiza seguimiento a los proyectos, a su vez se evidenció que se han venido recibiendo capacitaciones por parte del DANE.
Se evidenció ejecución en las actividades de riesgo identificado.Se ha venido acompañando y asesorando a los gestores de Proyecto en el registro de avances de la ejecución de cada uno de los proyectos en la Plataforma PIIP, de igual forma se compartió un formato diseñado por el Ministerio de Trabajo para el registro mensual de la ejecución de presupuesto y metas.
Se generó una matriz de seguimiento de los reportes de la PIIP como  una ayuda para verificar la información que se esta reportando por parte de los gestores del proyecto.
Se recomienda ajustar el nombre de la plataforma de DNP, debido a que la plataforma viegcnia es PIIP</t>
  </si>
  <si>
    <t xml:space="preserve">Se evidenció la respuesta oportuna a todas las solicitudes ciudadanas dentro de los tiempos establecidos para el trámite de acreditación.
* Por medio de la oficina de servicio al ciudadano llegan las PQRSD, cuando se presentan fallas en el aplicativo SIIA, las cuales son remitidas a la dirección técnica de planeación, para ser resueltas en la brevedad posible por el grupo de TIC.
No se evidencia tiempos de respuesta definidos para los tramites internos en el proceso de acreditación
</t>
  </si>
  <si>
    <t xml:space="preserve"> Se aplicaron  los instrumentos archivisticos en cumplimiento a la normatividad vigente y politicas de archivo de la Unidad, asi mismo se proyectó cronógrama de capacitación dirigida a funcionarios y contratista para la implementación y actualizacion  de los mismos.
Para el mes de agosto, se realizó capacitación dirigida a funcionarios y contratista de "transferencias documentales, prestamos de información, caracterizacion, Gestion documental - sistemas SIGOS" dando cumplimiento al cronograma propuesto. 
</t>
  </si>
  <si>
    <r>
      <t>Se evidenció diagnostico elaborado por parte del contratist</t>
    </r>
    <r>
      <rPr>
        <sz val="11"/>
        <rFont val="Arial Narrow"/>
        <family val="2"/>
      </rPr>
      <t>a Mauricio López  con contrato 155 de 2024</t>
    </r>
    <r>
      <rPr>
        <sz val="11"/>
        <color theme="1"/>
        <rFont val="Arial Narrow"/>
        <family val="2"/>
      </rPr>
      <t xml:space="preserve">, quien expresa la necesidad de la adquisición del software para la vigencia 2025. </t>
    </r>
  </si>
  <si>
    <t>Se evidenció asesoría y acompañamiento en la definición de rubros y usos presupuestales por partel grupo de gestión financiera , en cada uno de los procesos contractuales que se solicitan</t>
  </si>
  <si>
    <t>Se evidenció que  la Oficina Asesora Jurídica, verifica y valida en cada proceso que se encuentre diligenciada la declaración de no estar Incurso en la causal de conflicto de intereses</t>
  </si>
  <si>
    <t>Se evidenció que  la Oficina Asesora Jurídica el apoderado judicial le corresponde al Jefe de la oficina asesora juridica.</t>
  </si>
  <si>
    <t>La Oficina Asesora Jurídica, verifica y valida que este diligenciado la declaración de no estar Incurso en la causal de conflicto de intereses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</si>
</sst>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0.0"/>
    <numFmt numFmtId="165" formatCode="_-* #,##0_-;\-* #,##0_-;_-* &quot;-&quot;??_-;_-@_-"/>
    <numFmt numFmtId="166" formatCode="0.0%"/>
    <numFmt numFmtId="167" formatCode="0.000%"/>
    <numFmt numFmtId="168" formatCode="[$-240A]d&quot; de &quot;mmmm&quot; de &quot;yyyy;@"/>
  </numFmts>
  <fonts count="75"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
      <b/>
      <sz val="12"/>
      <color theme="1"/>
      <name val="Arial"/>
      <family val="2"/>
    </font>
    <font>
      <b/>
      <sz val="11"/>
      <color theme="0" tint="-0.499984740745262"/>
      <name val="Arial Narrow"/>
      <family val="2"/>
    </font>
    <font>
      <u/>
      <sz val="10"/>
      <color theme="10"/>
      <name val="Calibri"/>
      <family val="2"/>
      <scheme val="minor"/>
    </font>
    <font>
      <sz val="10"/>
      <color rgb="FFF4740A"/>
      <name val="Arial Narrow"/>
      <family val="2"/>
    </font>
    <font>
      <sz val="8"/>
      <color rgb="FF000000"/>
      <name val="Arial Narrow"/>
      <family val="2"/>
    </font>
    <font>
      <sz val="8"/>
      <color theme="1"/>
      <name val="Times New Roman"/>
      <family val="1"/>
    </font>
    <font>
      <sz val="9"/>
      <color theme="1"/>
      <name val="Arial Narrow"/>
      <family val="2"/>
    </font>
    <font>
      <sz val="10"/>
      <name val="Arial"/>
      <family val="2"/>
    </font>
    <font>
      <u/>
      <sz val="11"/>
      <color theme="1"/>
      <name val="Arial Narrow"/>
      <family val="2"/>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
      <patternFill patternType="solid">
        <fgColor theme="8" tint="0.79998168889431442"/>
        <bgColor indexed="64"/>
      </patternFill>
    </fill>
    <fill>
      <patternFill patternType="solid">
        <fgColor rgb="FFF4740A"/>
        <bgColor indexed="64"/>
      </patternFill>
    </fill>
    <fill>
      <patternFill patternType="solid">
        <fgColor theme="9" tint="0.79998168889431442"/>
        <bgColor indexed="64"/>
      </patternFill>
    </fill>
    <fill>
      <patternFill patternType="solid">
        <fgColor theme="0" tint="-0.14999847407452621"/>
        <bgColor indexed="64"/>
      </patternFill>
    </fill>
  </fills>
  <borders count="15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style="medium">
        <color rgb="FF1F497D"/>
      </right>
      <top/>
      <bottom style="medium">
        <color rgb="FF1F497D"/>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style="medium">
        <color rgb="FF1F497D"/>
      </top>
      <bottom/>
      <diagonal/>
    </border>
    <border>
      <left style="thin">
        <color rgb="FF00B050"/>
      </left>
      <right style="medium">
        <color rgb="FF00B050"/>
      </right>
      <top/>
      <bottom/>
      <diagonal/>
    </border>
    <border>
      <left style="dashed">
        <color theme="9" tint="-0.24994659260841701"/>
      </left>
      <right style="dashed">
        <color theme="9" tint="-0.24994659260841701"/>
      </right>
      <top style="dotted">
        <color rgb="FFF79646"/>
      </top>
      <bottom style="dashed">
        <color theme="9" tint="-0.24994659260841701"/>
      </bottom>
      <diagonal/>
    </border>
    <border>
      <left style="dashed">
        <color theme="9" tint="-0.24994659260841701"/>
      </left>
      <right style="dash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style="dotted">
        <color theme="9"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dotted">
        <color theme="9"/>
      </right>
      <top/>
      <bottom style="dotted">
        <color theme="9"/>
      </bottom>
      <diagonal/>
    </border>
    <border>
      <left style="dotted">
        <color theme="9"/>
      </left>
      <right style="dotted">
        <color theme="9"/>
      </right>
      <top/>
      <bottom style="dotted">
        <color theme="9"/>
      </bottom>
      <diagonal/>
    </border>
    <border>
      <left style="thin">
        <color indexed="64"/>
      </left>
      <right style="thin">
        <color indexed="64"/>
      </right>
      <top/>
      <bottom/>
      <diagonal/>
    </border>
    <border>
      <left style="dotted">
        <color theme="9"/>
      </left>
      <right style="thin">
        <color indexed="64"/>
      </right>
      <top/>
      <bottom style="dotted">
        <color theme="9"/>
      </bottom>
      <diagonal/>
    </border>
    <border>
      <left style="thin">
        <color indexed="64"/>
      </left>
      <right style="thin">
        <color indexed="64"/>
      </right>
      <top/>
      <bottom style="dotted">
        <color theme="9"/>
      </bottom>
      <diagonal/>
    </border>
    <border>
      <left style="dotted">
        <color theme="9" tint="-0.24994659260841701"/>
      </left>
      <right style="dotted">
        <color theme="9" tint="-0.24994659260841701"/>
      </right>
      <top/>
      <bottom style="dott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ashed">
        <color rgb="FFE26B0A"/>
      </left>
      <right style="dashed">
        <color rgb="FFE26B0A"/>
      </right>
      <top style="dashed">
        <color rgb="FFE26B0A"/>
      </top>
      <bottom style="dashed">
        <color rgb="FFE26B0A"/>
      </bottom>
      <diagonal/>
    </border>
    <border>
      <left style="dashed">
        <color theme="9" tint="0.39988402966399123"/>
      </left>
      <right style="dashed">
        <color theme="9" tint="0.39988402966399123"/>
      </right>
      <top style="dashed">
        <color theme="9" tint="0.39988402966399123"/>
      </top>
      <bottom style="dashed">
        <color theme="9" tint="0.39988402966399123"/>
      </bottom>
      <diagonal/>
    </border>
  </borders>
  <cellStyleXfs count="15">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4" fillId="0" borderId="0" applyNumberFormat="0" applyFill="0" applyBorder="0" applyAlignment="0" applyProtection="0"/>
    <xf numFmtId="0" fontId="7" fillId="0" borderId="0"/>
    <xf numFmtId="0" fontId="73" fillId="0" borderId="0"/>
    <xf numFmtId="0" fontId="73" fillId="0" borderId="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8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5" xfId="0" applyFont="1" applyFill="1" applyBorder="1" applyAlignment="1">
      <alignment horizontal="center" vertical="center" wrapText="1"/>
    </xf>
    <xf numFmtId="0" fontId="52" fillId="15" borderId="116" xfId="0" applyFont="1" applyFill="1" applyBorder="1" applyAlignment="1">
      <alignment horizontal="center" vertical="center" wrapText="1"/>
    </xf>
    <xf numFmtId="0" fontId="52" fillId="10" borderId="117" xfId="0" applyFont="1" applyFill="1" applyBorder="1" applyAlignment="1">
      <alignment horizontal="center" vertical="center" wrapText="1"/>
    </xf>
    <xf numFmtId="0" fontId="38" fillId="0" borderId="118" xfId="0" applyFont="1" applyBorder="1" applyAlignment="1">
      <alignment vertical="center" wrapText="1"/>
    </xf>
    <xf numFmtId="0" fontId="51" fillId="0" borderId="115" xfId="0" applyFont="1" applyBorder="1" applyAlignment="1">
      <alignment horizontal="justify"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38" fillId="0" borderId="113" xfId="0" applyFont="1" applyBorder="1" applyAlignment="1">
      <alignment vertical="center" wrapText="1"/>
    </xf>
    <xf numFmtId="0" fontId="38" fillId="0" borderId="120"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1" xfId="0" applyFont="1" applyBorder="1" applyAlignment="1">
      <alignment horizontal="left" vertical="center"/>
    </xf>
    <xf numFmtId="0" fontId="52" fillId="0" borderId="122"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38" fillId="0" borderId="115" xfId="0" applyFont="1" applyBorder="1" applyAlignment="1">
      <alignment vertical="center" wrapText="1"/>
    </xf>
    <xf numFmtId="0" fontId="38" fillId="0" borderId="116" xfId="0" applyFont="1" applyBorder="1" applyAlignment="1">
      <alignment vertical="center" wrapText="1"/>
    </xf>
    <xf numFmtId="0" fontId="38" fillId="0" borderId="117"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3" xfId="0" applyFont="1" applyBorder="1" applyAlignment="1">
      <alignment vertical="center"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3" fillId="0" borderId="121" xfId="0" applyFont="1" applyBorder="1" applyAlignment="1">
      <alignment horizontal="center" vertical="center"/>
    </xf>
    <xf numFmtId="0" fontId="1" fillId="0" borderId="121" xfId="0" applyFont="1" applyBorder="1" applyAlignment="1">
      <alignment horizontal="center" vertical="center"/>
    </xf>
    <xf numFmtId="0" fontId="54" fillId="21"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48" fillId="0" borderId="37" xfId="0" applyFont="1" applyBorder="1" applyAlignment="1">
      <alignment horizontal="center" vertical="center"/>
    </xf>
    <xf numFmtId="0" fontId="53" fillId="0" borderId="37" xfId="0" applyFont="1" applyBorder="1" applyAlignment="1">
      <alignment horizontal="left" vertical="center"/>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10" fontId="52" fillId="0" borderId="37" xfId="1" applyNumberFormat="1" applyFont="1" applyBorder="1" applyAlignment="1">
      <alignment horizontal="center" vertical="center"/>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horizontal="left" vertical="center" wrapText="1"/>
    </xf>
    <xf numFmtId="0" fontId="58" fillId="0" borderId="0" xfId="0" applyFont="1" applyAlignment="1">
      <alignment vertical="center" wrapText="1"/>
    </xf>
    <xf numFmtId="0" fontId="62" fillId="0" borderId="0" xfId="0" applyFont="1"/>
    <xf numFmtId="0" fontId="1" fillId="0" borderId="129" xfId="0" applyFont="1" applyBorder="1" applyAlignment="1">
      <alignment horizontal="center" vertical="center"/>
    </xf>
    <xf numFmtId="0" fontId="62" fillId="0" borderId="129" xfId="0" applyFont="1" applyBorder="1" applyAlignment="1">
      <alignment vertical="center" wrapText="1"/>
    </xf>
    <xf numFmtId="0" fontId="63" fillId="0" borderId="129" xfId="0" applyFont="1" applyBorder="1" applyAlignment="1">
      <alignment vertical="center" wrapText="1"/>
    </xf>
    <xf numFmtId="0" fontId="62" fillId="0" borderId="129" xfId="0" applyFont="1" applyBorder="1" applyAlignment="1">
      <alignment horizontal="justify" vertical="center" wrapText="1"/>
    </xf>
    <xf numFmtId="0" fontId="63" fillId="0" borderId="129" xfId="0" applyFont="1" applyBorder="1" applyAlignment="1">
      <alignment vertical="center"/>
    </xf>
    <xf numFmtId="0" fontId="61" fillId="0" borderId="129"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0" fontId="63" fillId="0" borderId="129" xfId="0" applyFont="1" applyBorder="1" applyAlignment="1">
      <alignment horizontal="left" vertical="center" wrapText="1"/>
    </xf>
    <xf numFmtId="0" fontId="26" fillId="0" borderId="2" xfId="0" applyFont="1" applyBorder="1" applyAlignment="1">
      <alignment horizontal="center" vertical="center" wrapText="1"/>
    </xf>
    <xf numFmtId="0" fontId="1" fillId="23" borderId="2" xfId="0" applyFont="1" applyFill="1" applyBorder="1" applyAlignment="1">
      <alignment horizontal="justify"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3" borderId="2" xfId="0" applyFont="1" applyFill="1" applyBorder="1" applyAlignment="1">
      <alignment horizontal="justify" vertical="center" wrapText="1"/>
    </xf>
    <xf numFmtId="0" fontId="3" fillId="0" borderId="37" xfId="0" applyFont="1" applyBorder="1" applyAlignment="1">
      <alignment horizontal="center" vertic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64" fillId="0" borderId="0" xfId="4" applyBorder="1" applyAlignment="1">
      <alignment vertical="center"/>
    </xf>
    <xf numFmtId="0" fontId="64" fillId="0" borderId="132" xfId="4" applyBorder="1" applyAlignment="1">
      <alignment vertical="center"/>
    </xf>
    <xf numFmtId="0" fontId="65" fillId="0" borderId="2" xfId="4" quotePrefix="1" applyFont="1" applyBorder="1" applyAlignment="1">
      <alignment horizontal="justify" vertical="center" wrapText="1"/>
    </xf>
    <xf numFmtId="0" fontId="1" fillId="0" borderId="98" xfId="0" applyFont="1" applyBorder="1" applyAlignment="1">
      <alignment horizontal="center" vertical="center"/>
    </xf>
    <xf numFmtId="0" fontId="50" fillId="0" borderId="98" xfId="0" applyFont="1" applyBorder="1" applyAlignment="1">
      <alignment horizontal="center" vertical="center" wrapText="1"/>
    </xf>
    <xf numFmtId="10" fontId="48" fillId="10" borderId="37" xfId="1" applyNumberFormat="1" applyFont="1" applyFill="1" applyBorder="1" applyAlignment="1">
      <alignment horizontal="center" vertical="center" wrapText="1"/>
    </xf>
    <xf numFmtId="0" fontId="38" fillId="0" borderId="135" xfId="0" applyFont="1" applyBorder="1" applyAlignment="1">
      <alignment vertical="center" wrapText="1"/>
    </xf>
    <xf numFmtId="0" fontId="38" fillId="0" borderId="136" xfId="0" applyFont="1" applyBorder="1" applyAlignment="1">
      <alignment vertical="center" wrapText="1"/>
    </xf>
    <xf numFmtId="0" fontId="8" fillId="6" borderId="1" xfId="0" applyFont="1" applyFill="1" applyBorder="1" applyAlignment="1">
      <alignment vertical="center" wrapText="1"/>
    </xf>
    <xf numFmtId="0" fontId="8" fillId="6" borderId="12" xfId="0" applyFont="1" applyFill="1" applyBorder="1" applyAlignment="1">
      <alignment vertical="center" wrapText="1"/>
    </xf>
    <xf numFmtId="0" fontId="0" fillId="26" borderId="37" xfId="0" applyFill="1" applyBorder="1" applyAlignment="1">
      <alignment horizontal="center" vertical="center"/>
    </xf>
    <xf numFmtId="0" fontId="48" fillId="25" borderId="37" xfId="0" applyFont="1" applyFill="1" applyBorder="1" applyAlignment="1">
      <alignment horizontal="center" vertical="center"/>
    </xf>
    <xf numFmtId="9" fontId="48" fillId="25" borderId="37" xfId="1" applyFont="1" applyFill="1" applyBorder="1" applyAlignment="1">
      <alignment horizontal="center" vertical="center" wrapText="1"/>
    </xf>
    <xf numFmtId="0" fontId="0" fillId="0" borderId="0" xfId="0" applyAlignment="1">
      <alignment vertical="center"/>
    </xf>
    <xf numFmtId="0" fontId="53" fillId="27" borderId="37" xfId="0" applyFont="1"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0" fontId="8" fillId="27" borderId="37" xfId="0" applyFont="1" applyFill="1" applyBorder="1" applyAlignment="1">
      <alignment horizontal="left" vertical="center" wrapText="1"/>
    </xf>
    <xf numFmtId="0" fontId="0" fillId="0" borderId="68" xfId="0" applyBorder="1" applyAlignment="1">
      <alignment vertical="center"/>
    </xf>
    <xf numFmtId="0" fontId="0" fillId="0" borderId="68" xfId="0" applyBorder="1"/>
    <xf numFmtId="0" fontId="0" fillId="0" borderId="37" xfId="0" applyBorder="1" applyAlignment="1">
      <alignment vertical="center"/>
    </xf>
    <xf numFmtId="0" fontId="0" fillId="0" borderId="56" xfId="0" applyBorder="1" applyAlignment="1">
      <alignment vertical="center"/>
    </xf>
    <xf numFmtId="0" fontId="8" fillId="27" borderId="64" xfId="0" applyFont="1" applyFill="1" applyBorder="1" applyAlignment="1">
      <alignment horizontal="left" vertical="center" wrapText="1"/>
    </xf>
    <xf numFmtId="0" fontId="0" fillId="0" borderId="47" xfId="0" applyBorder="1"/>
    <xf numFmtId="0" fontId="66" fillId="27" borderId="37" xfId="0" applyFont="1" applyFill="1" applyBorder="1" applyAlignment="1">
      <alignment vertical="center"/>
    </xf>
    <xf numFmtId="0" fontId="66" fillId="27" borderId="37" xfId="0" applyFont="1" applyFill="1" applyBorder="1" applyAlignment="1">
      <alignment horizontal="center" vertical="center"/>
    </xf>
    <xf numFmtId="10" fontId="48" fillId="0" borderId="37" xfId="1" applyNumberFormat="1" applyFont="1" applyBorder="1" applyAlignment="1">
      <alignment horizontal="center" vertical="center"/>
    </xf>
    <xf numFmtId="0" fontId="38" fillId="0" borderId="143" xfId="0" applyFont="1" applyBorder="1" applyAlignment="1">
      <alignment vertical="center" wrapText="1"/>
    </xf>
    <xf numFmtId="0" fontId="52" fillId="9" borderId="116" xfId="0" applyFont="1" applyFill="1" applyBorder="1" applyAlignment="1">
      <alignment horizontal="center" vertical="center" wrapText="1"/>
    </xf>
    <xf numFmtId="0" fontId="52" fillId="17" borderId="37" xfId="0" applyFont="1" applyFill="1" applyBorder="1" applyAlignment="1">
      <alignment horizontal="center" vertical="center" wrapText="1"/>
    </xf>
    <xf numFmtId="0" fontId="52" fillId="15" borderId="37" xfId="0" applyFont="1" applyFill="1" applyBorder="1" applyAlignment="1">
      <alignment horizontal="center" vertical="center" wrapText="1"/>
    </xf>
    <xf numFmtId="0" fontId="52" fillId="9" borderId="37" xfId="0" applyFont="1" applyFill="1" applyBorder="1" applyAlignment="1">
      <alignment horizontal="center" vertical="center" wrapText="1"/>
    </xf>
    <xf numFmtId="0" fontId="52" fillId="10" borderId="37" xfId="0" applyFont="1" applyFill="1" applyBorder="1" applyAlignment="1">
      <alignment horizontal="center" vertical="center" wrapText="1"/>
    </xf>
    <xf numFmtId="0" fontId="39" fillId="3" borderId="5" xfId="0" applyFont="1" applyFill="1" applyBorder="1" applyAlignment="1">
      <alignment horizontal="center" vertical="center" wrapText="1" readingOrder="1"/>
    </xf>
    <xf numFmtId="0" fontId="39" fillId="3" borderId="144" xfId="0" applyFont="1" applyFill="1" applyBorder="1" applyAlignment="1">
      <alignment horizontal="center" vertical="center" wrapText="1" readingOrder="1"/>
    </xf>
    <xf numFmtId="0" fontId="5" fillId="0" borderId="4" xfId="0" applyFont="1" applyBorder="1" applyAlignment="1">
      <alignment horizontal="justify" vertical="top" wrapText="1"/>
    </xf>
    <xf numFmtId="9" fontId="1" fillId="0" borderId="4" xfId="1" applyFont="1" applyBorder="1" applyAlignment="1">
      <alignment horizontal="center" vertical="center" wrapText="1"/>
    </xf>
    <xf numFmtId="0" fontId="59" fillId="0" borderId="129" xfId="0" applyFont="1" applyBorder="1" applyAlignment="1">
      <alignment horizontal="center" vertical="center" wrapText="1"/>
    </xf>
    <xf numFmtId="0" fontId="40" fillId="3" borderId="33" xfId="0" applyFont="1" applyFill="1" applyBorder="1" applyAlignment="1">
      <alignment horizontal="center" vertical="center" wrapText="1" readingOrder="1"/>
    </xf>
    <xf numFmtId="0" fontId="68" fillId="0" borderId="0" xfId="4" applyFont="1" applyBorder="1" applyAlignment="1">
      <alignment vertical="center"/>
    </xf>
    <xf numFmtId="0" fontId="68" fillId="0" borderId="9" xfId="4" applyFont="1" applyBorder="1" applyAlignment="1">
      <alignment vertical="center"/>
    </xf>
    <xf numFmtId="0" fontId="5" fillId="15" borderId="0" xfId="0" applyFont="1" applyFill="1" applyAlignment="1">
      <alignment horizontal="center" vertical="center"/>
    </xf>
    <xf numFmtId="0" fontId="39" fillId="3" borderId="145" xfId="0" applyFont="1" applyFill="1" applyBorder="1" applyAlignment="1">
      <alignment horizontal="center" vertical="center" wrapText="1" readingOrder="1"/>
    </xf>
    <xf numFmtId="0" fontId="38" fillId="3" borderId="146" xfId="0" applyFont="1" applyFill="1" applyBorder="1" applyAlignment="1">
      <alignment horizontal="center" vertical="center" wrapText="1"/>
    </xf>
    <xf numFmtId="0" fontId="1" fillId="0" borderId="146" xfId="0" applyFont="1" applyBorder="1" applyAlignment="1">
      <alignment horizontal="center" vertical="center" wrapText="1"/>
    </xf>
    <xf numFmtId="0" fontId="39" fillId="3" borderId="2" xfId="0" applyFont="1" applyFill="1" applyBorder="1" applyAlignment="1">
      <alignment horizontal="center" vertical="center" wrapText="1" readingOrder="1"/>
    </xf>
    <xf numFmtId="0" fontId="1" fillId="3" borderId="2" xfId="0" applyFont="1" applyFill="1" applyBorder="1"/>
    <xf numFmtId="0" fontId="1" fillId="3" borderId="2" xfId="0" applyFont="1" applyFill="1" applyBorder="1" applyAlignment="1">
      <alignment horizontal="center"/>
    </xf>
    <xf numFmtId="0" fontId="26" fillId="3" borderId="4" xfId="0" applyFont="1" applyFill="1" applyBorder="1" applyAlignment="1" applyProtection="1">
      <alignment horizontal="justify" vertical="center" wrapText="1"/>
      <protection locked="0"/>
    </xf>
    <xf numFmtId="0" fontId="38" fillId="3" borderId="4" xfId="0" applyFont="1" applyFill="1" applyBorder="1" applyAlignment="1" applyProtection="1">
      <alignment horizontal="justify" vertical="center" wrapText="1"/>
      <protection locked="0"/>
    </xf>
    <xf numFmtId="0" fontId="1" fillId="3" borderId="4" xfId="0" applyFont="1" applyFill="1" applyBorder="1" applyAlignment="1" applyProtection="1">
      <alignment horizontal="justify" vertical="center" wrapText="1"/>
      <protection locked="0"/>
    </xf>
    <xf numFmtId="0" fontId="3" fillId="0" borderId="37" xfId="0" applyFont="1" applyBorder="1" applyAlignment="1">
      <alignment vertical="center"/>
    </xf>
    <xf numFmtId="1" fontId="70" fillId="0" borderId="137" xfId="0" applyNumberFormat="1" applyFont="1" applyBorder="1" applyAlignment="1">
      <alignment horizontal="center" vertical="center"/>
    </xf>
    <xf numFmtId="1" fontId="62" fillId="0" borderId="129" xfId="0" applyNumberFormat="1" applyFont="1" applyBorder="1" applyAlignment="1">
      <alignment horizontal="center" vertical="center"/>
    </xf>
    <xf numFmtId="0" fontId="70" fillId="0" borderId="137" xfId="0" applyFont="1" applyBorder="1" applyAlignment="1">
      <alignment vertical="center" wrapText="1"/>
    </xf>
    <xf numFmtId="0" fontId="70" fillId="0" borderId="137" xfId="0" applyFont="1" applyBorder="1" applyAlignment="1">
      <alignment horizontal="justify" vertical="center" wrapText="1"/>
    </xf>
    <xf numFmtId="0" fontId="60" fillId="0" borderId="141" xfId="0" applyFont="1" applyBorder="1" applyAlignment="1">
      <alignment horizontal="center" vertical="center"/>
    </xf>
    <xf numFmtId="0" fontId="71" fillId="0" borderId="0" xfId="0" applyFont="1"/>
    <xf numFmtId="0" fontId="62" fillId="0" borderId="129" xfId="0" applyFont="1" applyBorder="1" applyAlignment="1">
      <alignment horizontal="center" vertical="center"/>
    </xf>
    <xf numFmtId="0" fontId="63" fillId="0" borderId="129" xfId="0" applyFont="1" applyBorder="1" applyAlignment="1">
      <alignment horizontal="justify" vertical="center" wrapText="1"/>
    </xf>
    <xf numFmtId="0" fontId="72" fillId="0" borderId="0" xfId="0" applyFont="1"/>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52" xfId="0" applyFont="1" applyBorder="1"/>
    <xf numFmtId="0" fontId="1" fillId="0" borderId="52" xfId="0" applyFont="1" applyBorder="1" applyAlignment="1">
      <alignment horizont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80" xfId="0" applyFont="1" applyBorder="1" applyAlignment="1">
      <alignment horizontal="center" vertical="center"/>
    </xf>
    <xf numFmtId="0" fontId="1" fillId="0" borderId="80" xfId="0" applyFont="1" applyBorder="1"/>
    <xf numFmtId="0" fontId="1" fillId="0" borderId="80" xfId="0" applyFont="1" applyBorder="1" applyAlignment="1">
      <alignment horizontal="center"/>
    </xf>
    <xf numFmtId="0" fontId="1" fillId="0" borderId="8" xfId="0" applyFont="1" applyBorder="1" applyAlignment="1">
      <alignment horizontal="center" vertical="center"/>
    </xf>
    <xf numFmtId="0" fontId="6" fillId="15" borderId="0" xfId="0" applyFont="1" applyFill="1" applyAlignment="1">
      <alignment horizontal="center" vertical="center"/>
    </xf>
    <xf numFmtId="0" fontId="50" fillId="28" borderId="37" xfId="5" applyFont="1" applyFill="1" applyBorder="1" applyAlignment="1">
      <alignment horizontal="center" vertical="center" wrapText="1"/>
    </xf>
    <xf numFmtId="0" fontId="73" fillId="3" borderId="0" xfId="6" applyFill="1"/>
    <xf numFmtId="0" fontId="50" fillId="28" borderId="37" xfId="5" applyFont="1" applyFill="1" applyBorder="1" applyAlignment="1">
      <alignment horizontal="center" vertical="center"/>
    </xf>
    <xf numFmtId="168" fontId="26" fillId="3" borderId="37" xfId="5" applyNumberFormat="1" applyFont="1" applyFill="1" applyBorder="1" applyAlignment="1">
      <alignment horizontal="center" vertical="center" wrapText="1"/>
    </xf>
    <xf numFmtId="168" fontId="5" fillId="0" borderId="37" xfId="5" applyNumberFormat="1" applyFont="1" applyBorder="1" applyAlignment="1">
      <alignment horizontal="left" vertical="center" wrapText="1"/>
    </xf>
    <xf numFmtId="168" fontId="26" fillId="0" borderId="37" xfId="5" applyNumberFormat="1" applyFont="1" applyBorder="1" applyAlignment="1">
      <alignment horizontal="center" vertical="center" wrapText="1"/>
    </xf>
    <xf numFmtId="168" fontId="26" fillId="0" borderId="37" xfId="5" applyNumberFormat="1" applyFont="1" applyBorder="1" applyAlignment="1">
      <alignment horizontal="left" vertical="center" wrapText="1"/>
    </xf>
    <xf numFmtId="14" fontId="1" fillId="0" borderId="6" xfId="0" applyNumberFormat="1" applyFont="1" applyBorder="1" applyAlignment="1">
      <alignment horizontal="center" vertical="center" wrapText="1"/>
    </xf>
    <xf numFmtId="14" fontId="1" fillId="0" borderId="35" xfId="0" applyNumberFormat="1" applyFont="1" applyBorder="1" applyAlignment="1">
      <alignment horizontal="center" vertical="center" wrapText="1"/>
    </xf>
    <xf numFmtId="14" fontId="1" fillId="0" borderId="6" xfId="0" applyNumberFormat="1" applyFont="1" applyBorder="1" applyAlignment="1">
      <alignment horizontal="left" vertical="center" wrapText="1"/>
    </xf>
    <xf numFmtId="0" fontId="1" fillId="0" borderId="2" xfId="0" applyFont="1" applyBorder="1"/>
    <xf numFmtId="0" fontId="1" fillId="0" borderId="156" xfId="0" applyFont="1" applyBorder="1" applyAlignment="1">
      <alignment horizontal="justify" vertical="top" wrapText="1"/>
    </xf>
    <xf numFmtId="0" fontId="1" fillId="0" borderId="4" xfId="0" applyFont="1" applyBorder="1" applyAlignment="1">
      <alignment horizontal="justify" vertical="top" wrapText="1"/>
    </xf>
    <xf numFmtId="0" fontId="1" fillId="0" borderId="37"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56" xfId="0" applyFont="1" applyBorder="1" applyAlignment="1">
      <alignment horizontal="justify" vertical="center" wrapText="1"/>
    </xf>
    <xf numFmtId="0" fontId="1" fillId="0" borderId="6" xfId="0" applyFont="1" applyBorder="1" applyAlignment="1">
      <alignment horizontal="justify" vertical="top" wrapText="1"/>
    </xf>
    <xf numFmtId="0" fontId="1" fillId="0" borderId="6" xfId="0" applyFont="1" applyBorder="1" applyAlignment="1">
      <alignment horizontal="justify" vertical="center"/>
    </xf>
    <xf numFmtId="0" fontId="39" fillId="0" borderId="157"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0" borderId="2" xfId="0" applyFont="1" applyBorder="1" applyAlignment="1">
      <alignment horizontal="justify" vertical="center"/>
    </xf>
    <xf numFmtId="0" fontId="1" fillId="0" borderId="156" xfId="0" applyFont="1" applyBorder="1" applyAlignment="1">
      <alignment vertical="top" wrapText="1"/>
    </xf>
    <xf numFmtId="0" fontId="1" fillId="0" borderId="156" xfId="0" applyFont="1" applyBorder="1" applyAlignment="1">
      <alignment vertical="center" wrapText="1"/>
    </xf>
    <xf numFmtId="0" fontId="1" fillId="0" borderId="155" xfId="0" applyFont="1" applyBorder="1" applyAlignment="1">
      <alignment horizontal="justify" vertical="top" wrapText="1"/>
    </xf>
    <xf numFmtId="0" fontId="1" fillId="0" borderId="2" xfId="0" applyFont="1" applyBorder="1" applyAlignment="1">
      <alignment horizontal="justify" vertical="top"/>
    </xf>
    <xf numFmtId="0" fontId="1" fillId="0" borderId="2" xfId="0" applyFont="1" applyBorder="1" applyAlignment="1">
      <alignment horizontal="justify" wrapText="1"/>
    </xf>
    <xf numFmtId="0" fontId="1" fillId="0" borderId="158" xfId="0" applyFont="1" applyBorder="1" applyAlignment="1">
      <alignment horizontal="justify" vertical="center" wrapText="1"/>
    </xf>
    <xf numFmtId="0" fontId="38" fillId="0" borderId="156" xfId="0" applyFont="1" applyBorder="1" applyAlignment="1">
      <alignment horizontal="justify" vertical="center" wrapText="1"/>
    </xf>
    <xf numFmtId="0" fontId="1" fillId="3" borderId="5" xfId="0" applyFont="1" applyFill="1" applyBorder="1" applyAlignment="1">
      <alignment horizontal="justify" vertical="top" wrapText="1"/>
    </xf>
    <xf numFmtId="0" fontId="1" fillId="0" borderId="2" xfId="0" applyFont="1" applyBorder="1" applyAlignment="1">
      <alignment horizontal="left" vertical="center" wrapText="1"/>
    </xf>
    <xf numFmtId="0" fontId="1" fillId="0" borderId="4" xfId="0" applyFont="1" applyBorder="1" applyAlignment="1">
      <alignment horizontal="justify" vertical="center" wrapText="1"/>
    </xf>
    <xf numFmtId="0" fontId="1" fillId="0" borderId="0"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39" fillId="0" borderId="157" xfId="0" applyFont="1" applyFill="1" applyBorder="1" applyAlignment="1">
      <alignment horizontal="justify" vertical="center" wrapText="1"/>
    </xf>
    <xf numFmtId="0" fontId="1" fillId="0" borderId="2" xfId="0" applyFont="1" applyFill="1" applyBorder="1"/>
    <xf numFmtId="0" fontId="1" fillId="0" borderId="0" xfId="0" applyFont="1" applyFill="1" applyAlignment="1">
      <alignment wrapText="1"/>
    </xf>
    <xf numFmtId="0" fontId="1"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justify" wrapText="1"/>
    </xf>
    <xf numFmtId="0" fontId="1" fillId="0" borderId="156" xfId="0" applyFont="1" applyBorder="1" applyAlignment="1">
      <alignment wrapText="1"/>
    </xf>
    <xf numFmtId="0" fontId="1" fillId="0" borderId="155" xfId="0" applyFont="1" applyBorder="1" applyAlignment="1">
      <alignment horizontal="justify"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52" xfId="0" applyFont="1" applyBorder="1" applyAlignment="1">
      <alignment horizontal="center" vertical="center"/>
    </xf>
    <xf numFmtId="0" fontId="1" fillId="0" borderId="0" xfId="0" applyFont="1" applyAlignment="1">
      <alignment horizontal="center" vertical="center"/>
    </xf>
    <xf numFmtId="0" fontId="72" fillId="0" borderId="68" xfId="0" applyFont="1" applyBorder="1" applyAlignment="1">
      <alignment horizontal="center"/>
    </xf>
    <xf numFmtId="0" fontId="72" fillId="0" borderId="152" xfId="0" applyFont="1" applyBorder="1" applyAlignment="1">
      <alignment horizontal="center"/>
    </xf>
    <xf numFmtId="0" fontId="3" fillId="2" borderId="85" xfId="0" applyFont="1" applyFill="1" applyBorder="1" applyAlignment="1">
      <alignment horizontal="center" vertical="center"/>
    </xf>
    <xf numFmtId="0" fontId="72" fillId="0" borderId="153" xfId="0" applyFont="1" applyBorder="1" applyAlignment="1">
      <alignment horizontal="center" vertical="center"/>
    </xf>
    <xf numFmtId="0" fontId="72" fillId="0" borderId="154" xfId="0" applyFont="1" applyBorder="1" applyAlignment="1">
      <alignment horizontal="center" vertical="center"/>
    </xf>
    <xf numFmtId="0" fontId="72" fillId="0" borderId="150" xfId="0" applyFont="1" applyBorder="1" applyAlignment="1">
      <alignment horizontal="center" vertical="center"/>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27" fillId="0" borderId="80" xfId="0" applyFont="1" applyBorder="1" applyAlignment="1">
      <alignment horizontal="center" vertical="center"/>
    </xf>
    <xf numFmtId="0" fontId="72" fillId="3" borderId="150" xfId="0" applyFont="1" applyFill="1" applyBorder="1" applyAlignment="1">
      <alignment horizontal="center" vertical="center"/>
    </xf>
    <xf numFmtId="0" fontId="72" fillId="3" borderId="151"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0" fillId="3" borderId="33" xfId="0" applyFont="1" applyFill="1" applyBorder="1" applyAlignment="1">
      <alignment horizontal="center" vertical="center" wrapText="1" readingOrder="1"/>
    </xf>
    <xf numFmtId="0" fontId="40" fillId="3" borderId="85"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0" fontId="5" fillId="0" borderId="4"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0" fontId="40" fillId="3" borderId="5"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26" fillId="0" borderId="4"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1" fillId="0" borderId="8" xfId="0" applyFont="1" applyBorder="1" applyAlignment="1">
      <alignment horizontal="center" vertical="center"/>
    </xf>
    <xf numFmtId="9" fontId="1" fillId="0" borderId="8"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0" fontId="39" fillId="3" borderId="5" xfId="0" applyFont="1" applyFill="1" applyBorder="1" applyAlignment="1">
      <alignment horizontal="center" vertical="center" wrapText="1" readingOrder="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0" fontId="5" fillId="3" borderId="8" xfId="0" applyFont="1" applyFill="1" applyBorder="1" applyAlignment="1">
      <alignment horizontal="justify" vertical="center" wrapText="1"/>
    </xf>
    <xf numFmtId="0" fontId="1" fillId="0" borderId="8" xfId="0" applyFont="1" applyBorder="1" applyAlignment="1">
      <alignment horizontal="center" vertical="center" wrapText="1"/>
    </xf>
    <xf numFmtId="0" fontId="39" fillId="3" borderId="8" xfId="0" applyFont="1" applyFill="1" applyBorder="1" applyAlignment="1">
      <alignment horizontal="center" vertical="center" wrapText="1" readingOrder="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1" fillId="0" borderId="0" xfId="0" applyFont="1" applyAlignment="1">
      <alignment horizontal="center"/>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5" fillId="0" borderId="8" xfId="0" applyFont="1" applyBorder="1" applyAlignment="1">
      <alignment horizontal="center" vertical="center" wrapText="1"/>
    </xf>
    <xf numFmtId="0" fontId="9" fillId="3" borderId="34" xfId="0" applyFont="1" applyFill="1" applyBorder="1" applyAlignment="1">
      <alignment horizontal="center" vertical="center" wrapText="1" readingOrder="1"/>
    </xf>
    <xf numFmtId="0" fontId="9" fillId="3" borderId="132" xfId="0" applyFont="1" applyFill="1" applyBorder="1" applyAlignment="1">
      <alignment horizontal="center" vertical="center" wrapText="1" readingOrder="1"/>
    </xf>
    <xf numFmtId="0" fontId="9" fillId="3" borderId="134" xfId="0" applyFont="1" applyFill="1" applyBorder="1" applyAlignment="1">
      <alignment horizontal="center" vertical="center" wrapText="1" readingOrder="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9" fontId="1" fillId="3" borderId="8" xfId="1" applyFont="1" applyFill="1" applyBorder="1" applyAlignment="1">
      <alignment horizontal="center" vertical="center" wrapText="1"/>
    </xf>
    <xf numFmtId="0" fontId="9" fillId="24" borderId="90" xfId="0" applyFont="1" applyFill="1" applyBorder="1" applyAlignment="1">
      <alignment horizontal="center" vertical="center" wrapText="1" readingOrder="1"/>
    </xf>
    <xf numFmtId="0" fontId="9" fillId="24" borderId="8" xfId="0" applyFont="1" applyFill="1" applyBorder="1" applyAlignment="1">
      <alignment horizontal="center" vertical="center" wrapText="1" readingOrder="1"/>
    </xf>
    <xf numFmtId="0" fontId="1" fillId="3" borderId="5" xfId="0" applyFont="1" applyFill="1" applyBorder="1" applyAlignment="1">
      <alignment horizontal="center" vertical="center" wrapText="1"/>
    </xf>
    <xf numFmtId="0" fontId="9" fillId="3" borderId="86" xfId="0" applyFont="1" applyFill="1" applyBorder="1" applyAlignment="1">
      <alignment horizontal="center" vertical="center" wrapText="1" readingOrder="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1" fillId="15"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3"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0" fontId="1" fillId="0" borderId="8" xfId="0" applyFont="1" applyBorder="1" applyAlignment="1">
      <alignment horizontal="justify" vertical="center" wrapText="1"/>
    </xf>
    <xf numFmtId="0" fontId="5" fillId="23" borderId="4" xfId="0" applyFont="1" applyFill="1" applyBorder="1" applyAlignment="1">
      <alignment horizontal="justify" vertical="center" wrapText="1"/>
    </xf>
    <xf numFmtId="0" fontId="5" fillId="23" borderId="8" xfId="0" applyFont="1" applyFill="1" applyBorder="1" applyAlignment="1">
      <alignment horizontal="justify" vertical="center" wrapText="1"/>
    </xf>
    <xf numFmtId="0" fontId="5" fillId="23" borderId="5" xfId="0" applyFont="1" applyFill="1" applyBorder="1" applyAlignment="1">
      <alignment horizontal="justify" vertical="center" wrapText="1"/>
    </xf>
    <xf numFmtId="9" fontId="1" fillId="3" borderId="4" xfId="0" applyNumberFormat="1" applyFont="1" applyFill="1" applyBorder="1" applyAlignment="1">
      <alignment horizontal="center" vertical="center" wrapText="1"/>
    </xf>
    <xf numFmtId="9" fontId="1" fillId="3" borderId="8"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0" fontId="38" fillId="3" borderId="8" xfId="0" applyFont="1" applyFill="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8"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0" fontId="40" fillId="3" borderId="8" xfId="0" applyFont="1" applyFill="1" applyBorder="1" applyAlignment="1">
      <alignment horizontal="center" vertical="center" wrapText="1" readingOrder="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 fillId="0" borderId="24"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17"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0" fillId="0" borderId="19" xfId="0" applyFont="1" applyBorder="1" applyAlignment="1">
      <alignment horizontal="left"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0" borderId="26" xfId="0" applyFont="1" applyBorder="1" applyAlignment="1">
      <alignment horizontal="left"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5" fillId="0" borderId="0" xfId="0" applyFont="1" applyAlignment="1">
      <alignment horizontal="justify"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32" fillId="0" borderId="55" xfId="0" applyFont="1" applyBorder="1" applyAlignment="1">
      <alignment horizontal="justify" vertical="center" wrapText="1"/>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56"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8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50" fillId="28" borderId="37" xfId="5" applyFont="1" applyFill="1" applyBorder="1" applyAlignment="1">
      <alignment horizontal="center" vertical="center" wrapText="1"/>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50" fillId="0" borderId="92" xfId="0" applyFont="1" applyBorder="1" applyAlignment="1">
      <alignment horizontal="center" vertical="center" wrapText="1"/>
    </xf>
    <xf numFmtId="0" fontId="50" fillId="0" borderId="97" xfId="0" applyFont="1" applyBorder="1" applyAlignment="1">
      <alignment horizontal="center" vertical="center" wrapText="1"/>
    </xf>
    <xf numFmtId="0" fontId="1" fillId="0" borderId="98" xfId="0" applyFont="1" applyBorder="1" applyAlignment="1">
      <alignment horizontal="center" vertical="center"/>
    </xf>
    <xf numFmtId="0" fontId="1" fillId="0" borderId="104" xfId="0" applyFont="1" applyBorder="1" applyAlignment="1">
      <alignment horizontal="center" vertical="center"/>
    </xf>
    <xf numFmtId="0" fontId="1" fillId="0" borderId="100" xfId="0" applyFont="1" applyBorder="1" applyAlignment="1">
      <alignment horizontal="center" vertic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99"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104" xfId="0" applyFont="1" applyBorder="1" applyAlignment="1">
      <alignment horizontal="center" vertical="center" wrapText="1"/>
    </xf>
    <xf numFmtId="0" fontId="50" fillId="0" borderId="119" xfId="0" applyFont="1" applyBorder="1" applyAlignment="1">
      <alignment horizontal="center" vertical="center" wrapText="1"/>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 fillId="0" borderId="114" xfId="0" applyFont="1" applyBorder="1" applyAlignment="1">
      <alignment horizontal="center" vertical="center"/>
    </xf>
    <xf numFmtId="0" fontId="59" fillId="0" borderId="147" xfId="0" applyFont="1" applyBorder="1" applyAlignment="1">
      <alignment horizontal="center" vertical="center" wrapText="1"/>
    </xf>
    <xf numFmtId="0" fontId="59" fillId="0" borderId="148" xfId="0" applyFont="1" applyBorder="1" applyAlignment="1">
      <alignment horizontal="center" vertical="center" wrapText="1"/>
    </xf>
    <xf numFmtId="0" fontId="59" fillId="0" borderId="149" xfId="0" applyFont="1" applyBorder="1" applyAlignment="1">
      <alignment horizontal="center" vertical="center" wrapText="1"/>
    </xf>
    <xf numFmtId="0" fontId="59" fillId="0" borderId="129" xfId="0" applyFont="1" applyBorder="1" applyAlignment="1">
      <alignment horizontal="center" vertical="center" wrapText="1"/>
    </xf>
    <xf numFmtId="0" fontId="63" fillId="0" borderId="130" xfId="0" applyFont="1" applyBorder="1" applyAlignment="1">
      <alignment horizontal="center" vertical="center" wrapText="1"/>
    </xf>
    <xf numFmtId="0" fontId="63" fillId="0" borderId="131" xfId="0" applyFont="1" applyBorder="1" applyAlignment="1">
      <alignment horizontal="center" vertical="center" wrapText="1"/>
    </xf>
    <xf numFmtId="0" fontId="60" fillId="22" borderId="129" xfId="0" applyFont="1" applyFill="1" applyBorder="1" applyAlignment="1">
      <alignment horizontal="center" vertical="center" wrapText="1"/>
    </xf>
    <xf numFmtId="0" fontId="63" fillId="0" borderId="129" xfId="0" applyFont="1" applyBorder="1" applyAlignment="1">
      <alignment horizontal="center" vertical="center" wrapText="1"/>
    </xf>
    <xf numFmtId="0" fontId="61" fillId="0" borderId="138" xfId="0" applyFont="1" applyBorder="1" applyAlignment="1">
      <alignment horizontal="center" vertical="center" wrapText="1"/>
    </xf>
    <xf numFmtId="0" fontId="61" fillId="0" borderId="139" xfId="0" applyFont="1" applyBorder="1" applyAlignment="1">
      <alignment horizontal="center" vertical="center" wrapText="1"/>
    </xf>
    <xf numFmtId="0" fontId="61" fillId="0" borderId="140" xfId="0" applyFont="1" applyBorder="1" applyAlignment="1">
      <alignment horizontal="center" vertical="center" wrapText="1"/>
    </xf>
    <xf numFmtId="0" fontId="60" fillId="0" borderId="138" xfId="0" applyFont="1" applyBorder="1" applyAlignment="1">
      <alignment horizontal="center" vertical="center" wrapText="1"/>
    </xf>
    <xf numFmtId="0" fontId="60" fillId="0" borderId="139" xfId="0" applyFont="1" applyBorder="1" applyAlignment="1">
      <alignment horizontal="center" vertical="center" wrapText="1"/>
    </xf>
    <xf numFmtId="0" fontId="60" fillId="0" borderId="140" xfId="0" applyFont="1" applyBorder="1" applyAlignment="1">
      <alignment horizontal="center" vertical="center" wrapText="1"/>
    </xf>
    <xf numFmtId="0" fontId="61" fillId="0" borderId="142" xfId="0" applyFont="1" applyBorder="1" applyAlignment="1">
      <alignment horizontal="center" vertical="center" wrapText="1"/>
    </xf>
    <xf numFmtId="0" fontId="61" fillId="0" borderId="141" xfId="0" applyFont="1" applyBorder="1" applyAlignment="1">
      <alignment horizontal="center" vertical="center" wrapText="1"/>
    </xf>
    <xf numFmtId="0" fontId="60" fillId="22" borderId="142" xfId="0" applyFont="1" applyFill="1" applyBorder="1" applyAlignment="1">
      <alignment horizontal="center" vertical="center" wrapText="1"/>
    </xf>
    <xf numFmtId="0" fontId="60" fillId="22" borderId="141" xfId="0" applyFont="1" applyFill="1" applyBorder="1" applyAlignment="1">
      <alignment horizontal="center" vertical="center" wrapText="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0" fontId="31" fillId="6" borderId="50" xfId="0" applyFont="1" applyFill="1" applyBorder="1" applyAlignment="1">
      <alignment horizontal="center" vertical="center" wrapText="1" readingOrder="1"/>
    </xf>
    <xf numFmtId="0" fontId="24" fillId="6" borderId="50" xfId="0" applyFont="1" applyFill="1" applyBorder="1" applyAlignment="1">
      <alignment horizontal="center" vertical="center" wrapText="1" readingOrder="1"/>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24" fillId="6" borderId="84" xfId="0" applyFont="1" applyFill="1" applyBorder="1" applyAlignment="1">
      <alignment horizontal="center" vertical="center" wrapText="1" readingOrder="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cellXfs>
  <cellStyles count="15">
    <cellStyle name="Hipervínculo" xfId="4" builtinId="8"/>
    <cellStyle name="Millares" xfId="2" builtinId="3"/>
    <cellStyle name="Millares [0]" xfId="3" builtinId="6"/>
    <cellStyle name="Millares [0] 2" xfId="10"/>
    <cellStyle name="Millares [0] 3" xfId="12"/>
    <cellStyle name="Millares [0] 4" xfId="8"/>
    <cellStyle name="Millares 2" xfId="11"/>
    <cellStyle name="Millares 3" xfId="13"/>
    <cellStyle name="Millares 4" xfId="9"/>
    <cellStyle name="Millares 5" xfId="14"/>
    <cellStyle name="Normal" xfId="0" builtinId="0"/>
    <cellStyle name="Normal 2" xfId="6"/>
    <cellStyle name="Normal 3" xfId="7"/>
    <cellStyle name="Normal 4" xfId="5"/>
    <cellStyle name="Porcentaje" xfId="1" builtinId="5"/>
  </cellStyles>
  <dxfs count="44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bgColor theme="0" tint="-0.14996795556505021"/>
        </patternFill>
      </fill>
    </dxf>
    <dxf>
      <fill>
        <patternFill>
          <fgColor theme="6"/>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colors>
    <mruColors>
      <color rgb="FF00D661"/>
      <color rgb="FFF4740A"/>
      <color rgb="FFFFFF66"/>
      <color rgb="FF00DE64"/>
      <color rgb="FF89F438"/>
      <color rgb="FF00FF99"/>
      <color rgb="FF00F66F"/>
      <color rgb="FF00EE6C"/>
      <color rgb="FFFFC91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styles" Target="styles.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sz="1800" b="1"/>
              <a:t>ZONAS DE RIESGO RESIDUAL </a:t>
            </a:r>
          </a:p>
        </c:rich>
      </c:tx>
      <c:overlay val="0"/>
      <c:spPr>
        <a:noFill/>
        <a:ln>
          <a:noFill/>
        </a:ln>
        <a:effectLst/>
      </c:spPr>
    </c:title>
    <c:autoTitleDeleted val="0"/>
    <c:view3D>
      <c:rotX val="30"/>
      <c:rotY val="0"/>
      <c:depthPercent val="100"/>
      <c:rAngAx val="0"/>
    </c:view3D>
    <c:floor>
      <c:thickness val="0"/>
      <c:spPr>
        <a:noFill/>
        <a:ln w="9525"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1-B8CE-4316-9FEF-59AE3AE9DDDB}"/>
              </c:ext>
            </c:extLst>
          </c:dPt>
          <c:dPt>
            <c:idx val="1"/>
            <c:bubble3D val="0"/>
            <c:spPr>
              <a:solidFill>
                <a:schemeClr val="accent2"/>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3-B8CE-4316-9FEF-59AE3AE9DDDB}"/>
              </c:ext>
            </c:extLst>
          </c:dPt>
          <c:dPt>
            <c:idx val="2"/>
            <c:bubble3D val="0"/>
            <c:spPr>
              <a:solidFill>
                <a:schemeClr val="accent3"/>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5-B8CE-4316-9FEF-59AE3AE9DDDB}"/>
              </c:ext>
            </c:extLst>
          </c:dPt>
          <c:dPt>
            <c:idx val="3"/>
            <c:bubble3D val="0"/>
            <c:spPr>
              <a:solidFill>
                <a:schemeClr val="accent4"/>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7-B8CE-4316-9FEF-59AE3AE9DDDB}"/>
              </c:ext>
            </c:extLst>
          </c:dPt>
          <c:dLbls>
            <c:dLbl>
              <c:idx val="0"/>
              <c:layout>
                <c:manualLayout>
                  <c:x val="-0.21780299600201031"/>
                  <c:y val="-2.856429047301798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8CE-4316-9FEF-59AE3AE9DDDB}"/>
                </c:ext>
                <c:ext xmlns:c15="http://schemas.microsoft.com/office/drawing/2012/chart" uri="{CE6537A1-D6FC-4f65-9D91-7224C49458BB}">
                  <c15:spPr xmlns:c15="http://schemas.microsoft.com/office/drawing/2012/chart">
                    <a:prstGeom prst="wedgeRectCallout">
                      <a:avLst/>
                    </a:prstGeom>
                  </c15:spPr>
                  <c15:layout>
                    <c:manualLayout>
                      <c:w val="0.11787832618705882"/>
                      <c:h val="0.12235434267839916"/>
                    </c:manualLayout>
                  </c15:layout>
                </c:ext>
              </c:extLst>
            </c:dLbl>
            <c:dLbl>
              <c:idx val="1"/>
              <c:layout>
                <c:manualLayout>
                  <c:x val="-6.1251873350206695E-2"/>
                  <c:y val="-0.2576673287861979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8CE-4316-9FEF-59AE3AE9DDDB}"/>
                </c:ext>
                <c:ext xmlns:c15="http://schemas.microsoft.com/office/drawing/2012/chart" uri="{CE6537A1-D6FC-4f65-9D91-7224C49458BB}">
                  <c15:spPr xmlns:c15="http://schemas.microsoft.com/office/drawing/2012/chart">
                    <a:prstGeom prst="wedgeRectCallout">
                      <a:avLst/>
                    </a:prstGeom>
                  </c15:spPr>
                  <c15:layout>
                    <c:manualLayout>
                      <c:w val="0.13000156206845029"/>
                      <c:h val="0.12968202106986412"/>
                    </c:manualLayout>
                  </c15:layout>
                </c:ext>
              </c:extLst>
            </c:dLbl>
            <c:dLbl>
              <c:idx val="2"/>
              <c:layout>
                <c:manualLayout>
                  <c:x val="0.26738542567497203"/>
                  <c:y val="-0.1820820376869615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8CE-4316-9FEF-59AE3AE9DDDB}"/>
                </c:ext>
                <c:ext xmlns:c15="http://schemas.microsoft.com/office/drawing/2012/chart" uri="{CE6537A1-D6FC-4f65-9D91-7224C49458BB}">
                  <c15:spPr xmlns:c15="http://schemas.microsoft.com/office/drawing/2012/chart">
                    <a:prstGeom prst="wedgeRectCallout">
                      <a:avLst/>
                    </a:prstGeom>
                  </c15:spPr>
                  <c15:layout>
                    <c:manualLayout>
                      <c:w val="0.16388011011450637"/>
                      <c:h val="0.1199117832145775"/>
                    </c:manualLayout>
                  </c15:layout>
                </c:ext>
              </c:extLst>
            </c:dLbl>
            <c:dLbl>
              <c:idx val="3"/>
              <c:layout>
                <c:manualLayout>
                  <c:x val="0.16415879218150783"/>
                  <c:y val="2.991731455396173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B8CE-4316-9FEF-59AE3AE9DDDB}"/>
                </c:ext>
                <c:ext xmlns:c15="http://schemas.microsoft.com/office/drawing/2012/chart" uri="{CE6537A1-D6FC-4f65-9D91-7224C49458BB}">
                  <c15:spPr xmlns:c15="http://schemas.microsoft.com/office/drawing/2012/chart">
                    <a:prstGeom prst="wedgeRectCallout">
                      <a:avLst/>
                    </a:prstGeom>
                  </c15:spPr>
                  <c15:layout>
                    <c:manualLayout>
                      <c:w val="0.12155484671354384"/>
                      <c:h val="0.11502666428693419"/>
                    </c:manualLayout>
                  </c15:layout>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c15:spPr>
              </c:ext>
            </c:extLst>
          </c:dLbls>
          <c:cat>
            <c:strRef>
              <c:f>'RESUMEN 1'!$N$4:$Q$4</c:f>
              <c:strCache>
                <c:ptCount val="4"/>
                <c:pt idx="0">
                  <c:v>BAJO</c:v>
                </c:pt>
                <c:pt idx="1">
                  <c:v>MODERADO</c:v>
                </c:pt>
                <c:pt idx="2">
                  <c:v>ALTO</c:v>
                </c:pt>
                <c:pt idx="3">
                  <c:v>EXTREMO</c:v>
                </c:pt>
              </c:strCache>
            </c:strRef>
          </c:cat>
          <c:val>
            <c:numRef>
              <c:f>'RESUMEN 1'!$N$5:$Q$5</c:f>
              <c:numCache>
                <c:formatCode>General</c:formatCode>
                <c:ptCount val="4"/>
                <c:pt idx="0">
                  <c:v>19</c:v>
                </c:pt>
                <c:pt idx="1">
                  <c:v>7</c:v>
                </c:pt>
                <c:pt idx="2">
                  <c:v>15</c:v>
                </c:pt>
                <c:pt idx="3">
                  <c:v>12</c:v>
                </c:pt>
              </c:numCache>
            </c:numRef>
          </c:val>
          <c:extLst xmlns:c16r2="http://schemas.microsoft.com/office/drawing/2015/06/chart">
            <c:ext xmlns:c16="http://schemas.microsoft.com/office/drawing/2014/chart" uri="{C3380CC4-5D6E-409C-BE32-E72D297353CC}">
              <c16:uniqueId val="{00000008-B8CE-4316-9FEF-59AE3AE9DDDB}"/>
            </c:ext>
          </c:extLst>
        </c:ser>
        <c:ser>
          <c:idx val="1"/>
          <c:order val="1"/>
          <c:dPt>
            <c:idx val="0"/>
            <c:bubble3D val="0"/>
            <c:spPr>
              <a:solidFill>
                <a:schemeClr val="accent1"/>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9-401F-4E95-AC0F-ACFE38FFD0E5}"/>
              </c:ext>
            </c:extLst>
          </c:dPt>
          <c:dPt>
            <c:idx val="1"/>
            <c:bubble3D val="0"/>
            <c:spPr>
              <a:solidFill>
                <a:schemeClr val="accent2"/>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B-401F-4E95-AC0F-ACFE38FFD0E5}"/>
              </c:ext>
            </c:extLst>
          </c:dPt>
          <c:dPt>
            <c:idx val="2"/>
            <c:bubble3D val="0"/>
            <c:spPr>
              <a:solidFill>
                <a:schemeClr val="accent3"/>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D-401F-4E95-AC0F-ACFE38FFD0E5}"/>
              </c:ext>
            </c:extLst>
          </c:dPt>
          <c:dPt>
            <c:idx val="3"/>
            <c:bubble3D val="0"/>
            <c:spPr>
              <a:solidFill>
                <a:schemeClr val="accent4"/>
              </a:solidFill>
              <a:ln>
                <a:noFill/>
              </a:ln>
              <a:effectLst/>
              <a:sp3d>
                <a:contourClr>
                  <a:schemeClr val="lt1"/>
                </a:contourClr>
              </a:sp3d>
            </c:spPr>
            <c:extLst xmlns:c16r2="http://schemas.microsoft.com/office/drawing/2015/06/chart">
              <c:ext xmlns:c16="http://schemas.microsoft.com/office/drawing/2014/chart" uri="{C3380CC4-5D6E-409C-BE32-E72D297353CC}">
                <c16:uniqueId val="{0000000F-401F-4E95-AC0F-ACFE38FFD0E5}"/>
              </c:ext>
            </c:extLst>
          </c:dPt>
          <c:cat>
            <c:strRef>
              <c:f>'RESUMEN 1'!$N$4:$Q$4</c:f>
              <c:strCache>
                <c:ptCount val="4"/>
                <c:pt idx="0">
                  <c:v>BAJO</c:v>
                </c:pt>
                <c:pt idx="1">
                  <c:v>MODERADO</c:v>
                </c:pt>
                <c:pt idx="2">
                  <c:v>ALTO</c:v>
                </c:pt>
                <c:pt idx="3">
                  <c:v>EXTREMO</c:v>
                </c:pt>
              </c:strCache>
            </c:strRef>
          </c:cat>
          <c:val>
            <c:numRef>
              <c:f>'RESUMEN 1'!$N$6:$Q$6</c:f>
              <c:numCache>
                <c:formatCode>0.00%</c:formatCode>
                <c:ptCount val="4"/>
                <c:pt idx="0">
                  <c:v>0.35849056603773582</c:v>
                </c:pt>
                <c:pt idx="1">
                  <c:v>0.13207547169811321</c:v>
                </c:pt>
                <c:pt idx="2">
                  <c:v>0.28301886792452829</c:v>
                </c:pt>
                <c:pt idx="3">
                  <c:v>0.22641509433962265</c:v>
                </c:pt>
              </c:numCache>
            </c:numRef>
          </c:val>
          <c:extLst xmlns:c16r2="http://schemas.microsoft.com/office/drawing/2015/06/chart">
            <c:ext xmlns:c16="http://schemas.microsoft.com/office/drawing/2014/chart" uri="{C3380CC4-5D6E-409C-BE32-E72D297353CC}">
              <c16:uniqueId val="{00000009-99FC-4CF7-95E7-C61C7F2F48D2}"/>
            </c:ext>
          </c:extLst>
        </c:ser>
        <c:dLbls>
          <c:showLegendKey val="0"/>
          <c:showVal val="0"/>
          <c:showCatName val="0"/>
          <c:showSerName val="0"/>
          <c:showPercent val="0"/>
          <c:showBubbleSize val="0"/>
          <c:showLeaderLines val="0"/>
        </c:dLbls>
      </c:pie3D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13.png"/><Relationship Id="rId18" Type="http://schemas.openxmlformats.org/officeDocument/2006/relationships/image" Target="../media/image17.png"/><Relationship Id="rId3" Type="http://schemas.openxmlformats.org/officeDocument/2006/relationships/image" Target="../media/image6.png"/><Relationship Id="rId21" Type="http://schemas.openxmlformats.org/officeDocument/2006/relationships/image" Target="../media/image20.png"/><Relationship Id="rId7" Type="http://schemas.openxmlformats.org/officeDocument/2006/relationships/image" Target="../media/image9.png"/><Relationship Id="rId12" Type="http://schemas.openxmlformats.org/officeDocument/2006/relationships/image" Target="../media/image12.png"/><Relationship Id="rId17" Type="http://schemas.openxmlformats.org/officeDocument/2006/relationships/image" Target="../media/image16.png"/><Relationship Id="rId2" Type="http://schemas.microsoft.com/office/2007/relationships/hdphoto" Target="../media/hdphoto1.wdp"/><Relationship Id="rId16" Type="http://schemas.openxmlformats.org/officeDocument/2006/relationships/image" Target="../media/image15.png"/><Relationship Id="rId20"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8.png"/><Relationship Id="rId11" Type="http://schemas.microsoft.com/office/2007/relationships/hdphoto" Target="../media/hdphoto4.wdp"/><Relationship Id="rId24" Type="http://schemas.openxmlformats.org/officeDocument/2006/relationships/image" Target="../media/image22.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11.png"/><Relationship Id="rId19" Type="http://schemas.openxmlformats.org/officeDocument/2006/relationships/image" Target="../media/image18.png"/><Relationship Id="rId4" Type="http://schemas.openxmlformats.org/officeDocument/2006/relationships/image" Target="../media/image7.png"/><Relationship Id="rId9" Type="http://schemas.openxmlformats.org/officeDocument/2006/relationships/image" Target="../media/image10.emf"/><Relationship Id="rId14" Type="http://schemas.openxmlformats.org/officeDocument/2006/relationships/image" Target="../media/image14.png"/><Relationship Id="rId22" Type="http://schemas.openxmlformats.org/officeDocument/2006/relationships/image" Target="../media/image2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866776</xdr:colOff>
      <xdr:row>0</xdr:row>
      <xdr:rowOff>0</xdr:rowOff>
    </xdr:from>
    <xdr:to>
      <xdr:col>14</xdr:col>
      <xdr:colOff>239439</xdr:colOff>
      <xdr:row>1</xdr:row>
      <xdr:rowOff>449416</xdr:rowOff>
    </xdr:to>
    <xdr:pic>
      <xdr:nvPicPr>
        <xdr:cNvPr id="4" name="Imagen 3">
          <a:extLst>
            <a:ext uri="{FF2B5EF4-FFF2-40B4-BE49-F238E27FC236}">
              <a16:creationId xmlns:a16="http://schemas.microsoft.com/office/drawing/2014/main" xmlns="" id="{F80B8E24-CF9C-4535-9C82-B57E63864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4026" y="0"/>
          <a:ext cx="3333750" cy="1039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xmlns=""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200025</xdr:colOff>
      <xdr:row>1</xdr:row>
      <xdr:rowOff>76200</xdr:rowOff>
    </xdr:from>
    <xdr:to>
      <xdr:col>23</xdr:col>
      <xdr:colOff>438150</xdr:colOff>
      <xdr:row>2</xdr:row>
      <xdr:rowOff>466725</xdr:rowOff>
    </xdr:to>
    <xdr:pic>
      <xdr:nvPicPr>
        <xdr:cNvPr id="2" name="Imagen 1">
          <a:extLst>
            <a:ext uri="{FF2B5EF4-FFF2-40B4-BE49-F238E27FC236}">
              <a16:creationId xmlns:a16="http://schemas.microsoft.com/office/drawing/2014/main" xmlns="" id="{AE93C145-8FE4-4C93-903A-0B3C7E18BA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412" t="27262" r="16120" b="30816"/>
        <a:stretch/>
      </xdr:blipFill>
      <xdr:spPr bwMode="auto">
        <a:xfrm>
          <a:off x="16478250" y="352425"/>
          <a:ext cx="2600325" cy="866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114300</xdr:colOff>
      <xdr:row>1</xdr:row>
      <xdr:rowOff>123825</xdr:rowOff>
    </xdr:from>
    <xdr:to>
      <xdr:col>3</xdr:col>
      <xdr:colOff>1009650</xdr:colOff>
      <xdr:row>2</xdr:row>
      <xdr:rowOff>435938</xdr:rowOff>
    </xdr:to>
    <xdr:pic>
      <xdr:nvPicPr>
        <xdr:cNvPr id="3" name="Imagen 2">
          <a:extLst>
            <a:ext uri="{FF2B5EF4-FFF2-40B4-BE49-F238E27FC236}">
              <a16:creationId xmlns:a16="http://schemas.microsoft.com/office/drawing/2014/main" xmlns="" id="{F4BDF3ED-2D1F-45A5-A398-A27B067E60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9725" y="400050"/>
          <a:ext cx="2257425" cy="788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xmlns=""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xmlns=""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xmlns=""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xmlns=""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xmlns=""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xmlns=""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xmlns=""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xmlns=""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xmlns=""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solidFill>
          <a:sysClr val="window" lastClr="FFFFFF"/>
        </a:solid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xmlns=""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xmlns=""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xmlns=""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xmlns=""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xmlns=""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xmlns=""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xmlns=""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xmlns=""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xmlns=""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xmlns="" id="{6E17A9CB-CC2E-4637-B921-096763393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452435</xdr:colOff>
      <xdr:row>9</xdr:row>
      <xdr:rowOff>217879</xdr:rowOff>
    </xdr:from>
    <xdr:to>
      <xdr:col>19</xdr:col>
      <xdr:colOff>619125</xdr:colOff>
      <xdr:row>22</xdr:row>
      <xdr:rowOff>238125</xdr:rowOff>
    </xdr:to>
    <xdr:graphicFrame macro="">
      <xdr:nvGraphicFramePr>
        <xdr:cNvPr id="2" name="Gráfico 1">
          <a:extLst>
            <a:ext uri="{FF2B5EF4-FFF2-40B4-BE49-F238E27FC236}">
              <a16:creationId xmlns:a16="http://schemas.microsoft.com/office/drawing/2014/main" xmlns=""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23/Pensamiento%20y%20Direccionamiento%20Estrategico/Plan%20estrategico/FO1_PLAN_ESTRATEGICO_V10%20(1)_coment%20Carolina%2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utlook.office.com/Users/jorge/Documents/UAEOS/TRABAJO%20EN%20CASA/MAPAS%20DE%20RIESGOS/RIESGOS%202022/MAPA%20RIESGOS%20SEGURIDAD%20DE%20LA%20INFORMACION%202022/Mapa%20riesgos%20seguridad%20digital_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utlook.office.com/Users/jorge.munoz/AppData/Local/Microsoft/Windows/INetCache/Content.Outlook/0QV05R9N/Mapa%20riesgos%20seguridad%20digi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AEOS\TRABAJO%20EN%20CASA\MAPAS%20DE%20RIESGOS\RIESGOS%202021\MAPAS%20DE%20RIESGOS%20DE%20PROCESO%202021\MAPAS%20DE%20RIESGOS%20GUIA%202021\MAPA_RIESGOS_PROGRAMAS%20Y%20PROYECTOS_UAEOS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row r="13">
          <cell r="F13" t="str">
            <v>Posibilidad de perdida reputacional, debido a vinculos de parentesco, cosanguineo, civil, o legal entre un apoderado judicial y la parte demandante o demandada en acciones que insidan directamente en su configuración.</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sheetData sheetId="1"/>
      <sheetData sheetId="2">
        <row r="14">
          <cell r="F14">
            <v>0.5</v>
          </cell>
        </row>
        <row r="29">
          <cell r="F29">
            <v>0.4</v>
          </cell>
        </row>
        <row r="44">
          <cell r="F44">
            <v>0.4</v>
          </cell>
        </row>
        <row r="59">
          <cell r="F59">
            <v>0.4</v>
          </cell>
        </row>
      </sheetData>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robabiida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Marisol Viveros" id="{1BE15209-E28F-4F9F-A0BE-07CDF6130B92}" userId="S::marisol.viveros@unidadsolidaria.gov.co::7d580676-11cc-4ff2-98c8-f52eabc02f6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H11" dT="2024-05-17T13:26:05.77" personId="{1BE15209-E28F-4F9F-A0BE-07CDF6130B92}" id="{145DFCBC-8A4A-4EC0-BC50-D7AD5209D343}">
    <text xml:space="preserve">El comité institucional se realizará en el mes de mayo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144</v>
      </c>
      <c r="B2" s="519" t="s">
        <v>143</v>
      </c>
      <c r="C2" s="519"/>
      <c r="D2" s="519"/>
    </row>
    <row r="3" spans="1:4" ht="14.25" customHeight="1" x14ac:dyDescent="0.3">
      <c r="A3" s="63"/>
      <c r="B3" s="64"/>
      <c r="C3" s="64"/>
      <c r="D3" s="64"/>
    </row>
    <row r="4" spans="1:4" ht="20.25" customHeight="1" x14ac:dyDescent="0.3">
      <c r="D4" s="67" t="s">
        <v>124</v>
      </c>
    </row>
    <row r="5" spans="1:4" ht="48" customHeight="1" x14ac:dyDescent="0.3">
      <c r="A5" s="524" t="s">
        <v>45</v>
      </c>
      <c r="B5" s="525"/>
      <c r="C5" s="65" t="s">
        <v>143</v>
      </c>
      <c r="D5" s="65"/>
    </row>
    <row r="6" spans="1:4" ht="68.25" customHeight="1" x14ac:dyDescent="0.3">
      <c r="A6" s="524" t="s">
        <v>47</v>
      </c>
      <c r="B6" s="525"/>
      <c r="C6" s="66" t="s">
        <v>143</v>
      </c>
      <c r="D6" s="66"/>
    </row>
    <row r="7" spans="1:4" ht="113.25" customHeight="1" x14ac:dyDescent="0.3">
      <c r="A7" s="524" t="s">
        <v>46</v>
      </c>
      <c r="B7" s="525"/>
      <c r="C7" s="66" t="s">
        <v>143</v>
      </c>
      <c r="D7" s="66"/>
    </row>
    <row r="8" spans="1:4" x14ac:dyDescent="0.3">
      <c r="A8" s="520" t="s">
        <v>125</v>
      </c>
      <c r="B8" s="521"/>
      <c r="C8" s="66" t="s">
        <v>143</v>
      </c>
      <c r="D8" s="66"/>
    </row>
    <row r="9" spans="1:4" x14ac:dyDescent="0.3">
      <c r="A9" s="522"/>
      <c r="B9" s="523"/>
      <c r="C9" s="66" t="s">
        <v>143</v>
      </c>
      <c r="D9" s="66"/>
    </row>
    <row r="10" spans="1:4" ht="112.5" customHeight="1" x14ac:dyDescent="0.3">
      <c r="A10" s="526" t="s">
        <v>127</v>
      </c>
      <c r="B10" s="527"/>
      <c r="C10" s="66"/>
      <c r="D10" s="66"/>
    </row>
    <row r="11" spans="1:4" x14ac:dyDescent="0.3">
      <c r="A11" s="524" t="s">
        <v>126</v>
      </c>
      <c r="B11" s="525"/>
      <c r="C11" s="66" t="s">
        <v>143</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19"/>
  <sheetViews>
    <sheetView topLeftCell="A7" workbookViewId="0">
      <selection activeCell="F24" sqref="F24"/>
    </sheetView>
  </sheetViews>
  <sheetFormatPr baseColWidth="10" defaultRowHeight="15" x14ac:dyDescent="0.25"/>
  <cols>
    <col min="2" max="8" width="9.42578125" customWidth="1"/>
    <col min="9" max="9" width="4.42578125" customWidth="1"/>
  </cols>
  <sheetData>
    <row r="2" spans="2:10" ht="18" x14ac:dyDescent="0.25">
      <c r="B2" s="70" t="s">
        <v>259</v>
      </c>
    </row>
    <row r="4" spans="2:10" ht="39" customHeight="1" x14ac:dyDescent="0.25">
      <c r="B4" s="52"/>
      <c r="C4" s="52"/>
      <c r="D4" s="662" t="s">
        <v>2</v>
      </c>
      <c r="E4" s="662"/>
      <c r="F4" s="662"/>
      <c r="G4" s="662"/>
      <c r="H4" s="662"/>
      <c r="I4" s="52"/>
      <c r="J4" s="52"/>
    </row>
    <row r="5" spans="2:10" ht="15.75" thickBot="1" x14ac:dyDescent="0.3">
      <c r="B5" s="52"/>
      <c r="C5" s="53"/>
      <c r="D5" s="54"/>
      <c r="E5" s="54"/>
      <c r="F5" s="54"/>
      <c r="G5" s="54"/>
      <c r="H5" s="54"/>
      <c r="I5" s="52"/>
      <c r="J5" s="52"/>
    </row>
    <row r="6" spans="2:10" ht="26.25" customHeight="1" thickTop="1" x14ac:dyDescent="0.25">
      <c r="B6" s="663" t="s">
        <v>4</v>
      </c>
      <c r="C6" s="672" t="s">
        <v>136</v>
      </c>
      <c r="D6" s="664"/>
      <c r="E6" s="664"/>
      <c r="F6" s="664"/>
      <c r="G6" s="664"/>
      <c r="H6" s="666"/>
      <c r="I6" s="674"/>
      <c r="J6" s="675" t="s">
        <v>99</v>
      </c>
    </row>
    <row r="7" spans="2:10" ht="26.25" customHeight="1" thickBot="1" x14ac:dyDescent="0.3">
      <c r="B7" s="663"/>
      <c r="C7" s="673"/>
      <c r="D7" s="665"/>
      <c r="E7" s="665"/>
      <c r="F7" s="665"/>
      <c r="G7" s="665"/>
      <c r="H7" s="667"/>
      <c r="I7" s="674"/>
      <c r="J7" s="676"/>
    </row>
    <row r="8" spans="2:10" ht="25.5" customHeight="1" x14ac:dyDescent="0.25">
      <c r="B8" s="663"/>
      <c r="C8" s="673" t="s">
        <v>137</v>
      </c>
      <c r="D8" s="668"/>
      <c r="E8" s="668"/>
      <c r="F8" s="664"/>
      <c r="G8" s="664"/>
      <c r="H8" s="666"/>
      <c r="I8" s="674"/>
      <c r="J8" s="689" t="s">
        <v>100</v>
      </c>
    </row>
    <row r="9" spans="2:10" ht="15.75" thickBot="1" x14ac:dyDescent="0.3">
      <c r="B9" s="663"/>
      <c r="C9" s="671"/>
      <c r="D9" s="669"/>
      <c r="E9" s="669"/>
      <c r="F9" s="665"/>
      <c r="G9" s="665"/>
      <c r="H9" s="667"/>
      <c r="I9" s="674"/>
      <c r="J9" s="690"/>
    </row>
    <row r="10" spans="2:10" ht="25.5" customHeight="1" x14ac:dyDescent="0.25">
      <c r="B10" s="663"/>
      <c r="C10" s="670" t="s">
        <v>169</v>
      </c>
      <c r="D10" s="668"/>
      <c r="E10" s="668"/>
      <c r="F10" s="668"/>
      <c r="G10" s="683" t="s">
        <v>191</v>
      </c>
      <c r="H10" s="666" t="s">
        <v>193</v>
      </c>
      <c r="I10" s="674"/>
      <c r="J10" s="679" t="s">
        <v>101</v>
      </c>
    </row>
    <row r="11" spans="2:10" ht="15.75" thickBot="1" x14ac:dyDescent="0.3">
      <c r="B11" s="663"/>
      <c r="C11" s="671"/>
      <c r="D11" s="669"/>
      <c r="E11" s="669"/>
      <c r="F11" s="669"/>
      <c r="G11" s="691"/>
      <c r="H11" s="667"/>
      <c r="I11" s="674"/>
      <c r="J11" s="680"/>
    </row>
    <row r="12" spans="2:10" ht="25.5" customHeight="1" x14ac:dyDescent="0.25">
      <c r="B12" s="663"/>
      <c r="C12" s="670" t="s">
        <v>138</v>
      </c>
      <c r="D12" s="681"/>
      <c r="E12" s="668"/>
      <c r="F12" s="668"/>
      <c r="G12" s="692" t="s">
        <v>190</v>
      </c>
      <c r="H12" s="694" t="s">
        <v>192</v>
      </c>
      <c r="I12" s="674"/>
      <c r="J12" s="686" t="s">
        <v>102</v>
      </c>
    </row>
    <row r="13" spans="2:10" ht="15.75" thickBot="1" x14ac:dyDescent="0.3">
      <c r="B13" s="663"/>
      <c r="C13" s="671"/>
      <c r="D13" s="682"/>
      <c r="E13" s="669"/>
      <c r="F13" s="669"/>
      <c r="G13" s="693"/>
      <c r="H13" s="695"/>
      <c r="I13" s="674"/>
      <c r="J13" s="687"/>
    </row>
    <row r="14" spans="2:10" ht="25.5" customHeight="1" x14ac:dyDescent="0.25">
      <c r="B14" s="663"/>
      <c r="C14" s="670" t="s">
        <v>139</v>
      </c>
      <c r="D14" s="681"/>
      <c r="E14" s="681"/>
      <c r="F14" s="668"/>
      <c r="G14" s="664"/>
      <c r="H14" s="666"/>
      <c r="I14" s="688"/>
      <c r="J14" s="685"/>
    </row>
    <row r="15" spans="2:10" x14ac:dyDescent="0.25">
      <c r="B15" s="663"/>
      <c r="C15" s="673"/>
      <c r="D15" s="682"/>
      <c r="E15" s="682"/>
      <c r="F15" s="669"/>
      <c r="G15" s="665"/>
      <c r="H15" s="667"/>
      <c r="I15" s="688"/>
      <c r="J15" s="685"/>
    </row>
    <row r="16" spans="2:10" x14ac:dyDescent="0.25">
      <c r="B16" s="685"/>
      <c r="C16" s="685"/>
      <c r="D16" s="55" t="s">
        <v>167</v>
      </c>
      <c r="E16" s="55" t="s">
        <v>103</v>
      </c>
      <c r="F16" s="55" t="s">
        <v>101</v>
      </c>
      <c r="G16" s="55" t="s">
        <v>8</v>
      </c>
      <c r="H16" s="55" t="s">
        <v>104</v>
      </c>
      <c r="I16" s="685"/>
      <c r="J16" s="685"/>
    </row>
    <row r="17" spans="2:10" x14ac:dyDescent="0.25">
      <c r="B17" s="685"/>
      <c r="C17" s="685"/>
      <c r="D17" s="56">
        <v>0.2</v>
      </c>
      <c r="E17" s="56">
        <v>0.4</v>
      </c>
      <c r="F17" s="56">
        <v>0.6</v>
      </c>
      <c r="G17" s="56">
        <v>0.8</v>
      </c>
      <c r="H17" s="56">
        <v>1</v>
      </c>
      <c r="I17" s="685"/>
      <c r="J17" s="685"/>
    </row>
    <row r="19" spans="2:10" x14ac:dyDescent="0.25">
      <c r="B19" s="57" t="s">
        <v>49</v>
      </c>
    </row>
  </sheetData>
  <mergeCells count="46">
    <mergeCell ref="D4:H4"/>
    <mergeCell ref="B6:B15"/>
    <mergeCell ref="C6:C7"/>
    <mergeCell ref="D6:D7"/>
    <mergeCell ref="E6:E7"/>
    <mergeCell ref="F6:F7"/>
    <mergeCell ref="G6:G7"/>
    <mergeCell ref="H6:H7"/>
    <mergeCell ref="C10:C11"/>
    <mergeCell ref="D10:D11"/>
    <mergeCell ref="E12:E13"/>
    <mergeCell ref="F12:F13"/>
    <mergeCell ref="G12:G13"/>
    <mergeCell ref="H12:H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1" t="s">
        <v>131</v>
      </c>
    </row>
    <row r="3" spans="2:6" x14ac:dyDescent="0.2">
      <c r="B3" s="697" t="s">
        <v>105</v>
      </c>
      <c r="C3" s="698"/>
      <c r="D3" s="699"/>
      <c r="E3" s="58" t="s">
        <v>53</v>
      </c>
      <c r="F3" s="59" t="s">
        <v>106</v>
      </c>
    </row>
    <row r="4" spans="2:6" ht="25.5" x14ac:dyDescent="0.2">
      <c r="B4" s="700" t="s">
        <v>107</v>
      </c>
      <c r="C4" s="700" t="s">
        <v>14</v>
      </c>
      <c r="D4" s="60" t="s">
        <v>15</v>
      </c>
      <c r="E4" s="61" t="s">
        <v>108</v>
      </c>
      <c r="F4" s="62">
        <v>0.25</v>
      </c>
    </row>
    <row r="5" spans="2:6" ht="38.25" x14ac:dyDescent="0.2">
      <c r="B5" s="701"/>
      <c r="C5" s="701"/>
      <c r="D5" s="60" t="s">
        <v>16</v>
      </c>
      <c r="E5" s="61" t="s">
        <v>109</v>
      </c>
      <c r="F5" s="62">
        <v>0.15</v>
      </c>
    </row>
    <row r="6" spans="2:6" ht="25.5" x14ac:dyDescent="0.2">
      <c r="B6" s="701"/>
      <c r="C6" s="702"/>
      <c r="D6" s="60" t="s">
        <v>17</v>
      </c>
      <c r="E6" s="61" t="s">
        <v>110</v>
      </c>
      <c r="F6" s="62">
        <v>0.1</v>
      </c>
    </row>
    <row r="7" spans="2:6" ht="38.25" x14ac:dyDescent="0.2">
      <c r="B7" s="701"/>
      <c r="C7" s="700" t="s">
        <v>18</v>
      </c>
      <c r="D7" s="60" t="s">
        <v>11</v>
      </c>
      <c r="E7" s="61" t="s">
        <v>111</v>
      </c>
      <c r="F7" s="62">
        <v>0.25</v>
      </c>
    </row>
    <row r="8" spans="2:6" ht="25.5" x14ac:dyDescent="0.2">
      <c r="B8" s="702"/>
      <c r="C8" s="702"/>
      <c r="D8" s="60" t="s">
        <v>10</v>
      </c>
      <c r="E8" s="61" t="s">
        <v>112</v>
      </c>
      <c r="F8" s="62">
        <v>0.15</v>
      </c>
    </row>
    <row r="9" spans="2:6" ht="38.25" x14ac:dyDescent="0.2">
      <c r="B9" s="700" t="s">
        <v>113</v>
      </c>
      <c r="C9" s="700" t="s">
        <v>19</v>
      </c>
      <c r="D9" s="60" t="s">
        <v>20</v>
      </c>
      <c r="E9" s="61" t="s">
        <v>114</v>
      </c>
      <c r="F9" s="60" t="s">
        <v>115</v>
      </c>
    </row>
    <row r="10" spans="2:6" ht="38.25" x14ac:dyDescent="0.2">
      <c r="B10" s="701"/>
      <c r="C10" s="702"/>
      <c r="D10" s="60" t="s">
        <v>21</v>
      </c>
      <c r="E10" s="61" t="s">
        <v>116</v>
      </c>
      <c r="F10" s="60" t="s">
        <v>115</v>
      </c>
    </row>
    <row r="11" spans="2:6" ht="25.5" x14ac:dyDescent="0.2">
      <c r="B11" s="701"/>
      <c r="C11" s="700" t="s">
        <v>22</v>
      </c>
      <c r="D11" s="60" t="s">
        <v>23</v>
      </c>
      <c r="E11" s="61" t="s">
        <v>117</v>
      </c>
      <c r="F11" s="60" t="s">
        <v>115</v>
      </c>
    </row>
    <row r="12" spans="2:6" ht="25.5" x14ac:dyDescent="0.2">
      <c r="B12" s="701"/>
      <c r="C12" s="702"/>
      <c r="D12" s="60" t="s">
        <v>24</v>
      </c>
      <c r="E12" s="61" t="s">
        <v>118</v>
      </c>
      <c r="F12" s="60" t="s">
        <v>115</v>
      </c>
    </row>
    <row r="13" spans="2:6" ht="38.25" x14ac:dyDescent="0.2">
      <c r="B13" s="701"/>
      <c r="C13" s="700" t="s">
        <v>25</v>
      </c>
      <c r="D13" s="60" t="s">
        <v>170</v>
      </c>
      <c r="E13" s="61" t="s">
        <v>171</v>
      </c>
      <c r="F13" s="60" t="s">
        <v>115</v>
      </c>
    </row>
    <row r="14" spans="2:6" ht="37.5" customHeight="1" x14ac:dyDescent="0.2">
      <c r="B14" s="702"/>
      <c r="C14" s="702"/>
      <c r="D14" s="60" t="s">
        <v>28</v>
      </c>
      <c r="E14" s="61" t="s">
        <v>172</v>
      </c>
      <c r="F14" s="60" t="s">
        <v>115</v>
      </c>
    </row>
    <row r="15" spans="2:6" x14ac:dyDescent="0.2">
      <c r="B15" s="696" t="s">
        <v>122</v>
      </c>
      <c r="C15" s="696"/>
      <c r="D15" s="696"/>
      <c r="E15" s="696"/>
      <c r="F15" s="696"/>
    </row>
    <row r="16" spans="2:6" ht="51.75" customHeight="1" x14ac:dyDescent="0.2">
      <c r="B16" s="696" t="s">
        <v>123</v>
      </c>
      <c r="C16" s="696"/>
      <c r="D16" s="696"/>
      <c r="E16" s="696"/>
      <c r="F16" s="696"/>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F18"/>
  <sheetViews>
    <sheetView topLeftCell="G1" zoomScale="150" zoomScaleNormal="150" workbookViewId="0">
      <selection activeCell="K1" sqref="K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703" t="s">
        <v>200</v>
      </c>
      <c r="C1" s="704"/>
      <c r="D1" s="704"/>
      <c r="E1" s="125" t="str">
        <f>'MAPA RIESGOS US'!O11</f>
        <v>Revisión, actualización y  desarrollo del proceso de Pensamiento y Direccionamiento Estratégico, para la formulación e implementación de la Planeación Estratégica Institucional.</v>
      </c>
      <c r="F1" s="126"/>
      <c r="H1" s="703" t="s">
        <v>200</v>
      </c>
      <c r="I1" s="704"/>
      <c r="J1" s="704"/>
      <c r="K1" s="125" t="str">
        <f>'MAPA RIESGOS US'!O36</f>
        <v>Aplicar instrumentos, tales como las tablas de retención documental - TRD, inventario documental, hoja de control, y demás formatos (formatos de afuera) que aseguren una adecuada gestión y conservación de la documentación.</v>
      </c>
      <c r="L1" s="126"/>
      <c r="O1" s="135" t="s">
        <v>201</v>
      </c>
      <c r="P1" s="124"/>
      <c r="Q1" s="124"/>
      <c r="R1" s="125" t="s">
        <v>196</v>
      </c>
      <c r="S1" s="126"/>
      <c r="U1" s="135" t="s">
        <v>202</v>
      </c>
      <c r="V1" s="124"/>
      <c r="W1" s="124"/>
      <c r="X1" s="125" t="s">
        <v>197</v>
      </c>
      <c r="Y1" s="126"/>
      <c r="AB1" s="123" t="s">
        <v>203</v>
      </c>
      <c r="AC1" s="124"/>
      <c r="AD1" s="124"/>
      <c r="AE1" s="125" t="s">
        <v>198</v>
      </c>
      <c r="AF1" s="126"/>
    </row>
    <row r="2" spans="2:32" x14ac:dyDescent="0.2">
      <c r="B2" s="127"/>
      <c r="F2" s="128"/>
      <c r="H2" s="127"/>
      <c r="L2" s="128"/>
      <c r="O2" s="127"/>
      <c r="S2" s="128"/>
      <c r="U2" s="127"/>
      <c r="Y2" s="128"/>
      <c r="AB2" s="127"/>
      <c r="AF2" s="128"/>
    </row>
    <row r="3" spans="2:32" x14ac:dyDescent="0.2">
      <c r="B3" s="705" t="s">
        <v>105</v>
      </c>
      <c r="C3" s="698"/>
      <c r="D3" s="699"/>
      <c r="E3" s="58" t="s">
        <v>53</v>
      </c>
      <c r="F3" s="129" t="s">
        <v>106</v>
      </c>
      <c r="H3" s="705" t="s">
        <v>105</v>
      </c>
      <c r="I3" s="698"/>
      <c r="J3" s="699"/>
      <c r="K3" s="58" t="s">
        <v>53</v>
      </c>
      <c r="L3" s="129" t="s">
        <v>106</v>
      </c>
      <c r="O3" s="705" t="s">
        <v>105</v>
      </c>
      <c r="P3" s="698"/>
      <c r="Q3" s="699"/>
      <c r="R3" s="58" t="s">
        <v>53</v>
      </c>
      <c r="S3" s="129" t="s">
        <v>106</v>
      </c>
      <c r="U3" s="705" t="s">
        <v>105</v>
      </c>
      <c r="V3" s="698"/>
      <c r="W3" s="699"/>
      <c r="X3" s="58" t="s">
        <v>53</v>
      </c>
      <c r="Y3" s="129" t="s">
        <v>106</v>
      </c>
      <c r="AB3" s="705" t="s">
        <v>105</v>
      </c>
      <c r="AC3" s="698"/>
      <c r="AD3" s="699"/>
      <c r="AE3" s="58" t="s">
        <v>53</v>
      </c>
      <c r="AF3" s="129" t="s">
        <v>106</v>
      </c>
    </row>
    <row r="4" spans="2:32" ht="43.5" customHeight="1" x14ac:dyDescent="0.2">
      <c r="B4" s="706" t="s">
        <v>107</v>
      </c>
      <c r="C4" s="700" t="s">
        <v>14</v>
      </c>
      <c r="D4" s="60" t="s">
        <v>15</v>
      </c>
      <c r="E4" s="61" t="s">
        <v>108</v>
      </c>
      <c r="F4" s="130">
        <v>0.25</v>
      </c>
      <c r="H4" s="706" t="s">
        <v>107</v>
      </c>
      <c r="I4" s="700" t="s">
        <v>14</v>
      </c>
      <c r="J4" s="60" t="s">
        <v>15</v>
      </c>
      <c r="K4" s="61" t="s">
        <v>108</v>
      </c>
      <c r="L4" s="130">
        <v>0.25</v>
      </c>
      <c r="O4" s="706" t="s">
        <v>107</v>
      </c>
      <c r="P4" s="700" t="s">
        <v>14</v>
      </c>
      <c r="Q4" s="60" t="s">
        <v>15</v>
      </c>
      <c r="R4" s="61" t="s">
        <v>108</v>
      </c>
      <c r="S4" s="130"/>
      <c r="U4" s="706" t="s">
        <v>107</v>
      </c>
      <c r="V4" s="700" t="s">
        <v>14</v>
      </c>
      <c r="W4" s="60" t="s">
        <v>15</v>
      </c>
      <c r="X4" s="61" t="s">
        <v>108</v>
      </c>
      <c r="Y4" s="130">
        <v>0.25</v>
      </c>
      <c r="AB4" s="706" t="s">
        <v>107</v>
      </c>
      <c r="AC4" s="700" t="s">
        <v>14</v>
      </c>
      <c r="AD4" s="60" t="s">
        <v>15</v>
      </c>
      <c r="AE4" s="61" t="s">
        <v>108</v>
      </c>
      <c r="AF4" s="130">
        <v>0.25</v>
      </c>
    </row>
    <row r="5" spans="2:32" ht="46.5" customHeight="1" x14ac:dyDescent="0.2">
      <c r="B5" s="707"/>
      <c r="C5" s="701"/>
      <c r="D5" s="60" t="s">
        <v>16</v>
      </c>
      <c r="E5" s="61" t="s">
        <v>109</v>
      </c>
      <c r="F5" s="130"/>
      <c r="H5" s="707"/>
      <c r="I5" s="701"/>
      <c r="J5" s="60" t="s">
        <v>16</v>
      </c>
      <c r="K5" s="61" t="s">
        <v>109</v>
      </c>
      <c r="L5" s="130"/>
      <c r="O5" s="707"/>
      <c r="P5" s="701"/>
      <c r="Q5" s="60" t="s">
        <v>16</v>
      </c>
      <c r="R5" s="61" t="s">
        <v>109</v>
      </c>
      <c r="S5" s="130">
        <v>0.15</v>
      </c>
      <c r="U5" s="707"/>
      <c r="V5" s="701"/>
      <c r="W5" s="60" t="s">
        <v>16</v>
      </c>
      <c r="X5" s="61" t="s">
        <v>109</v>
      </c>
      <c r="Y5" s="130"/>
      <c r="AB5" s="707"/>
      <c r="AC5" s="701"/>
      <c r="AD5" s="60" t="s">
        <v>16</v>
      </c>
      <c r="AE5" s="61" t="s">
        <v>109</v>
      </c>
      <c r="AF5" s="130">
        <v>0.15</v>
      </c>
    </row>
    <row r="6" spans="2:32" ht="46.5" customHeight="1" x14ac:dyDescent="0.2">
      <c r="B6" s="707"/>
      <c r="C6" s="702"/>
      <c r="D6" s="60" t="s">
        <v>17</v>
      </c>
      <c r="E6" s="61" t="s">
        <v>110</v>
      </c>
      <c r="F6" s="130"/>
      <c r="H6" s="707"/>
      <c r="I6" s="702"/>
      <c r="J6" s="60" t="s">
        <v>17</v>
      </c>
      <c r="K6" s="61" t="s">
        <v>110</v>
      </c>
      <c r="L6" s="130"/>
      <c r="O6" s="707"/>
      <c r="P6" s="702"/>
      <c r="Q6" s="60" t="s">
        <v>17</v>
      </c>
      <c r="R6" s="61" t="s">
        <v>110</v>
      </c>
      <c r="S6" s="130"/>
      <c r="U6" s="707"/>
      <c r="V6" s="702"/>
      <c r="W6" s="60" t="s">
        <v>17</v>
      </c>
      <c r="X6" s="61" t="s">
        <v>110</v>
      </c>
      <c r="Y6" s="130"/>
      <c r="AB6" s="707"/>
      <c r="AC6" s="702"/>
      <c r="AD6" s="60" t="s">
        <v>17</v>
      </c>
      <c r="AE6" s="61" t="s">
        <v>110</v>
      </c>
      <c r="AF6" s="130">
        <v>0.1</v>
      </c>
    </row>
    <row r="7" spans="2:32" ht="66" customHeight="1" x14ac:dyDescent="0.2">
      <c r="B7" s="707"/>
      <c r="C7" s="700" t="s">
        <v>18</v>
      </c>
      <c r="D7" s="60" t="s">
        <v>11</v>
      </c>
      <c r="E7" s="61" t="s">
        <v>111</v>
      </c>
      <c r="F7" s="130"/>
      <c r="H7" s="707"/>
      <c r="I7" s="700" t="s">
        <v>18</v>
      </c>
      <c r="J7" s="60" t="s">
        <v>11</v>
      </c>
      <c r="K7" s="61" t="s">
        <v>111</v>
      </c>
      <c r="L7" s="130"/>
      <c r="O7" s="707"/>
      <c r="P7" s="700" t="s">
        <v>18</v>
      </c>
      <c r="Q7" s="60" t="s">
        <v>11</v>
      </c>
      <c r="R7" s="61" t="s">
        <v>111</v>
      </c>
      <c r="S7" s="130"/>
      <c r="U7" s="707"/>
      <c r="V7" s="700" t="s">
        <v>18</v>
      </c>
      <c r="W7" s="60" t="s">
        <v>11</v>
      </c>
      <c r="X7" s="61" t="s">
        <v>111</v>
      </c>
      <c r="Y7" s="130">
        <v>0.25</v>
      </c>
      <c r="AB7" s="707"/>
      <c r="AC7" s="700" t="s">
        <v>18</v>
      </c>
      <c r="AD7" s="60" t="s">
        <v>11</v>
      </c>
      <c r="AE7" s="61" t="s">
        <v>111</v>
      </c>
      <c r="AF7" s="130">
        <v>0.25</v>
      </c>
    </row>
    <row r="8" spans="2:32" ht="43.5" customHeight="1" x14ac:dyDescent="0.2">
      <c r="B8" s="708"/>
      <c r="C8" s="702"/>
      <c r="D8" s="60" t="s">
        <v>10</v>
      </c>
      <c r="E8" s="61" t="s">
        <v>112</v>
      </c>
      <c r="F8" s="130">
        <v>0.15</v>
      </c>
      <c r="H8" s="708"/>
      <c r="I8" s="702"/>
      <c r="J8" s="60" t="s">
        <v>10</v>
      </c>
      <c r="K8" s="61" t="s">
        <v>112</v>
      </c>
      <c r="L8" s="130">
        <v>0.15</v>
      </c>
      <c r="O8" s="708"/>
      <c r="P8" s="702"/>
      <c r="Q8" s="60" t="s">
        <v>10</v>
      </c>
      <c r="R8" s="61" t="s">
        <v>112</v>
      </c>
      <c r="S8" s="130">
        <v>0.15</v>
      </c>
      <c r="U8" s="708"/>
      <c r="V8" s="702"/>
      <c r="W8" s="60" t="s">
        <v>10</v>
      </c>
      <c r="X8" s="61" t="s">
        <v>112</v>
      </c>
      <c r="Y8" s="130"/>
      <c r="AB8" s="708"/>
      <c r="AC8" s="702"/>
      <c r="AD8" s="60" t="s">
        <v>10</v>
      </c>
      <c r="AE8" s="61" t="s">
        <v>112</v>
      </c>
      <c r="AF8" s="130">
        <v>0.15</v>
      </c>
    </row>
    <row r="9" spans="2:32" ht="52.5" customHeight="1" x14ac:dyDescent="0.2">
      <c r="B9" s="706" t="s">
        <v>113</v>
      </c>
      <c r="C9" s="700" t="s">
        <v>19</v>
      </c>
      <c r="D9" s="60" t="s">
        <v>20</v>
      </c>
      <c r="E9" s="61" t="s">
        <v>114</v>
      </c>
      <c r="F9" s="131" t="s">
        <v>29</v>
      </c>
      <c r="H9" s="706" t="s">
        <v>113</v>
      </c>
      <c r="I9" s="700" t="s">
        <v>19</v>
      </c>
      <c r="J9" s="60" t="s">
        <v>20</v>
      </c>
      <c r="K9" s="61" t="s">
        <v>114</v>
      </c>
      <c r="L9" s="131" t="s">
        <v>29</v>
      </c>
      <c r="O9" s="706" t="s">
        <v>113</v>
      </c>
      <c r="P9" s="700" t="s">
        <v>19</v>
      </c>
      <c r="Q9" s="60" t="s">
        <v>20</v>
      </c>
      <c r="R9" s="61" t="s">
        <v>114</v>
      </c>
      <c r="S9" s="131" t="s">
        <v>29</v>
      </c>
      <c r="U9" s="706" t="s">
        <v>113</v>
      </c>
      <c r="V9" s="700" t="s">
        <v>19</v>
      </c>
      <c r="W9" s="60" t="s">
        <v>20</v>
      </c>
      <c r="X9" s="61" t="s">
        <v>114</v>
      </c>
      <c r="Y9" s="131" t="s">
        <v>29</v>
      </c>
      <c r="AB9" s="706" t="s">
        <v>113</v>
      </c>
      <c r="AC9" s="700" t="s">
        <v>19</v>
      </c>
      <c r="AD9" s="60" t="s">
        <v>20</v>
      </c>
      <c r="AE9" s="61" t="s">
        <v>114</v>
      </c>
      <c r="AF9" s="131" t="s">
        <v>115</v>
      </c>
    </row>
    <row r="10" spans="2:32" ht="66" customHeight="1" x14ac:dyDescent="0.2">
      <c r="B10" s="707"/>
      <c r="C10" s="702"/>
      <c r="D10" s="60" t="s">
        <v>21</v>
      </c>
      <c r="E10" s="61" t="s">
        <v>116</v>
      </c>
      <c r="F10" s="131" t="s">
        <v>115</v>
      </c>
      <c r="H10" s="707"/>
      <c r="I10" s="702"/>
      <c r="J10" s="60" t="s">
        <v>21</v>
      </c>
      <c r="K10" s="61" t="s">
        <v>116</v>
      </c>
      <c r="L10" s="131" t="s">
        <v>115</v>
      </c>
      <c r="O10" s="707"/>
      <c r="P10" s="702"/>
      <c r="Q10" s="60" t="s">
        <v>21</v>
      </c>
      <c r="R10" s="61" t="s">
        <v>116</v>
      </c>
      <c r="S10" s="131" t="s">
        <v>115</v>
      </c>
      <c r="U10" s="707"/>
      <c r="V10" s="702"/>
      <c r="W10" s="60" t="s">
        <v>21</v>
      </c>
      <c r="X10" s="61" t="s">
        <v>116</v>
      </c>
      <c r="Y10" s="131" t="s">
        <v>115</v>
      </c>
      <c r="AB10" s="707"/>
      <c r="AC10" s="702"/>
      <c r="AD10" s="60" t="s">
        <v>21</v>
      </c>
      <c r="AE10" s="61" t="s">
        <v>116</v>
      </c>
      <c r="AF10" s="131" t="s">
        <v>115</v>
      </c>
    </row>
    <row r="11" spans="2:32" ht="35.25" customHeight="1" x14ac:dyDescent="0.2">
      <c r="B11" s="707"/>
      <c r="C11" s="700" t="s">
        <v>22</v>
      </c>
      <c r="D11" s="60" t="s">
        <v>23</v>
      </c>
      <c r="E11" s="61" t="s">
        <v>117</v>
      </c>
      <c r="F11" s="131" t="s">
        <v>29</v>
      </c>
      <c r="H11" s="707"/>
      <c r="I11" s="700" t="s">
        <v>22</v>
      </c>
      <c r="J11" s="60" t="s">
        <v>23</v>
      </c>
      <c r="K11" s="61" t="s">
        <v>117</v>
      </c>
      <c r="L11" s="131" t="s">
        <v>29</v>
      </c>
      <c r="O11" s="707"/>
      <c r="P11" s="700" t="s">
        <v>22</v>
      </c>
      <c r="Q11" s="60" t="s">
        <v>23</v>
      </c>
      <c r="R11" s="61" t="s">
        <v>117</v>
      </c>
      <c r="S11" s="131" t="s">
        <v>29</v>
      </c>
      <c r="U11" s="707"/>
      <c r="V11" s="700" t="s">
        <v>22</v>
      </c>
      <c r="W11" s="60" t="s">
        <v>23</v>
      </c>
      <c r="X11" s="61" t="s">
        <v>117</v>
      </c>
      <c r="Y11" s="131" t="s">
        <v>29</v>
      </c>
      <c r="AB11" s="707"/>
      <c r="AC11" s="700" t="s">
        <v>22</v>
      </c>
      <c r="AD11" s="60" t="s">
        <v>23</v>
      </c>
      <c r="AE11" s="61" t="s">
        <v>117</v>
      </c>
      <c r="AF11" s="131" t="s">
        <v>115</v>
      </c>
    </row>
    <row r="12" spans="2:32" ht="35.25" customHeight="1" x14ac:dyDescent="0.2">
      <c r="B12" s="707"/>
      <c r="C12" s="702"/>
      <c r="D12" s="60" t="s">
        <v>24</v>
      </c>
      <c r="E12" s="61" t="s">
        <v>118</v>
      </c>
      <c r="F12" s="131" t="s">
        <v>115</v>
      </c>
      <c r="H12" s="707"/>
      <c r="I12" s="702"/>
      <c r="J12" s="60" t="s">
        <v>24</v>
      </c>
      <c r="K12" s="61" t="s">
        <v>118</v>
      </c>
      <c r="L12" s="131" t="s">
        <v>115</v>
      </c>
      <c r="O12" s="707"/>
      <c r="P12" s="702"/>
      <c r="Q12" s="60" t="s">
        <v>24</v>
      </c>
      <c r="R12" s="61" t="s">
        <v>118</v>
      </c>
      <c r="S12" s="131" t="s">
        <v>115</v>
      </c>
      <c r="U12" s="707"/>
      <c r="V12" s="702"/>
      <c r="W12" s="60" t="s">
        <v>24</v>
      </c>
      <c r="X12" s="61" t="s">
        <v>118</v>
      </c>
      <c r="Y12" s="131" t="s">
        <v>115</v>
      </c>
      <c r="AB12" s="707"/>
      <c r="AC12" s="702"/>
      <c r="AD12" s="60" t="s">
        <v>24</v>
      </c>
      <c r="AE12" s="61" t="s">
        <v>118</v>
      </c>
      <c r="AF12" s="131" t="s">
        <v>115</v>
      </c>
    </row>
    <row r="13" spans="2:32" ht="83.25" customHeight="1" x14ac:dyDescent="0.2">
      <c r="B13" s="707"/>
      <c r="C13" s="700" t="s">
        <v>25</v>
      </c>
      <c r="D13" s="60" t="s">
        <v>26</v>
      </c>
      <c r="E13" s="61" t="s">
        <v>119</v>
      </c>
      <c r="F13" s="131" t="s">
        <v>115</v>
      </c>
      <c r="H13" s="707"/>
      <c r="I13" s="700" t="s">
        <v>25</v>
      </c>
      <c r="J13" s="60" t="s">
        <v>26</v>
      </c>
      <c r="K13" s="61" t="s">
        <v>264</v>
      </c>
      <c r="L13" s="131" t="s">
        <v>29</v>
      </c>
      <c r="O13" s="707"/>
      <c r="P13" s="700" t="s">
        <v>25</v>
      </c>
      <c r="Q13" s="60" t="s">
        <v>26</v>
      </c>
      <c r="R13" s="61" t="s">
        <v>119</v>
      </c>
      <c r="S13" s="131" t="s">
        <v>29</v>
      </c>
      <c r="U13" s="707"/>
      <c r="V13" s="700" t="s">
        <v>25</v>
      </c>
      <c r="W13" s="60" t="s">
        <v>26</v>
      </c>
      <c r="X13" s="61" t="s">
        <v>119</v>
      </c>
      <c r="Y13" s="131" t="s">
        <v>29</v>
      </c>
      <c r="AB13" s="707"/>
      <c r="AC13" s="700" t="s">
        <v>25</v>
      </c>
      <c r="AD13" s="60" t="s">
        <v>26</v>
      </c>
      <c r="AE13" s="61" t="s">
        <v>119</v>
      </c>
      <c r="AF13" s="131" t="s">
        <v>115</v>
      </c>
    </row>
    <row r="14" spans="2:32" ht="66" customHeight="1" x14ac:dyDescent="0.2">
      <c r="B14" s="707"/>
      <c r="C14" s="701"/>
      <c r="D14" s="60" t="s">
        <v>27</v>
      </c>
      <c r="E14" s="61" t="s">
        <v>120</v>
      </c>
      <c r="F14" s="131" t="s">
        <v>29</v>
      </c>
      <c r="H14" s="707"/>
      <c r="I14" s="701"/>
      <c r="J14" s="60" t="s">
        <v>27</v>
      </c>
      <c r="K14" s="61" t="s">
        <v>120</v>
      </c>
      <c r="L14" s="131" t="s">
        <v>115</v>
      </c>
      <c r="O14" s="707"/>
      <c r="P14" s="701"/>
      <c r="Q14" s="60" t="s">
        <v>27</v>
      </c>
      <c r="R14" s="61" t="s">
        <v>120</v>
      </c>
      <c r="S14" s="131" t="s">
        <v>115</v>
      </c>
      <c r="U14" s="707"/>
      <c r="V14" s="701"/>
      <c r="W14" s="60" t="s">
        <v>27</v>
      </c>
      <c r="X14" s="61" t="s">
        <v>120</v>
      </c>
      <c r="Y14" s="131" t="s">
        <v>115</v>
      </c>
      <c r="AB14" s="707"/>
      <c r="AC14" s="701"/>
      <c r="AD14" s="60" t="s">
        <v>27</v>
      </c>
      <c r="AE14" s="61" t="s">
        <v>120</v>
      </c>
      <c r="AF14" s="131" t="s">
        <v>115</v>
      </c>
    </row>
    <row r="15" spans="2:32" ht="36.75" customHeight="1" x14ac:dyDescent="0.2">
      <c r="B15" s="709"/>
      <c r="C15" s="710"/>
      <c r="D15" s="132" t="s">
        <v>28</v>
      </c>
      <c r="E15" s="133" t="s">
        <v>121</v>
      </c>
      <c r="F15" s="134" t="s">
        <v>115</v>
      </c>
      <c r="H15" s="709"/>
      <c r="I15" s="710"/>
      <c r="J15" s="132" t="s">
        <v>28</v>
      </c>
      <c r="K15" s="133" t="s">
        <v>121</v>
      </c>
      <c r="L15" s="134" t="s">
        <v>115</v>
      </c>
      <c r="O15" s="709"/>
      <c r="P15" s="710"/>
      <c r="Q15" s="132" t="s">
        <v>28</v>
      </c>
      <c r="R15" s="133" t="s">
        <v>121</v>
      </c>
      <c r="S15" s="134" t="s">
        <v>115</v>
      </c>
      <c r="U15" s="709"/>
      <c r="V15" s="710"/>
      <c r="W15" s="132" t="s">
        <v>28</v>
      </c>
      <c r="X15" s="133" t="s">
        <v>121</v>
      </c>
      <c r="Y15" s="134" t="s">
        <v>115</v>
      </c>
      <c r="AB15" s="709"/>
      <c r="AC15" s="710"/>
      <c r="AD15" s="132" t="s">
        <v>28</v>
      </c>
      <c r="AE15" s="133" t="s">
        <v>121</v>
      </c>
      <c r="AF15" s="134" t="s">
        <v>115</v>
      </c>
    </row>
    <row r="16" spans="2:32" x14ac:dyDescent="0.2">
      <c r="B16" s="711" t="s">
        <v>122</v>
      </c>
      <c r="C16" s="711"/>
      <c r="D16" s="711"/>
      <c r="E16" s="711"/>
      <c r="F16" s="711"/>
      <c r="H16" s="711" t="s">
        <v>122</v>
      </c>
      <c r="I16" s="711"/>
      <c r="J16" s="711"/>
      <c r="K16" s="711"/>
      <c r="L16" s="711"/>
      <c r="O16" s="711" t="s">
        <v>122</v>
      </c>
      <c r="P16" s="711"/>
      <c r="Q16" s="711"/>
      <c r="R16" s="711"/>
      <c r="S16" s="711"/>
      <c r="U16" s="711" t="s">
        <v>122</v>
      </c>
      <c r="V16" s="711"/>
      <c r="W16" s="711"/>
      <c r="X16" s="711"/>
      <c r="Y16" s="711"/>
      <c r="AB16" s="711" t="s">
        <v>122</v>
      </c>
      <c r="AC16" s="711"/>
      <c r="AD16" s="711"/>
      <c r="AE16" s="711"/>
      <c r="AF16" s="711"/>
    </row>
    <row r="17" spans="2:32" x14ac:dyDescent="0.2">
      <c r="B17" s="696" t="s">
        <v>123</v>
      </c>
      <c r="C17" s="696"/>
      <c r="D17" s="696"/>
      <c r="E17" s="696"/>
      <c r="F17" s="696"/>
      <c r="H17" s="696" t="s">
        <v>123</v>
      </c>
      <c r="I17" s="696"/>
      <c r="J17" s="696"/>
      <c r="K17" s="696"/>
      <c r="L17" s="696"/>
      <c r="O17" s="696" t="s">
        <v>123</v>
      </c>
      <c r="P17" s="696"/>
      <c r="Q17" s="696"/>
      <c r="R17" s="696"/>
      <c r="S17" s="696"/>
      <c r="U17" s="696" t="s">
        <v>123</v>
      </c>
      <c r="V17" s="696"/>
      <c r="W17" s="696"/>
      <c r="X17" s="696"/>
      <c r="Y17" s="696"/>
      <c r="AB17" s="696" t="s">
        <v>123</v>
      </c>
      <c r="AC17" s="696"/>
      <c r="AD17" s="696"/>
      <c r="AE17" s="696"/>
      <c r="AF17" s="696"/>
    </row>
    <row r="18" spans="2:32" x14ac:dyDescent="0.2">
      <c r="B18" s="21" t="s">
        <v>49</v>
      </c>
      <c r="H18" s="21" t="s">
        <v>49</v>
      </c>
      <c r="O18" s="21" t="s">
        <v>49</v>
      </c>
      <c r="U18" s="21" t="s">
        <v>49</v>
      </c>
      <c r="AB18" s="21" t="s">
        <v>49</v>
      </c>
    </row>
  </sheetData>
  <mergeCells count="52">
    <mergeCell ref="B1:D1"/>
    <mergeCell ref="B16:F16"/>
    <mergeCell ref="B17:F17"/>
    <mergeCell ref="B3:D3"/>
    <mergeCell ref="B4:B8"/>
    <mergeCell ref="C4:C6"/>
    <mergeCell ref="C7:C8"/>
    <mergeCell ref="B9:B15"/>
    <mergeCell ref="C9:C10"/>
    <mergeCell ref="C11:C12"/>
    <mergeCell ref="C13:C15"/>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U9:U15"/>
    <mergeCell ref="V9:V10"/>
    <mergeCell ref="V11:V12"/>
    <mergeCell ref="V13:V15"/>
    <mergeCell ref="H16:L16"/>
    <mergeCell ref="I9:I10"/>
    <mergeCell ref="I11:I12"/>
    <mergeCell ref="I13:I15"/>
    <mergeCell ref="U16:Y16"/>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workbookViewId="0">
      <selection activeCell="B12" sqref="B12:C12"/>
    </sheetView>
  </sheetViews>
  <sheetFormatPr baseColWidth="10" defaultRowHeight="15" x14ac:dyDescent="0.25"/>
  <cols>
    <col min="2" max="2" width="45.140625" customWidth="1"/>
    <col min="3" max="3" width="72" customWidth="1"/>
  </cols>
  <sheetData>
    <row r="1" spans="2:3" ht="16.5" x14ac:dyDescent="0.3">
      <c r="B1" s="28" t="s">
        <v>91</v>
      </c>
    </row>
    <row r="3" spans="2:3" ht="28.5" customHeight="1" x14ac:dyDescent="0.25">
      <c r="B3" s="411" t="s">
        <v>81</v>
      </c>
      <c r="C3" s="29" t="s">
        <v>82</v>
      </c>
    </row>
    <row r="4" spans="2:3" ht="31.5" x14ac:dyDescent="0.25">
      <c r="B4" s="412" t="s">
        <v>83</v>
      </c>
      <c r="C4" s="30" t="s">
        <v>820</v>
      </c>
    </row>
    <row r="5" spans="2:3" ht="78.75" x14ac:dyDescent="0.25">
      <c r="B5" s="412" t="s">
        <v>817</v>
      </c>
      <c r="C5" s="30" t="s">
        <v>84</v>
      </c>
    </row>
    <row r="6" spans="2:3" ht="31.5" x14ac:dyDescent="0.25">
      <c r="B6" s="412" t="s">
        <v>85</v>
      </c>
      <c r="C6" s="30" t="s">
        <v>86</v>
      </c>
    </row>
    <row r="7" spans="2:3" ht="47.25" x14ac:dyDescent="0.25">
      <c r="B7" s="412" t="s">
        <v>87</v>
      </c>
      <c r="C7" s="30" t="s">
        <v>88</v>
      </c>
    </row>
    <row r="8" spans="2:3" ht="31.5" x14ac:dyDescent="0.25">
      <c r="B8" s="412" t="s">
        <v>821</v>
      </c>
      <c r="C8" s="30" t="s">
        <v>90</v>
      </c>
    </row>
    <row r="9" spans="2:3" ht="48" customHeight="1" x14ac:dyDescent="0.25">
      <c r="B9" s="412" t="s">
        <v>132</v>
      </c>
      <c r="C9" s="30" t="s">
        <v>822</v>
      </c>
    </row>
    <row r="10" spans="2:3" ht="39.75" customHeight="1" x14ac:dyDescent="0.25">
      <c r="B10" s="412" t="s">
        <v>818</v>
      </c>
      <c r="C10" s="30" t="s">
        <v>823</v>
      </c>
    </row>
    <row r="11" spans="2:3" ht="46.5" customHeight="1" x14ac:dyDescent="0.25">
      <c r="B11" s="412" t="s">
        <v>824</v>
      </c>
      <c r="C11" s="30" t="s">
        <v>819</v>
      </c>
    </row>
    <row r="12" spans="2:3" ht="65.25" customHeight="1" x14ac:dyDescent="0.25">
      <c r="B12" s="412" t="s">
        <v>993</v>
      </c>
      <c r="C12" s="30" t="s">
        <v>994</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
  <sheetViews>
    <sheetView workbookViewId="0">
      <selection activeCell="F4" sqref="F4"/>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23.140625" style="21" customWidth="1"/>
    <col min="7" max="16384" width="11.42578125" style="21"/>
  </cols>
  <sheetData>
    <row r="2" spans="2:5" x14ac:dyDescent="0.2">
      <c r="B2" s="21" t="s">
        <v>80</v>
      </c>
    </row>
    <row r="4" spans="2:5" ht="35.25" customHeight="1" x14ac:dyDescent="0.2">
      <c r="B4" s="22" t="s">
        <v>51</v>
      </c>
      <c r="C4" s="22" t="s">
        <v>52</v>
      </c>
      <c r="D4" s="22"/>
      <c r="E4" s="22" t="s">
        <v>53</v>
      </c>
    </row>
    <row r="5" spans="2:5" s="23" customFormat="1" ht="36.75" customHeight="1" x14ac:dyDescent="0.25">
      <c r="B5" s="712" t="s">
        <v>6</v>
      </c>
      <c r="C5" s="574" t="s">
        <v>54</v>
      </c>
      <c r="D5" s="16"/>
      <c r="E5" s="16" t="s">
        <v>55</v>
      </c>
    </row>
    <row r="6" spans="2:5" ht="37.5" customHeight="1" x14ac:dyDescent="0.2">
      <c r="B6" s="713"/>
      <c r="C6" s="614"/>
      <c r="D6" s="24"/>
      <c r="E6" s="16" t="s">
        <v>56</v>
      </c>
    </row>
    <row r="7" spans="2:5" ht="28.5" customHeight="1" x14ac:dyDescent="0.2">
      <c r="B7" s="713"/>
      <c r="C7" s="614"/>
      <c r="D7" s="24"/>
      <c r="E7" s="16" t="s">
        <v>57</v>
      </c>
    </row>
    <row r="8" spans="2:5" ht="96" customHeight="1" x14ac:dyDescent="0.2">
      <c r="B8" s="714"/>
      <c r="C8" s="575"/>
      <c r="D8" s="24"/>
      <c r="E8" s="16" t="s">
        <v>133</v>
      </c>
    </row>
    <row r="9" spans="2:5" ht="39.75" customHeight="1" x14ac:dyDescent="0.2">
      <c r="B9" s="574" t="s">
        <v>58</v>
      </c>
      <c r="C9" s="574" t="s">
        <v>59</v>
      </c>
      <c r="D9" s="24"/>
      <c r="E9" s="16" t="s">
        <v>60</v>
      </c>
    </row>
    <row r="10" spans="2:5" ht="39.75" customHeight="1" x14ac:dyDescent="0.2">
      <c r="B10" s="713"/>
      <c r="C10" s="614"/>
      <c r="D10" s="24"/>
      <c r="E10" s="25" t="s">
        <v>61</v>
      </c>
    </row>
    <row r="11" spans="2:5" ht="39.75" customHeight="1" x14ac:dyDescent="0.2">
      <c r="B11" s="713"/>
      <c r="C11" s="614"/>
      <c r="D11" s="24"/>
      <c r="E11" s="26" t="s">
        <v>62</v>
      </c>
    </row>
    <row r="12" spans="2:5" ht="49.5" customHeight="1" x14ac:dyDescent="0.2">
      <c r="B12" s="712" t="s">
        <v>63</v>
      </c>
      <c r="C12" s="574" t="s">
        <v>64</v>
      </c>
      <c r="D12" s="24"/>
      <c r="E12" s="16" t="s">
        <v>65</v>
      </c>
    </row>
    <row r="13" spans="2:5" ht="49.5" customHeight="1" x14ac:dyDescent="0.2">
      <c r="B13" s="713"/>
      <c r="C13" s="614"/>
      <c r="D13" s="24"/>
      <c r="E13" s="27" t="s">
        <v>66</v>
      </c>
    </row>
    <row r="14" spans="2:5" ht="49.5" customHeight="1" x14ac:dyDescent="0.2">
      <c r="B14" s="713"/>
      <c r="C14" s="614"/>
      <c r="D14" s="24"/>
      <c r="E14" s="27" t="s">
        <v>67</v>
      </c>
    </row>
    <row r="15" spans="2:5" ht="49.5" customHeight="1" x14ac:dyDescent="0.2">
      <c r="B15" s="714"/>
      <c r="C15" s="575"/>
      <c r="D15" s="24"/>
      <c r="E15" s="27" t="s">
        <v>68</v>
      </c>
    </row>
    <row r="16" spans="2:5" ht="49.5" customHeight="1" x14ac:dyDescent="0.2">
      <c r="B16" s="712" t="s">
        <v>69</v>
      </c>
      <c r="C16" s="574" t="s">
        <v>70</v>
      </c>
      <c r="D16" s="24"/>
      <c r="E16" s="16" t="s">
        <v>71</v>
      </c>
    </row>
    <row r="17" spans="2:5" ht="49.5" customHeight="1" x14ac:dyDescent="0.2">
      <c r="B17" s="713"/>
      <c r="C17" s="614"/>
      <c r="D17" s="24"/>
      <c r="E17" s="27" t="s">
        <v>72</v>
      </c>
    </row>
    <row r="18" spans="2:5" ht="49.5" customHeight="1" x14ac:dyDescent="0.2">
      <c r="B18" s="713"/>
      <c r="C18" s="614"/>
      <c r="D18" s="24"/>
      <c r="E18" s="27" t="s">
        <v>73</v>
      </c>
    </row>
    <row r="19" spans="2:5" ht="49.5" customHeight="1" x14ac:dyDescent="0.2">
      <c r="B19" s="714"/>
      <c r="C19" s="575"/>
      <c r="D19" s="24"/>
      <c r="E19" s="27" t="s">
        <v>74</v>
      </c>
    </row>
    <row r="20" spans="2:5" ht="49.5" customHeight="1" x14ac:dyDescent="0.2">
      <c r="B20" s="712" t="s">
        <v>75</v>
      </c>
      <c r="C20" s="574" t="s">
        <v>76</v>
      </c>
      <c r="D20" s="24"/>
      <c r="E20" s="16" t="s">
        <v>77</v>
      </c>
    </row>
    <row r="21" spans="2:5" ht="49.5" customHeight="1" x14ac:dyDescent="0.2">
      <c r="B21" s="713"/>
      <c r="C21" s="614"/>
      <c r="D21" s="24"/>
      <c r="E21" s="27" t="s">
        <v>78</v>
      </c>
    </row>
    <row r="22" spans="2:5" ht="49.5" customHeight="1" x14ac:dyDescent="0.2">
      <c r="B22" s="714"/>
      <c r="C22" s="575"/>
      <c r="D22" s="24"/>
      <c r="E22" s="27" t="s">
        <v>79</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B1" zoomScale="120" zoomScaleNormal="120" workbookViewId="0">
      <selection activeCell="F3" sqref="F3"/>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0" t="s">
        <v>146</v>
      </c>
      <c r="B2" s="726" t="s">
        <v>152</v>
      </c>
      <c r="C2" s="727"/>
      <c r="D2" s="727"/>
      <c r="E2" s="727"/>
      <c r="F2" s="154" t="s">
        <v>153</v>
      </c>
    </row>
    <row r="3" spans="1:6" ht="16.5" customHeight="1" x14ac:dyDescent="0.25">
      <c r="A3" s="730" t="s">
        <v>265</v>
      </c>
      <c r="B3" s="734" t="str">
        <f>'MAPA RIESGOS US'!O11</f>
        <v>Revisión, actualización y  desarrollo del proceso de Pensamiento y Direccionamiento Estratégico, para la formulación e implementación de la Planeación Estratégica Institucional.</v>
      </c>
      <c r="C3" s="736" t="s">
        <v>154</v>
      </c>
      <c r="D3" s="88" t="s">
        <v>156</v>
      </c>
      <c r="E3" s="139" t="s">
        <v>29</v>
      </c>
      <c r="F3" s="138">
        <v>0.25</v>
      </c>
    </row>
    <row r="4" spans="1:6" ht="16.5" x14ac:dyDescent="0.25">
      <c r="A4" s="731"/>
      <c r="B4" s="735"/>
      <c r="C4" s="737"/>
      <c r="D4" s="87" t="s">
        <v>16</v>
      </c>
      <c r="E4" s="86"/>
      <c r="F4" s="137"/>
    </row>
    <row r="5" spans="1:6" ht="17.25" thickBot="1" x14ac:dyDescent="0.3">
      <c r="A5" s="731"/>
      <c r="B5" s="735"/>
      <c r="C5" s="738"/>
      <c r="D5" s="143" t="s">
        <v>17</v>
      </c>
      <c r="E5" s="144"/>
      <c r="F5" s="164"/>
    </row>
    <row r="6" spans="1:6" ht="19.5" customHeight="1" x14ac:dyDescent="0.25">
      <c r="A6" s="731"/>
      <c r="B6" s="735"/>
      <c r="C6" s="736" t="s">
        <v>155</v>
      </c>
      <c r="D6" s="147" t="s">
        <v>157</v>
      </c>
      <c r="E6" s="139"/>
      <c r="F6" s="138"/>
    </row>
    <row r="7" spans="1:6" ht="19.5" customHeight="1" thickBot="1" x14ac:dyDescent="0.3">
      <c r="A7" s="731"/>
      <c r="B7" s="735"/>
      <c r="C7" s="738"/>
      <c r="D7" s="143" t="s">
        <v>10</v>
      </c>
      <c r="E7" s="148" t="s">
        <v>29</v>
      </c>
      <c r="F7" s="145">
        <v>0.15</v>
      </c>
    </row>
    <row r="8" spans="1:6" ht="16.5" x14ac:dyDescent="0.25">
      <c r="A8" s="731"/>
      <c r="B8" s="735"/>
      <c r="C8" s="736" t="s">
        <v>19</v>
      </c>
      <c r="D8" s="88" t="s">
        <v>20</v>
      </c>
      <c r="E8" s="139" t="s">
        <v>29</v>
      </c>
      <c r="F8" s="138"/>
    </row>
    <row r="9" spans="1:6" ht="17.25" thickBot="1" x14ac:dyDescent="0.3">
      <c r="A9" s="731"/>
      <c r="B9" s="735"/>
      <c r="C9" s="738"/>
      <c r="D9" s="143" t="s">
        <v>21</v>
      </c>
      <c r="E9" s="142"/>
      <c r="F9" s="145"/>
    </row>
    <row r="10" spans="1:6" ht="16.5" x14ac:dyDescent="0.25">
      <c r="A10" s="731"/>
      <c r="B10" s="735"/>
      <c r="C10" s="736" t="s">
        <v>22</v>
      </c>
      <c r="D10" s="88" t="s">
        <v>23</v>
      </c>
      <c r="E10" s="139" t="s">
        <v>29</v>
      </c>
      <c r="F10" s="138"/>
    </row>
    <row r="11" spans="1:6" ht="17.25" thickBot="1" x14ac:dyDescent="0.3">
      <c r="A11" s="731"/>
      <c r="B11" s="735"/>
      <c r="C11" s="738"/>
      <c r="D11" s="143" t="s">
        <v>24</v>
      </c>
      <c r="E11" s="142"/>
      <c r="F11" s="145"/>
    </row>
    <row r="12" spans="1:6" ht="16.5" x14ac:dyDescent="0.25">
      <c r="A12" s="731"/>
      <c r="B12" s="735"/>
      <c r="C12" s="736" t="s">
        <v>160</v>
      </c>
      <c r="D12" s="88" t="s">
        <v>158</v>
      </c>
      <c r="E12" s="139" t="s">
        <v>29</v>
      </c>
      <c r="F12" s="138"/>
    </row>
    <row r="13" spans="1:6" ht="17.25" thickBot="1" x14ac:dyDescent="0.3">
      <c r="A13" s="731"/>
      <c r="B13" s="735"/>
      <c r="C13" s="738"/>
      <c r="D13" s="143" t="s">
        <v>159</v>
      </c>
      <c r="E13" s="142"/>
      <c r="F13" s="145"/>
    </row>
    <row r="14" spans="1:6" ht="16.5" thickBot="1" x14ac:dyDescent="0.3">
      <c r="A14" s="732"/>
      <c r="B14" s="98" t="s">
        <v>161</v>
      </c>
      <c r="C14" s="149"/>
      <c r="D14" s="149"/>
      <c r="E14" s="150"/>
      <c r="F14" s="151">
        <f>SUM(F3:F13)</f>
        <v>0.4</v>
      </c>
    </row>
    <row r="16" spans="1:6" ht="15.75" thickBot="1" x14ac:dyDescent="0.3"/>
    <row r="17" spans="1:6" ht="23.25" customHeight="1" thickBot="1" x14ac:dyDescent="0.3">
      <c r="A17" s="90" t="s">
        <v>146</v>
      </c>
      <c r="B17" s="718" t="s">
        <v>152</v>
      </c>
      <c r="C17" s="719"/>
      <c r="D17" s="719"/>
      <c r="E17" s="733"/>
      <c r="F17" s="154" t="s">
        <v>153</v>
      </c>
    </row>
    <row r="18" spans="1:6" ht="16.5" customHeight="1" x14ac:dyDescent="0.25">
      <c r="A18" s="715" t="s">
        <v>266</v>
      </c>
      <c r="B18" s="720" t="s">
        <v>267</v>
      </c>
      <c r="C18" s="723" t="s">
        <v>154</v>
      </c>
      <c r="D18" s="146" t="s">
        <v>156</v>
      </c>
      <c r="E18" s="152"/>
      <c r="F18" s="153"/>
    </row>
    <row r="19" spans="1:6" ht="16.5" x14ac:dyDescent="0.25">
      <c r="A19" s="716"/>
      <c r="B19" s="721"/>
      <c r="C19" s="724"/>
      <c r="D19" s="87" t="s">
        <v>16</v>
      </c>
      <c r="E19" s="156" t="s">
        <v>29</v>
      </c>
      <c r="F19" s="236">
        <v>0.15</v>
      </c>
    </row>
    <row r="20" spans="1:6" ht="16.5" x14ac:dyDescent="0.25">
      <c r="A20" s="716"/>
      <c r="B20" s="721"/>
      <c r="C20" s="724"/>
      <c r="D20" s="87" t="s">
        <v>17</v>
      </c>
      <c r="E20" s="157"/>
      <c r="F20" s="97"/>
    </row>
    <row r="21" spans="1:6" ht="33" x14ac:dyDescent="0.25">
      <c r="A21" s="716"/>
      <c r="B21" s="721"/>
      <c r="C21" s="724" t="s">
        <v>155</v>
      </c>
      <c r="D21" s="87" t="s">
        <v>157</v>
      </c>
      <c r="E21" s="156"/>
      <c r="F21" s="82"/>
    </row>
    <row r="22" spans="1:6" ht="16.5" x14ac:dyDescent="0.25">
      <c r="A22" s="716"/>
      <c r="B22" s="721"/>
      <c r="C22" s="724"/>
      <c r="D22" s="87" t="s">
        <v>10</v>
      </c>
      <c r="E22" s="86" t="s">
        <v>29</v>
      </c>
      <c r="F22" s="97">
        <v>0.15</v>
      </c>
    </row>
    <row r="23" spans="1:6" ht="16.5" x14ac:dyDescent="0.25">
      <c r="A23" s="716"/>
      <c r="B23" s="721"/>
      <c r="C23" s="724" t="s">
        <v>19</v>
      </c>
      <c r="D23" s="87" t="s">
        <v>20</v>
      </c>
      <c r="E23" s="156" t="s">
        <v>29</v>
      </c>
      <c r="F23" s="82"/>
    </row>
    <row r="24" spans="1:6" ht="16.5" x14ac:dyDescent="0.25">
      <c r="A24" s="716"/>
      <c r="B24" s="721"/>
      <c r="C24" s="724"/>
      <c r="D24" s="87" t="s">
        <v>21</v>
      </c>
      <c r="E24" s="156"/>
      <c r="F24" s="82"/>
    </row>
    <row r="25" spans="1:6" ht="16.5" x14ac:dyDescent="0.25">
      <c r="A25" s="716"/>
      <c r="B25" s="721"/>
      <c r="C25" s="724" t="s">
        <v>22</v>
      </c>
      <c r="D25" s="87" t="s">
        <v>23</v>
      </c>
      <c r="E25" s="156" t="s">
        <v>29</v>
      </c>
      <c r="F25" s="82"/>
    </row>
    <row r="26" spans="1:6" ht="16.5" x14ac:dyDescent="0.25">
      <c r="A26" s="716"/>
      <c r="B26" s="721"/>
      <c r="C26" s="724"/>
      <c r="D26" s="87" t="s">
        <v>24</v>
      </c>
      <c r="E26" s="156"/>
      <c r="F26" s="82"/>
    </row>
    <row r="27" spans="1:6" ht="16.5" x14ac:dyDescent="0.25">
      <c r="A27" s="716"/>
      <c r="B27" s="721"/>
      <c r="C27" s="724" t="s">
        <v>160</v>
      </c>
      <c r="D27" s="87" t="s">
        <v>158</v>
      </c>
      <c r="E27" s="156" t="s">
        <v>29</v>
      </c>
      <c r="F27" s="82"/>
    </row>
    <row r="28" spans="1:6" ht="16.5" x14ac:dyDescent="0.25">
      <c r="A28" s="716"/>
      <c r="B28" s="721"/>
      <c r="C28" s="724"/>
      <c r="D28" s="87" t="s">
        <v>159</v>
      </c>
      <c r="E28" s="156"/>
      <c r="F28" s="82"/>
    </row>
    <row r="29" spans="1:6" ht="17.25" thickBot="1" x14ac:dyDescent="0.3">
      <c r="A29" s="717"/>
      <c r="B29" s="98" t="s">
        <v>204</v>
      </c>
      <c r="C29" s="83"/>
      <c r="D29" s="83"/>
      <c r="E29" s="83"/>
      <c r="F29" s="99">
        <f>SUM(F18:F28)</f>
        <v>0.3</v>
      </c>
    </row>
    <row r="31" spans="1:6" ht="15.75" thickBot="1" x14ac:dyDescent="0.3"/>
    <row r="32" spans="1:6" ht="20.25" customHeight="1" thickBot="1" x14ac:dyDescent="0.3">
      <c r="A32" s="90" t="s">
        <v>146</v>
      </c>
      <c r="B32" s="718" t="s">
        <v>152</v>
      </c>
      <c r="C32" s="719"/>
      <c r="D32" s="719"/>
      <c r="E32" s="733"/>
      <c r="F32" s="90" t="s">
        <v>153</v>
      </c>
    </row>
    <row r="33" spans="1:6" ht="19.5" customHeight="1" x14ac:dyDescent="0.25">
      <c r="A33" s="715" t="str">
        <f>'MAPA RIESGOS US'!F12</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720" t="s">
        <v>243</v>
      </c>
      <c r="C33" s="723" t="s">
        <v>154</v>
      </c>
      <c r="D33" s="146" t="s">
        <v>156</v>
      </c>
      <c r="E33" s="152"/>
      <c r="F33" s="158"/>
    </row>
    <row r="34" spans="1:6" ht="19.5" customHeight="1" x14ac:dyDescent="0.25">
      <c r="A34" s="716"/>
      <c r="B34" s="721"/>
      <c r="C34" s="724"/>
      <c r="D34" s="87" t="s">
        <v>16</v>
      </c>
      <c r="E34" s="86" t="s">
        <v>29</v>
      </c>
      <c r="F34" s="159">
        <v>0.15</v>
      </c>
    </row>
    <row r="35" spans="1:6" ht="19.5" customHeight="1" x14ac:dyDescent="0.25">
      <c r="A35" s="716"/>
      <c r="B35" s="721"/>
      <c r="C35" s="724"/>
      <c r="D35" s="87" t="s">
        <v>17</v>
      </c>
      <c r="E35" s="86"/>
      <c r="F35" s="136"/>
    </row>
    <row r="36" spans="1:6" ht="19.5" customHeight="1" x14ac:dyDescent="0.25">
      <c r="A36" s="716"/>
      <c r="B36" s="721"/>
      <c r="C36" s="724" t="s">
        <v>155</v>
      </c>
      <c r="D36" s="87" t="s">
        <v>164</v>
      </c>
      <c r="E36" s="141"/>
      <c r="F36" s="159"/>
    </row>
    <row r="37" spans="1:6" ht="19.5" customHeight="1" x14ac:dyDescent="0.25">
      <c r="A37" s="716"/>
      <c r="B37" s="721"/>
      <c r="C37" s="724"/>
      <c r="D37" s="87" t="s">
        <v>10</v>
      </c>
      <c r="E37" s="86" t="s">
        <v>29</v>
      </c>
      <c r="F37" s="136">
        <v>0.15</v>
      </c>
    </row>
    <row r="38" spans="1:6" ht="19.5" customHeight="1" x14ac:dyDescent="0.25">
      <c r="A38" s="716"/>
      <c r="B38" s="721"/>
      <c r="C38" s="724" t="s">
        <v>19</v>
      </c>
      <c r="D38" s="87" t="s">
        <v>20</v>
      </c>
      <c r="E38" s="141"/>
      <c r="F38" s="159"/>
    </row>
    <row r="39" spans="1:6" ht="19.5" customHeight="1" x14ac:dyDescent="0.25">
      <c r="A39" s="716"/>
      <c r="B39" s="721"/>
      <c r="C39" s="724"/>
      <c r="D39" s="87" t="s">
        <v>21</v>
      </c>
      <c r="E39" s="141" t="s">
        <v>29</v>
      </c>
      <c r="F39" s="159"/>
    </row>
    <row r="40" spans="1:6" ht="19.5" customHeight="1" x14ac:dyDescent="0.25">
      <c r="A40" s="716"/>
      <c r="B40" s="721"/>
      <c r="C40" s="724" t="s">
        <v>22</v>
      </c>
      <c r="D40" s="87" t="s">
        <v>23</v>
      </c>
      <c r="E40" s="141" t="s">
        <v>29</v>
      </c>
      <c r="F40" s="159"/>
    </row>
    <row r="41" spans="1:6" ht="19.5" customHeight="1" x14ac:dyDescent="0.25">
      <c r="A41" s="716"/>
      <c r="B41" s="721"/>
      <c r="C41" s="724"/>
      <c r="D41" s="87" t="s">
        <v>24</v>
      </c>
      <c r="E41" s="141"/>
      <c r="F41" s="159"/>
    </row>
    <row r="42" spans="1:6" ht="19.5" customHeight="1" x14ac:dyDescent="0.25">
      <c r="A42" s="716"/>
      <c r="B42" s="721"/>
      <c r="C42" s="724" t="s">
        <v>160</v>
      </c>
      <c r="D42" s="87" t="s">
        <v>158</v>
      </c>
      <c r="E42" s="141" t="s">
        <v>29</v>
      </c>
      <c r="F42" s="159"/>
    </row>
    <row r="43" spans="1:6" ht="19.5" customHeight="1" thickBot="1" x14ac:dyDescent="0.3">
      <c r="A43" s="716"/>
      <c r="B43" s="722"/>
      <c r="C43" s="725"/>
      <c r="D43" s="92" t="s">
        <v>159</v>
      </c>
      <c r="E43" s="161"/>
      <c r="F43" s="160"/>
    </row>
    <row r="44" spans="1:6" ht="19.5" customHeight="1" thickBot="1" x14ac:dyDescent="0.3">
      <c r="A44" s="717"/>
      <c r="B44" s="192" t="s">
        <v>205</v>
      </c>
      <c r="C44" s="95"/>
      <c r="D44" s="95"/>
      <c r="E44" s="95"/>
      <c r="F44" s="100">
        <f>SUM(F33:F43)</f>
        <v>0.3</v>
      </c>
    </row>
    <row r="46" spans="1:6" ht="15.75" thickBot="1" x14ac:dyDescent="0.3"/>
    <row r="47" spans="1:6" ht="16.5" thickBot="1" x14ac:dyDescent="0.3">
      <c r="A47" s="101" t="s">
        <v>146</v>
      </c>
      <c r="B47" s="726" t="s">
        <v>152</v>
      </c>
      <c r="C47" s="727"/>
      <c r="D47" s="727"/>
      <c r="E47" s="727"/>
      <c r="F47" s="90" t="s">
        <v>153</v>
      </c>
    </row>
    <row r="48" spans="1:6" ht="16.5" customHeight="1" x14ac:dyDescent="0.25">
      <c r="A48" s="715" t="str">
        <f>'MAPA RIESGOS US'!F13</f>
        <v>Posibilidad de perdida económica y reputacional debido al  incumplimiento contractual en el marco de la agenda de asociatividad.</v>
      </c>
      <c r="B48" s="728" t="s">
        <v>253</v>
      </c>
      <c r="C48" s="729" t="s">
        <v>154</v>
      </c>
      <c r="D48" s="88" t="s">
        <v>156</v>
      </c>
      <c r="E48" s="81"/>
      <c r="F48" s="89"/>
    </row>
    <row r="49" spans="1:6" ht="16.5" x14ac:dyDescent="0.25">
      <c r="A49" s="716"/>
      <c r="B49" s="721"/>
      <c r="C49" s="724"/>
      <c r="D49" s="87" t="s">
        <v>16</v>
      </c>
      <c r="E49" s="86" t="s">
        <v>29</v>
      </c>
      <c r="F49" s="97">
        <v>0.15</v>
      </c>
    </row>
    <row r="50" spans="1:6" ht="16.5" x14ac:dyDescent="0.25">
      <c r="A50" s="716"/>
      <c r="B50" s="721"/>
      <c r="C50" s="724"/>
      <c r="D50" s="87" t="s">
        <v>17</v>
      </c>
      <c r="F50" s="97"/>
    </row>
    <row r="51" spans="1:6" ht="33" x14ac:dyDescent="0.25">
      <c r="A51" s="716"/>
      <c r="B51" s="721"/>
      <c r="C51" s="724" t="s">
        <v>155</v>
      </c>
      <c r="D51" s="87" t="s">
        <v>157</v>
      </c>
      <c r="E51" s="80"/>
      <c r="F51" s="82"/>
    </row>
    <row r="52" spans="1:6" ht="16.5" x14ac:dyDescent="0.25">
      <c r="A52" s="716"/>
      <c r="B52" s="721"/>
      <c r="C52" s="724"/>
      <c r="D52" s="87" t="s">
        <v>10</v>
      </c>
      <c r="E52" s="86" t="s">
        <v>29</v>
      </c>
      <c r="F52" s="97">
        <v>0.15</v>
      </c>
    </row>
    <row r="53" spans="1:6" ht="16.5" x14ac:dyDescent="0.25">
      <c r="A53" s="716"/>
      <c r="B53" s="721"/>
      <c r="C53" s="724" t="s">
        <v>19</v>
      </c>
      <c r="D53" s="87" t="s">
        <v>20</v>
      </c>
      <c r="E53" s="162" t="s">
        <v>29</v>
      </c>
      <c r="F53" s="82"/>
    </row>
    <row r="54" spans="1:6" ht="16.5" x14ac:dyDescent="0.25">
      <c r="A54" s="716"/>
      <c r="B54" s="721"/>
      <c r="C54" s="724"/>
      <c r="D54" s="87" t="s">
        <v>21</v>
      </c>
      <c r="E54" s="162"/>
      <c r="F54" s="82"/>
    </row>
    <row r="55" spans="1:6" ht="16.5" x14ac:dyDescent="0.25">
      <c r="A55" s="716"/>
      <c r="B55" s="721"/>
      <c r="C55" s="724" t="s">
        <v>22</v>
      </c>
      <c r="D55" s="87" t="s">
        <v>23</v>
      </c>
      <c r="E55" s="162" t="s">
        <v>29</v>
      </c>
      <c r="F55" s="82"/>
    </row>
    <row r="56" spans="1:6" ht="16.5" x14ac:dyDescent="0.25">
      <c r="A56" s="716"/>
      <c r="B56" s="721"/>
      <c r="C56" s="724"/>
      <c r="D56" s="87" t="s">
        <v>24</v>
      </c>
      <c r="E56" s="162"/>
      <c r="F56" s="82"/>
    </row>
    <row r="57" spans="1:6" ht="16.5" x14ac:dyDescent="0.25">
      <c r="A57" s="716"/>
      <c r="B57" s="721"/>
      <c r="C57" s="724" t="s">
        <v>160</v>
      </c>
      <c r="D57" s="87" t="s">
        <v>158</v>
      </c>
      <c r="E57" s="162" t="s">
        <v>29</v>
      </c>
      <c r="F57" s="82"/>
    </row>
    <row r="58" spans="1:6" ht="17.25" thickBot="1" x14ac:dyDescent="0.3">
      <c r="A58" s="716"/>
      <c r="B58" s="722"/>
      <c r="C58" s="725"/>
      <c r="D58" s="92" t="s">
        <v>159</v>
      </c>
      <c r="E58" s="93"/>
      <c r="F58" s="94"/>
    </row>
    <row r="59" spans="1:6" ht="17.25" thickBot="1" x14ac:dyDescent="0.3">
      <c r="A59" s="717"/>
      <c r="B59" s="96" t="s">
        <v>206</v>
      </c>
      <c r="C59" s="95"/>
      <c r="D59" s="95"/>
      <c r="E59" s="95"/>
      <c r="F59" s="100">
        <f>SUM(F48:F58)</f>
        <v>0.3</v>
      </c>
    </row>
    <row r="61" spans="1:6" ht="15.75" thickBot="1" x14ac:dyDescent="0.3"/>
    <row r="62" spans="1:6" ht="21" customHeight="1" thickBot="1" x14ac:dyDescent="0.3">
      <c r="A62" s="102" t="s">
        <v>146</v>
      </c>
      <c r="B62" s="718" t="s">
        <v>152</v>
      </c>
      <c r="C62" s="719"/>
      <c r="D62" s="719"/>
      <c r="E62" s="719"/>
      <c r="F62" s="154" t="s">
        <v>153</v>
      </c>
    </row>
    <row r="63" spans="1:6" ht="16.5" customHeight="1" x14ac:dyDescent="0.25">
      <c r="A63" s="715" t="s">
        <v>199</v>
      </c>
      <c r="B63" s="720" t="s">
        <v>208</v>
      </c>
      <c r="C63" s="723" t="s">
        <v>154</v>
      </c>
      <c r="D63" s="146" t="s">
        <v>156</v>
      </c>
      <c r="E63" s="155"/>
      <c r="F63" s="153"/>
    </row>
    <row r="64" spans="1:6" ht="16.5" x14ac:dyDescent="0.25">
      <c r="A64" s="716"/>
      <c r="B64" s="721"/>
      <c r="C64" s="724"/>
      <c r="D64" s="87" t="s">
        <v>16</v>
      </c>
      <c r="E64" s="162" t="s">
        <v>29</v>
      </c>
      <c r="F64" s="97">
        <v>0.15</v>
      </c>
    </row>
    <row r="65" spans="1:6" ht="16.5" x14ac:dyDescent="0.25">
      <c r="A65" s="716"/>
      <c r="B65" s="721"/>
      <c r="C65" s="724"/>
      <c r="D65" s="87" t="s">
        <v>17</v>
      </c>
      <c r="E65" s="140"/>
      <c r="F65" s="97"/>
    </row>
    <row r="66" spans="1:6" ht="33" x14ac:dyDescent="0.25">
      <c r="A66" s="716"/>
      <c r="B66" s="721"/>
      <c r="C66" s="724" t="s">
        <v>155</v>
      </c>
      <c r="D66" s="87" t="s">
        <v>157</v>
      </c>
      <c r="E66" s="162"/>
      <c r="F66" s="82"/>
    </row>
    <row r="67" spans="1:6" ht="16.5" x14ac:dyDescent="0.25">
      <c r="A67" s="716"/>
      <c r="B67" s="721"/>
      <c r="C67" s="724"/>
      <c r="D67" s="87" t="s">
        <v>10</v>
      </c>
      <c r="E67" s="140" t="s">
        <v>29</v>
      </c>
      <c r="F67" s="97">
        <v>0.15</v>
      </c>
    </row>
    <row r="68" spans="1:6" ht="16.5" x14ac:dyDescent="0.25">
      <c r="A68" s="716"/>
      <c r="B68" s="721"/>
      <c r="C68" s="724" t="s">
        <v>19</v>
      </c>
      <c r="D68" s="87" t="s">
        <v>20</v>
      </c>
      <c r="E68" s="162" t="s">
        <v>29</v>
      </c>
      <c r="F68" s="82"/>
    </row>
    <row r="69" spans="1:6" ht="16.5" x14ac:dyDescent="0.25">
      <c r="A69" s="716"/>
      <c r="B69" s="721"/>
      <c r="C69" s="724"/>
      <c r="D69" s="87" t="s">
        <v>21</v>
      </c>
      <c r="E69" s="162"/>
      <c r="F69" s="82"/>
    </row>
    <row r="70" spans="1:6" ht="16.5" x14ac:dyDescent="0.25">
      <c r="A70" s="716"/>
      <c r="B70" s="721"/>
      <c r="C70" s="724" t="s">
        <v>22</v>
      </c>
      <c r="D70" s="87" t="s">
        <v>23</v>
      </c>
      <c r="E70" s="162" t="s">
        <v>29</v>
      </c>
      <c r="F70" s="82"/>
    </row>
    <row r="71" spans="1:6" ht="16.5" x14ac:dyDescent="0.25">
      <c r="A71" s="716"/>
      <c r="B71" s="721"/>
      <c r="C71" s="724"/>
      <c r="D71" s="87" t="s">
        <v>24</v>
      </c>
      <c r="E71" s="162"/>
      <c r="F71" s="82"/>
    </row>
    <row r="72" spans="1:6" ht="16.5" x14ac:dyDescent="0.25">
      <c r="A72" s="716"/>
      <c r="B72" s="721"/>
      <c r="C72" s="724" t="s">
        <v>160</v>
      </c>
      <c r="D72" s="87" t="s">
        <v>158</v>
      </c>
      <c r="E72" s="162" t="s">
        <v>29</v>
      </c>
      <c r="F72" s="82"/>
    </row>
    <row r="73" spans="1:6" ht="17.25" thickBot="1" x14ac:dyDescent="0.3">
      <c r="A73" s="716"/>
      <c r="B73" s="722"/>
      <c r="C73" s="725"/>
      <c r="D73" s="92" t="s">
        <v>159</v>
      </c>
      <c r="E73" s="163"/>
      <c r="F73" s="94"/>
    </row>
    <row r="74" spans="1:6" ht="17.25" thickBot="1" x14ac:dyDescent="0.3">
      <c r="A74" s="717"/>
      <c r="B74" s="96" t="s">
        <v>207</v>
      </c>
      <c r="C74" s="95"/>
      <c r="D74" s="95"/>
      <c r="E74" s="95"/>
      <c r="F74" s="100">
        <f>SUM(F63:F73)</f>
        <v>0.3</v>
      </c>
    </row>
  </sheetData>
  <mergeCells count="40">
    <mergeCell ref="C40:C41"/>
    <mergeCell ref="B2:E2"/>
    <mergeCell ref="B3:B13"/>
    <mergeCell ref="C3:C5"/>
    <mergeCell ref="C6:C7"/>
    <mergeCell ref="C8:C9"/>
    <mergeCell ref="C10:C11"/>
    <mergeCell ref="C12:C13"/>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16"/>
  <sheetViews>
    <sheetView workbookViewId="0">
      <selection activeCell="G17" sqref="G17"/>
    </sheetView>
  </sheetViews>
  <sheetFormatPr baseColWidth="10" defaultRowHeight="12.75" x14ac:dyDescent="0.2"/>
  <cols>
    <col min="1" max="1" width="11.42578125" style="476"/>
    <col min="2" max="2" width="34.28515625" style="476" customWidth="1"/>
    <col min="3" max="3" width="40.5703125" style="476" customWidth="1"/>
    <col min="4" max="5" width="34.28515625" style="476" customWidth="1"/>
    <col min="6" max="16384" width="11.42578125" style="476"/>
  </cols>
  <sheetData>
    <row r="6" spans="2:5" ht="16.5" x14ac:dyDescent="0.2">
      <c r="B6" s="739" t="s">
        <v>999</v>
      </c>
      <c r="C6" s="739"/>
      <c r="D6" s="739"/>
      <c r="E6" s="739"/>
    </row>
    <row r="8" spans="2:5" ht="16.5" x14ac:dyDescent="0.2">
      <c r="B8" s="477" t="s">
        <v>1000</v>
      </c>
      <c r="C8" s="477" t="s">
        <v>1001</v>
      </c>
      <c r="D8" s="475" t="s">
        <v>1002</v>
      </c>
      <c r="E8" s="477" t="s">
        <v>1003</v>
      </c>
    </row>
    <row r="9" spans="2:5" ht="69" customHeight="1" x14ac:dyDescent="0.2">
      <c r="B9" s="478" t="s">
        <v>1005</v>
      </c>
      <c r="C9" s="479" t="s">
        <v>1006</v>
      </c>
      <c r="D9" s="480" t="s">
        <v>1007</v>
      </c>
      <c r="E9" s="480" t="s">
        <v>1004</v>
      </c>
    </row>
    <row r="10" spans="2:5" x14ac:dyDescent="0.2">
      <c r="B10" s="478"/>
      <c r="C10" s="479"/>
      <c r="D10" s="480"/>
      <c r="E10" s="480"/>
    </row>
    <row r="11" spans="2:5" x14ac:dyDescent="0.2">
      <c r="B11" s="480"/>
      <c r="C11" s="481"/>
      <c r="D11" s="480"/>
      <c r="E11" s="480"/>
    </row>
    <row r="12" spans="2:5" x14ac:dyDescent="0.2">
      <c r="B12" s="480"/>
      <c r="C12" s="481"/>
      <c r="D12" s="480"/>
      <c r="E12" s="480"/>
    </row>
    <row r="13" spans="2:5" x14ac:dyDescent="0.2">
      <c r="B13" s="480"/>
      <c r="C13" s="481"/>
      <c r="D13" s="480"/>
      <c r="E13" s="480"/>
    </row>
    <row r="14" spans="2:5" x14ac:dyDescent="0.2">
      <c r="B14" s="480"/>
      <c r="C14" s="481"/>
      <c r="D14" s="480"/>
      <c r="E14" s="480"/>
    </row>
    <row r="15" spans="2:5" x14ac:dyDescent="0.2">
      <c r="B15" s="480"/>
      <c r="C15" s="481"/>
      <c r="D15" s="480"/>
      <c r="E15" s="480"/>
    </row>
    <row r="16" spans="2:5" x14ac:dyDescent="0.2">
      <c r="B16" s="480"/>
      <c r="C16" s="481"/>
      <c r="D16" s="480"/>
      <c r="E16" s="480"/>
    </row>
  </sheetData>
  <mergeCells count="1">
    <mergeCell ref="B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Y121"/>
  <sheetViews>
    <sheetView zoomScale="80" zoomScaleNormal="80" workbookViewId="0">
      <selection activeCell="M74" sqref="M74:Q93"/>
    </sheetView>
  </sheetViews>
  <sheetFormatPr baseColWidth="10" defaultRowHeight="15" x14ac:dyDescent="0.25"/>
  <cols>
    <col min="2" max="2" width="23.5703125" customWidth="1"/>
    <col min="3" max="3" width="11.140625" style="201" customWidth="1"/>
    <col min="4" max="4" width="18.140625" customWidth="1"/>
    <col min="5" max="5" width="15" customWidth="1"/>
    <col min="6" max="6" width="21.85546875" customWidth="1"/>
    <col min="7" max="7" width="21.42578125" customWidth="1"/>
    <col min="8" max="8" width="16" customWidth="1"/>
    <col min="9" max="9" width="14.5703125" customWidth="1"/>
    <col min="10" max="10" width="17.85546875" customWidth="1"/>
    <col min="11" max="11" width="17.140625" customWidth="1"/>
    <col min="12" max="12" width="19.85546875" customWidth="1"/>
    <col min="13" max="13" width="25" customWidth="1"/>
    <col min="14" max="14" width="16.5703125" customWidth="1"/>
    <col min="15" max="15" width="14.140625" style="201" customWidth="1"/>
    <col min="16" max="16" width="16.7109375" style="201" customWidth="1"/>
    <col min="17" max="17" width="12.85546875" style="201" customWidth="1"/>
    <col min="18" max="18" width="13.42578125" style="201" customWidth="1"/>
    <col min="22" max="22" width="12.85546875" customWidth="1"/>
  </cols>
  <sheetData>
    <row r="1" spans="2:25" ht="15.75" thickBot="1" x14ac:dyDescent="0.3"/>
    <row r="2" spans="2:25" ht="15.75" customHeight="1" thickBot="1" x14ac:dyDescent="0.3">
      <c r="B2" s="749" t="s">
        <v>603</v>
      </c>
      <c r="C2" s="752" t="s">
        <v>604</v>
      </c>
      <c r="D2" s="753" t="s">
        <v>605</v>
      </c>
      <c r="E2" s="754"/>
      <c r="F2" s="755"/>
    </row>
    <row r="3" spans="2:25" ht="15.75" customHeight="1" x14ac:dyDescent="0.25">
      <c r="B3" s="750"/>
      <c r="C3" s="750"/>
      <c r="D3" s="756" t="s">
        <v>606</v>
      </c>
      <c r="E3" s="756" t="s">
        <v>607</v>
      </c>
      <c r="F3" s="756" t="s">
        <v>608</v>
      </c>
      <c r="G3" s="201"/>
      <c r="H3" s="740" t="s">
        <v>607</v>
      </c>
      <c r="I3" s="741"/>
      <c r="J3" s="741"/>
      <c r="K3" s="741"/>
      <c r="L3" s="742"/>
      <c r="M3" s="201"/>
      <c r="N3" s="740" t="s">
        <v>658</v>
      </c>
      <c r="O3" s="741"/>
      <c r="P3" s="741"/>
      <c r="Q3" s="741"/>
      <c r="R3" s="742"/>
    </row>
    <row r="4" spans="2:25" ht="31.5" customHeight="1" thickBot="1" x14ac:dyDescent="0.3">
      <c r="B4" s="751"/>
      <c r="C4" s="751"/>
      <c r="D4" s="757"/>
      <c r="E4" s="757"/>
      <c r="F4" s="757"/>
      <c r="H4" s="357" t="s">
        <v>168</v>
      </c>
      <c r="I4" s="366" t="s">
        <v>257</v>
      </c>
      <c r="J4" s="367" t="s">
        <v>214</v>
      </c>
      <c r="K4" s="360" t="s">
        <v>97</v>
      </c>
      <c r="L4" s="361" t="s">
        <v>98</v>
      </c>
      <c r="N4" s="294" t="s">
        <v>610</v>
      </c>
      <c r="O4" s="295" t="s">
        <v>609</v>
      </c>
      <c r="P4" s="413" t="s">
        <v>611</v>
      </c>
      <c r="Q4" s="296" t="s">
        <v>612</v>
      </c>
      <c r="R4" s="414" t="s">
        <v>613</v>
      </c>
      <c r="U4" s="368" t="s">
        <v>610</v>
      </c>
      <c r="V4" s="369" t="s">
        <v>609</v>
      </c>
      <c r="W4" s="370" t="s">
        <v>611</v>
      </c>
      <c r="X4" s="371" t="s">
        <v>612</v>
      </c>
      <c r="Y4" s="414" t="s">
        <v>613</v>
      </c>
    </row>
    <row r="5" spans="2:25" ht="25.5" customHeight="1" x14ac:dyDescent="0.25">
      <c r="B5" s="743" t="s">
        <v>614</v>
      </c>
      <c r="C5" s="745">
        <v>2</v>
      </c>
      <c r="D5" s="297" t="s">
        <v>93</v>
      </c>
      <c r="E5" s="298" t="s">
        <v>98</v>
      </c>
      <c r="F5" s="299" t="s">
        <v>99</v>
      </c>
      <c r="H5" s="141">
        <f>COUNTIF(E5:E57,E13)</f>
        <v>11</v>
      </c>
      <c r="I5" s="141">
        <f>COUNTIF(E5:E57,E16)</f>
        <v>9</v>
      </c>
      <c r="J5" s="141">
        <f>COUNTIF(E5:E57,E6)</f>
        <v>8</v>
      </c>
      <c r="K5" s="141">
        <f>COUNTIF(E5:E57,E10)</f>
        <v>13</v>
      </c>
      <c r="L5" s="141">
        <f>COUNTIF(E5:E57,E9)</f>
        <v>12</v>
      </c>
      <c r="N5" s="141">
        <f>COUNTIF(F5:F57,F20)</f>
        <v>19</v>
      </c>
      <c r="O5" s="141">
        <f>COUNTIF(F5:F57,F6)</f>
        <v>7</v>
      </c>
      <c r="P5" s="141">
        <f>COUNTIF(F5:F57,F7)</f>
        <v>15</v>
      </c>
      <c r="Q5" s="141">
        <f>COUNTIF(F5:F57,F5)</f>
        <v>12</v>
      </c>
      <c r="R5" s="352">
        <f>SUM(N5:Q5)</f>
        <v>53</v>
      </c>
      <c r="U5" s="383">
        <f>N6</f>
        <v>0.35849056603773582</v>
      </c>
      <c r="V5" s="384">
        <f>O6</f>
        <v>0.13207547169811321</v>
      </c>
      <c r="W5" s="385">
        <f>P6</f>
        <v>0.28301886792452829</v>
      </c>
      <c r="X5" s="408">
        <f>Q6</f>
        <v>0.22641509433962265</v>
      </c>
      <c r="Y5" s="415">
        <f>SUM(U5:X5)</f>
        <v>1</v>
      </c>
    </row>
    <row r="6" spans="2:25" ht="27" customHeight="1" thickBot="1" x14ac:dyDescent="0.3">
      <c r="B6" s="744"/>
      <c r="C6" s="746"/>
      <c r="D6" s="300" t="s">
        <v>93</v>
      </c>
      <c r="E6" s="301" t="s">
        <v>214</v>
      </c>
      <c r="F6" s="302" t="s">
        <v>101</v>
      </c>
      <c r="H6" s="303">
        <f>H5/$R$5</f>
        <v>0.20754716981132076</v>
      </c>
      <c r="I6" s="303">
        <f>I5/$R$5</f>
        <v>0.16981132075471697</v>
      </c>
      <c r="J6" s="303">
        <f>J5/$R$5</f>
        <v>0.15094339622641509</v>
      </c>
      <c r="K6" s="303">
        <f>K5/$R$5</f>
        <v>0.24528301886792453</v>
      </c>
      <c r="L6" s="303">
        <f>L5/$R$5</f>
        <v>0.22641509433962265</v>
      </c>
      <c r="N6" s="303">
        <f>N5/$R$5</f>
        <v>0.35849056603773582</v>
      </c>
      <c r="O6" s="303">
        <f>O5/$R$5</f>
        <v>0.13207547169811321</v>
      </c>
      <c r="P6" s="303">
        <f>P5/$R$5</f>
        <v>0.28301886792452829</v>
      </c>
      <c r="Q6" s="303">
        <f>Q5/$R$5</f>
        <v>0.22641509433962265</v>
      </c>
      <c r="R6" s="429">
        <f>R5/$R$5</f>
        <v>1</v>
      </c>
    </row>
    <row r="7" spans="2:25" ht="16.5" x14ac:dyDescent="0.25">
      <c r="B7" s="743" t="s">
        <v>615</v>
      </c>
      <c r="C7" s="745">
        <v>3</v>
      </c>
      <c r="D7" s="304" t="s">
        <v>93</v>
      </c>
      <c r="E7" s="305" t="s">
        <v>214</v>
      </c>
      <c r="F7" s="306" t="s">
        <v>100</v>
      </c>
      <c r="O7"/>
      <c r="P7"/>
      <c r="Q7"/>
      <c r="R7"/>
    </row>
    <row r="8" spans="2:25" ht="16.5" x14ac:dyDescent="0.25">
      <c r="B8" s="744"/>
      <c r="C8" s="747"/>
      <c r="D8" s="304" t="s">
        <v>93</v>
      </c>
      <c r="E8" s="307" t="s">
        <v>214</v>
      </c>
      <c r="F8" s="308" t="s">
        <v>100</v>
      </c>
      <c r="P8"/>
      <c r="Q8"/>
      <c r="R8"/>
    </row>
    <row r="9" spans="2:25" ht="23.25" customHeight="1" thickBot="1" x14ac:dyDescent="0.3">
      <c r="B9" s="744"/>
      <c r="C9" s="748"/>
      <c r="D9" s="301" t="s">
        <v>93</v>
      </c>
      <c r="E9" s="301" t="s">
        <v>98</v>
      </c>
      <c r="F9" s="302" t="s">
        <v>99</v>
      </c>
      <c r="P9"/>
      <c r="Q9"/>
      <c r="R9"/>
    </row>
    <row r="10" spans="2:25" ht="53.25" customHeight="1" thickBot="1" x14ac:dyDescent="0.3">
      <c r="B10" s="407" t="s">
        <v>616</v>
      </c>
      <c r="C10" s="406">
        <v>1</v>
      </c>
      <c r="D10" s="304" t="s">
        <v>93</v>
      </c>
      <c r="E10" s="305" t="s">
        <v>97</v>
      </c>
      <c r="F10" s="306" t="s">
        <v>100</v>
      </c>
      <c r="P10"/>
      <c r="Q10" s="309"/>
      <c r="R10"/>
    </row>
    <row r="11" spans="2:25" ht="36" customHeight="1" x14ac:dyDescent="0.25">
      <c r="B11" s="760" t="s">
        <v>617</v>
      </c>
      <c r="C11" s="745">
        <v>2</v>
      </c>
      <c r="D11" s="297" t="s">
        <v>94</v>
      </c>
      <c r="E11" s="298" t="s">
        <v>214</v>
      </c>
      <c r="F11" s="299" t="s">
        <v>101</v>
      </c>
    </row>
    <row r="12" spans="2:25" ht="42" customHeight="1" thickBot="1" x14ac:dyDescent="0.3">
      <c r="B12" s="761"/>
      <c r="C12" s="746"/>
      <c r="D12" s="300" t="s">
        <v>195</v>
      </c>
      <c r="E12" s="301" t="s">
        <v>97</v>
      </c>
      <c r="F12" s="302" t="s">
        <v>100</v>
      </c>
      <c r="R12"/>
    </row>
    <row r="13" spans="2:25" ht="36" customHeight="1" x14ac:dyDescent="0.25">
      <c r="B13" s="743" t="s">
        <v>645</v>
      </c>
      <c r="C13" s="745">
        <v>3</v>
      </c>
      <c r="D13" s="304" t="s">
        <v>93</v>
      </c>
      <c r="E13" s="305" t="s">
        <v>168</v>
      </c>
      <c r="F13" s="306" t="s">
        <v>102</v>
      </c>
      <c r="R13"/>
    </row>
    <row r="14" spans="2:25" ht="36" customHeight="1" x14ac:dyDescent="0.25">
      <c r="B14" s="762"/>
      <c r="C14" s="747"/>
      <c r="D14" s="333" t="s">
        <v>93</v>
      </c>
      <c r="E14" s="334" t="s">
        <v>97</v>
      </c>
      <c r="F14" s="430" t="s">
        <v>100</v>
      </c>
      <c r="R14"/>
    </row>
    <row r="15" spans="2:25" ht="38.25" customHeight="1" thickBot="1" x14ac:dyDescent="0.3">
      <c r="B15" s="762"/>
      <c r="C15" s="747"/>
      <c r="D15" s="300" t="s">
        <v>93</v>
      </c>
      <c r="E15" s="301" t="s">
        <v>214</v>
      </c>
      <c r="F15" s="302" t="s">
        <v>101</v>
      </c>
      <c r="R15"/>
    </row>
    <row r="16" spans="2:25" ht="30" customHeight="1" x14ac:dyDescent="0.25">
      <c r="B16" s="760" t="s">
        <v>622</v>
      </c>
      <c r="C16" s="745">
        <v>2</v>
      </c>
      <c r="D16" s="304" t="s">
        <v>93</v>
      </c>
      <c r="E16" s="305" t="s">
        <v>257</v>
      </c>
      <c r="F16" s="306" t="s">
        <v>102</v>
      </c>
      <c r="R16"/>
    </row>
    <row r="17" spans="2:18" ht="24.75" customHeight="1" thickBot="1" x14ac:dyDescent="0.3">
      <c r="B17" s="761"/>
      <c r="C17" s="746"/>
      <c r="D17" s="317" t="s">
        <v>93</v>
      </c>
      <c r="E17" s="301" t="s">
        <v>214</v>
      </c>
      <c r="F17" s="318" t="s">
        <v>101</v>
      </c>
      <c r="G17" s="319"/>
      <c r="R17"/>
    </row>
    <row r="18" spans="2:18" ht="22.5" customHeight="1" x14ac:dyDescent="0.25">
      <c r="B18" s="743" t="s">
        <v>623</v>
      </c>
      <c r="C18" s="745">
        <v>5</v>
      </c>
      <c r="D18" s="297" t="s">
        <v>93</v>
      </c>
      <c r="E18" s="298" t="s">
        <v>214</v>
      </c>
      <c r="F18" s="299" t="s">
        <v>101</v>
      </c>
      <c r="R18"/>
    </row>
    <row r="19" spans="2:18" ht="22.5" customHeight="1" x14ac:dyDescent="0.25">
      <c r="B19" s="758"/>
      <c r="C19" s="747"/>
      <c r="D19" s="313" t="s">
        <v>93</v>
      </c>
      <c r="E19" s="307" t="s">
        <v>97</v>
      </c>
      <c r="F19" s="308" t="s">
        <v>100</v>
      </c>
      <c r="R19"/>
    </row>
    <row r="20" spans="2:18" ht="22.5" customHeight="1" x14ac:dyDescent="0.25">
      <c r="B20" s="758"/>
      <c r="C20" s="747"/>
      <c r="D20" s="313" t="s">
        <v>93</v>
      </c>
      <c r="E20" s="307" t="s">
        <v>257</v>
      </c>
      <c r="F20" s="308" t="s">
        <v>102</v>
      </c>
      <c r="R20"/>
    </row>
    <row r="21" spans="2:18" ht="22.5" customHeight="1" x14ac:dyDescent="0.25">
      <c r="B21" s="758"/>
      <c r="C21" s="747"/>
      <c r="D21" s="313" t="s">
        <v>94</v>
      </c>
      <c r="E21" s="307" t="s">
        <v>257</v>
      </c>
      <c r="F21" s="308" t="s">
        <v>101</v>
      </c>
      <c r="R21"/>
    </row>
    <row r="22" spans="2:18" ht="22.5" customHeight="1" thickBot="1" x14ac:dyDescent="0.3">
      <c r="B22" s="759"/>
      <c r="C22" s="746"/>
      <c r="D22" s="300" t="s">
        <v>93</v>
      </c>
      <c r="E22" s="301" t="s">
        <v>168</v>
      </c>
      <c r="F22" s="302" t="s">
        <v>102</v>
      </c>
      <c r="R22"/>
    </row>
    <row r="23" spans="2:18" ht="41.25" customHeight="1" x14ac:dyDescent="0.25">
      <c r="B23" s="760" t="s">
        <v>624</v>
      </c>
      <c r="C23" s="745">
        <v>2</v>
      </c>
      <c r="D23" s="304" t="s">
        <v>94</v>
      </c>
      <c r="E23" s="305" t="s">
        <v>168</v>
      </c>
      <c r="F23" s="306" t="s">
        <v>102</v>
      </c>
      <c r="R23"/>
    </row>
    <row r="24" spans="2:18" ht="30.75" customHeight="1" thickBot="1" x14ac:dyDescent="0.3">
      <c r="B24" s="761"/>
      <c r="C24" s="746"/>
      <c r="D24" s="300" t="s">
        <v>94</v>
      </c>
      <c r="E24" s="301" t="s">
        <v>168</v>
      </c>
      <c r="F24" s="302" t="s">
        <v>102</v>
      </c>
      <c r="R24"/>
    </row>
    <row r="25" spans="2:18" ht="38.25" customHeight="1" x14ac:dyDescent="0.25">
      <c r="B25" s="743" t="s">
        <v>625</v>
      </c>
      <c r="C25" s="745">
        <v>4</v>
      </c>
      <c r="D25" s="304" t="s">
        <v>93</v>
      </c>
      <c r="E25" s="305" t="s">
        <v>168</v>
      </c>
      <c r="F25" s="320" t="s">
        <v>102</v>
      </c>
      <c r="R25"/>
    </row>
    <row r="26" spans="2:18" ht="32.25" customHeight="1" x14ac:dyDescent="0.25">
      <c r="B26" s="744"/>
      <c r="C26" s="747"/>
      <c r="D26" s="313" t="s">
        <v>93</v>
      </c>
      <c r="E26" s="307" t="s">
        <v>97</v>
      </c>
      <c r="F26" s="321" t="s">
        <v>100</v>
      </c>
      <c r="R26"/>
    </row>
    <row r="27" spans="2:18" ht="33" customHeight="1" x14ac:dyDescent="0.25">
      <c r="B27" s="744"/>
      <c r="C27" s="747"/>
      <c r="D27" s="313" t="s">
        <v>93</v>
      </c>
      <c r="E27" s="307" t="s">
        <v>257</v>
      </c>
      <c r="F27" s="321" t="s">
        <v>102</v>
      </c>
      <c r="K27" s="322"/>
      <c r="R27"/>
    </row>
    <row r="28" spans="2:18" ht="35.25" customHeight="1" thickBot="1" x14ac:dyDescent="0.3">
      <c r="B28" s="759"/>
      <c r="C28" s="746"/>
      <c r="D28" s="300" t="s">
        <v>93</v>
      </c>
      <c r="E28" s="301" t="s">
        <v>97</v>
      </c>
      <c r="F28" s="323" t="s">
        <v>100</v>
      </c>
      <c r="K28" s="322"/>
      <c r="R28"/>
    </row>
    <row r="29" spans="2:18" ht="28.5" customHeight="1" thickBot="1" x14ac:dyDescent="0.3">
      <c r="B29" s="760" t="s">
        <v>626</v>
      </c>
      <c r="C29" s="745">
        <v>6</v>
      </c>
      <c r="D29" s="372" t="s">
        <v>93</v>
      </c>
      <c r="E29" s="373" t="s">
        <v>168</v>
      </c>
      <c r="F29" s="374" t="s">
        <v>102</v>
      </c>
      <c r="K29" s="322"/>
      <c r="R29"/>
    </row>
    <row r="30" spans="2:18" ht="28.5" customHeight="1" thickBot="1" x14ac:dyDescent="0.3">
      <c r="B30" s="758"/>
      <c r="C30" s="747"/>
      <c r="D30" s="372" t="s">
        <v>93</v>
      </c>
      <c r="E30" s="373" t="s">
        <v>97</v>
      </c>
      <c r="F30" s="374" t="s">
        <v>100</v>
      </c>
      <c r="K30" s="322"/>
      <c r="R30"/>
    </row>
    <row r="31" spans="2:18" ht="28.5" customHeight="1" thickBot="1" x14ac:dyDescent="0.3">
      <c r="B31" s="758"/>
      <c r="C31" s="747"/>
      <c r="D31" s="372" t="s">
        <v>93</v>
      </c>
      <c r="E31" s="373" t="s">
        <v>257</v>
      </c>
      <c r="F31" s="374" t="s">
        <v>102</v>
      </c>
      <c r="K31" s="322"/>
      <c r="R31"/>
    </row>
    <row r="32" spans="2:18" ht="28.5" customHeight="1" thickBot="1" x14ac:dyDescent="0.3">
      <c r="B32" s="758"/>
      <c r="C32" s="747"/>
      <c r="D32" s="372" t="s">
        <v>195</v>
      </c>
      <c r="E32" s="373" t="s">
        <v>98</v>
      </c>
      <c r="F32" s="374" t="s">
        <v>99</v>
      </c>
      <c r="K32" s="322"/>
      <c r="R32"/>
    </row>
    <row r="33" spans="2:18" ht="28.5" customHeight="1" thickBot="1" x14ac:dyDescent="0.3">
      <c r="B33" s="758"/>
      <c r="C33" s="747"/>
      <c r="D33" s="372" t="s">
        <v>195</v>
      </c>
      <c r="E33" s="373" t="s">
        <v>98</v>
      </c>
      <c r="F33" s="374" t="s">
        <v>99</v>
      </c>
      <c r="K33" s="322"/>
      <c r="R33"/>
    </row>
    <row r="34" spans="2:18" ht="26.25" customHeight="1" thickBot="1" x14ac:dyDescent="0.3">
      <c r="B34" s="761"/>
      <c r="C34" s="746"/>
      <c r="D34" s="328" t="s">
        <v>195</v>
      </c>
      <c r="E34" s="329" t="s">
        <v>98</v>
      </c>
      <c r="F34" s="330" t="s">
        <v>99</v>
      </c>
      <c r="R34"/>
    </row>
    <row r="35" spans="2:18" ht="16.5" customHeight="1" x14ac:dyDescent="0.25">
      <c r="B35" s="760" t="s">
        <v>627</v>
      </c>
      <c r="C35" s="745">
        <v>6</v>
      </c>
      <c r="D35" s="304" t="s">
        <v>93</v>
      </c>
      <c r="E35" s="305" t="s">
        <v>214</v>
      </c>
      <c r="F35" s="306" t="s">
        <v>101</v>
      </c>
      <c r="P35"/>
      <c r="Q35"/>
      <c r="R35"/>
    </row>
    <row r="36" spans="2:18" ht="16.5" customHeight="1" x14ac:dyDescent="0.25">
      <c r="B36" s="758"/>
      <c r="C36" s="747"/>
      <c r="D36" s="313" t="s">
        <v>93</v>
      </c>
      <c r="E36" s="307" t="s">
        <v>257</v>
      </c>
      <c r="F36" s="308" t="s">
        <v>102</v>
      </c>
      <c r="P36"/>
      <c r="Q36"/>
      <c r="R36"/>
    </row>
    <row r="37" spans="2:18" ht="16.5" customHeight="1" x14ac:dyDescent="0.25">
      <c r="B37" s="758"/>
      <c r="C37" s="747"/>
      <c r="D37" s="313" t="s">
        <v>93</v>
      </c>
      <c r="E37" s="307" t="s">
        <v>257</v>
      </c>
      <c r="F37" s="308" t="s">
        <v>102</v>
      </c>
      <c r="P37"/>
      <c r="Q37"/>
      <c r="R37"/>
    </row>
    <row r="38" spans="2:18" ht="16.5" customHeight="1" x14ac:dyDescent="0.25">
      <c r="B38" s="758"/>
      <c r="C38" s="747"/>
      <c r="D38" s="409" t="s">
        <v>93</v>
      </c>
      <c r="E38" s="410" t="s">
        <v>168</v>
      </c>
      <c r="F38" s="335" t="s">
        <v>102</v>
      </c>
      <c r="P38"/>
      <c r="Q38"/>
      <c r="R38"/>
    </row>
    <row r="39" spans="2:18" ht="16.5" customHeight="1" x14ac:dyDescent="0.25">
      <c r="B39" s="758"/>
      <c r="C39" s="747"/>
      <c r="D39" s="409" t="s">
        <v>94</v>
      </c>
      <c r="E39" s="410" t="s">
        <v>168</v>
      </c>
      <c r="F39" s="335" t="s">
        <v>102</v>
      </c>
      <c r="P39"/>
      <c r="Q39"/>
      <c r="R39"/>
    </row>
    <row r="40" spans="2:18" ht="16.5" customHeight="1" thickBot="1" x14ac:dyDescent="0.3">
      <c r="B40" s="761"/>
      <c r="C40" s="746"/>
      <c r="D40" s="300" t="s">
        <v>93</v>
      </c>
      <c r="E40" s="301" t="s">
        <v>98</v>
      </c>
      <c r="F40" s="302" t="s">
        <v>99</v>
      </c>
      <c r="P40"/>
      <c r="Q40"/>
      <c r="R40"/>
    </row>
    <row r="41" spans="2:18" ht="16.5" customHeight="1" x14ac:dyDescent="0.25">
      <c r="B41" s="743" t="s">
        <v>628</v>
      </c>
      <c r="C41" s="745">
        <v>4</v>
      </c>
      <c r="D41" s="304" t="s">
        <v>93</v>
      </c>
      <c r="E41" s="305" t="s">
        <v>97</v>
      </c>
      <c r="F41" s="306" t="s">
        <v>100</v>
      </c>
      <c r="P41"/>
      <c r="Q41"/>
      <c r="R41"/>
    </row>
    <row r="42" spans="2:18" ht="16.5" customHeight="1" x14ac:dyDescent="0.25">
      <c r="B42" s="744"/>
      <c r="C42" s="747"/>
      <c r="D42" s="313" t="s">
        <v>93</v>
      </c>
      <c r="E42" s="307" t="s">
        <v>168</v>
      </c>
      <c r="F42" s="308" t="s">
        <v>102</v>
      </c>
      <c r="P42"/>
      <c r="Q42"/>
      <c r="R42"/>
    </row>
    <row r="43" spans="2:18" ht="16.5" customHeight="1" x14ac:dyDescent="0.25">
      <c r="B43" s="744"/>
      <c r="C43" s="747"/>
      <c r="D43" s="313" t="s">
        <v>93</v>
      </c>
      <c r="E43" s="307" t="s">
        <v>97</v>
      </c>
      <c r="F43" s="308" t="s">
        <v>100</v>
      </c>
      <c r="P43"/>
      <c r="Q43"/>
      <c r="R43"/>
    </row>
    <row r="44" spans="2:18" ht="16.5" customHeight="1" thickBot="1" x14ac:dyDescent="0.3">
      <c r="B44" s="759"/>
      <c r="C44" s="746"/>
      <c r="D44" s="300" t="s">
        <v>94</v>
      </c>
      <c r="E44" s="301" t="s">
        <v>97</v>
      </c>
      <c r="F44" s="302" t="s">
        <v>100</v>
      </c>
      <c r="P44"/>
      <c r="Q44"/>
      <c r="R44"/>
    </row>
    <row r="45" spans="2:18" ht="16.5" customHeight="1" x14ac:dyDescent="0.25">
      <c r="B45" s="760" t="s">
        <v>629</v>
      </c>
      <c r="C45" s="745">
        <v>3</v>
      </c>
      <c r="D45" s="304" t="s">
        <v>195</v>
      </c>
      <c r="E45" s="305" t="s">
        <v>98</v>
      </c>
      <c r="F45" s="306" t="s">
        <v>99</v>
      </c>
      <c r="P45"/>
      <c r="Q45"/>
      <c r="R45"/>
    </row>
    <row r="46" spans="2:18" ht="16.5" customHeight="1" x14ac:dyDescent="0.25">
      <c r="B46" s="758"/>
      <c r="C46" s="747"/>
      <c r="D46" s="313" t="s">
        <v>94</v>
      </c>
      <c r="E46" s="307" t="s">
        <v>98</v>
      </c>
      <c r="F46" s="308" t="s">
        <v>99</v>
      </c>
      <c r="P46"/>
      <c r="Q46"/>
      <c r="R46"/>
    </row>
    <row r="47" spans="2:18" ht="16.5" customHeight="1" thickBot="1" x14ac:dyDescent="0.3">
      <c r="B47" s="761"/>
      <c r="C47" s="746"/>
      <c r="D47" s="300" t="s">
        <v>195</v>
      </c>
      <c r="E47" s="301" t="s">
        <v>98</v>
      </c>
      <c r="F47" s="302" t="s">
        <v>99</v>
      </c>
      <c r="P47"/>
      <c r="Q47"/>
      <c r="R47"/>
    </row>
    <row r="48" spans="2:18" ht="16.5" customHeight="1" x14ac:dyDescent="0.25">
      <c r="B48" s="768" t="s">
        <v>630</v>
      </c>
      <c r="C48" s="745">
        <v>4</v>
      </c>
      <c r="D48" s="304" t="s">
        <v>93</v>
      </c>
      <c r="E48" s="305" t="s">
        <v>98</v>
      </c>
      <c r="F48" s="308" t="s">
        <v>99</v>
      </c>
      <c r="P48"/>
      <c r="Q48"/>
      <c r="R48"/>
    </row>
    <row r="49" spans="2:18" ht="16.5" customHeight="1" x14ac:dyDescent="0.25">
      <c r="B49" s="769"/>
      <c r="C49" s="771"/>
      <c r="D49" s="307" t="s">
        <v>93</v>
      </c>
      <c r="E49" s="307" t="s">
        <v>98</v>
      </c>
      <c r="F49" s="335" t="s">
        <v>99</v>
      </c>
      <c r="P49"/>
      <c r="Q49"/>
      <c r="R49"/>
    </row>
    <row r="50" spans="2:18" ht="16.5" customHeight="1" x14ac:dyDescent="0.25">
      <c r="B50" s="769"/>
      <c r="C50" s="771"/>
      <c r="D50" s="307" t="s">
        <v>195</v>
      </c>
      <c r="E50" s="307" t="s">
        <v>168</v>
      </c>
      <c r="F50" s="335" t="s">
        <v>102</v>
      </c>
      <c r="P50"/>
      <c r="Q50"/>
      <c r="R50"/>
    </row>
    <row r="51" spans="2:18" ht="16.5" customHeight="1" thickBot="1" x14ac:dyDescent="0.3">
      <c r="B51" s="770"/>
      <c r="C51" s="746"/>
      <c r="D51" s="300" t="s">
        <v>93</v>
      </c>
      <c r="E51" s="301" t="s">
        <v>98</v>
      </c>
      <c r="F51" s="302" t="s">
        <v>99</v>
      </c>
      <c r="O51"/>
      <c r="P51"/>
      <c r="Q51"/>
      <c r="R51"/>
    </row>
    <row r="52" spans="2:18" ht="16.5" x14ac:dyDescent="0.25">
      <c r="B52" s="743" t="s">
        <v>631</v>
      </c>
      <c r="C52" s="745">
        <v>3</v>
      </c>
      <c r="D52" s="304" t="s">
        <v>93</v>
      </c>
      <c r="E52" s="305" t="s">
        <v>97</v>
      </c>
      <c r="F52" s="306" t="s">
        <v>100</v>
      </c>
      <c r="P52"/>
      <c r="Q52"/>
      <c r="R52"/>
    </row>
    <row r="53" spans="2:18" ht="16.5" x14ac:dyDescent="0.25">
      <c r="B53" s="762"/>
      <c r="C53" s="747"/>
      <c r="D53" s="313" t="s">
        <v>93</v>
      </c>
      <c r="E53" s="307" t="s">
        <v>168</v>
      </c>
      <c r="F53" s="308" t="s">
        <v>102</v>
      </c>
      <c r="P53"/>
      <c r="Q53"/>
      <c r="R53"/>
    </row>
    <row r="54" spans="2:18" ht="17.25" thickBot="1" x14ac:dyDescent="0.3">
      <c r="B54" s="744"/>
      <c r="C54" s="747"/>
      <c r="D54" s="300" t="s">
        <v>93</v>
      </c>
      <c r="E54" s="301" t="s">
        <v>97</v>
      </c>
      <c r="F54" s="302" t="s">
        <v>100</v>
      </c>
      <c r="P54"/>
      <c r="Q54"/>
      <c r="R54"/>
    </row>
    <row r="55" spans="2:18" ht="16.5" x14ac:dyDescent="0.25">
      <c r="B55" s="743" t="s">
        <v>632</v>
      </c>
      <c r="C55" s="745">
        <v>3</v>
      </c>
      <c r="D55" s="304" t="s">
        <v>93</v>
      </c>
      <c r="E55" s="307" t="s">
        <v>97</v>
      </c>
      <c r="F55" s="306" t="s">
        <v>100</v>
      </c>
      <c r="P55"/>
      <c r="Q55"/>
      <c r="R55"/>
    </row>
    <row r="56" spans="2:18" ht="16.5" x14ac:dyDescent="0.25">
      <c r="B56" s="744"/>
      <c r="C56" s="747"/>
      <c r="D56" s="313" t="s">
        <v>93</v>
      </c>
      <c r="E56" s="307" t="s">
        <v>257</v>
      </c>
      <c r="F56" s="308" t="s">
        <v>102</v>
      </c>
      <c r="P56"/>
      <c r="Q56"/>
      <c r="R56"/>
    </row>
    <row r="57" spans="2:18" ht="17.25" thickBot="1" x14ac:dyDescent="0.3">
      <c r="B57" s="759"/>
      <c r="C57" s="746"/>
      <c r="D57" s="300" t="s">
        <v>93</v>
      </c>
      <c r="E57" s="301" t="s">
        <v>257</v>
      </c>
      <c r="F57" s="302" t="s">
        <v>102</v>
      </c>
      <c r="P57"/>
      <c r="Q57"/>
      <c r="R57"/>
    </row>
    <row r="58" spans="2:18" ht="24.75" customHeight="1" thickBot="1" x14ac:dyDescent="0.3">
      <c r="B58" s="336" t="s">
        <v>633</v>
      </c>
      <c r="C58" s="337">
        <f>SUM(C5:C57)</f>
        <v>53</v>
      </c>
      <c r="O58"/>
      <c r="P58"/>
      <c r="Q58"/>
      <c r="R58"/>
    </row>
    <row r="59" spans="2:18" ht="15" customHeight="1" x14ac:dyDescent="0.25"/>
    <row r="63" spans="2:18" ht="15.75" customHeight="1" x14ac:dyDescent="0.25">
      <c r="D63" s="338" t="s">
        <v>635</v>
      </c>
      <c r="E63" s="338" t="s">
        <v>607</v>
      </c>
      <c r="F63" s="338" t="s">
        <v>608</v>
      </c>
      <c r="G63" s="338" t="s">
        <v>636</v>
      </c>
      <c r="H63" s="338"/>
      <c r="I63" s="338"/>
      <c r="J63" s="338"/>
      <c r="K63" s="338"/>
      <c r="L63" s="339"/>
      <c r="M63" s="339"/>
      <c r="O63"/>
      <c r="P63"/>
      <c r="Q63"/>
      <c r="R63"/>
    </row>
    <row r="64" spans="2:18" ht="15.75" customHeight="1" x14ac:dyDescent="0.25">
      <c r="D64" s="357" t="s">
        <v>93</v>
      </c>
      <c r="E64" s="357" t="s">
        <v>168</v>
      </c>
      <c r="F64" s="362" t="s">
        <v>102</v>
      </c>
      <c r="G64" s="340" t="s">
        <v>637</v>
      </c>
      <c r="H64" s="341"/>
      <c r="I64" s="341"/>
      <c r="J64" s="341"/>
      <c r="K64" s="341"/>
      <c r="L64" s="342"/>
      <c r="M64" s="342"/>
      <c r="O64"/>
      <c r="P64"/>
      <c r="Q64"/>
      <c r="R64"/>
    </row>
    <row r="65" spans="4:18" ht="15.75" customHeight="1" x14ac:dyDescent="0.25">
      <c r="D65" s="358" t="s">
        <v>94</v>
      </c>
      <c r="E65" s="366" t="s">
        <v>257</v>
      </c>
      <c r="F65" s="363" t="s">
        <v>101</v>
      </c>
      <c r="G65" s="343" t="s">
        <v>638</v>
      </c>
      <c r="H65" s="344"/>
      <c r="I65" s="344"/>
      <c r="J65" s="344"/>
      <c r="K65" s="344"/>
      <c r="L65" s="342"/>
      <c r="M65" s="342"/>
      <c r="O65"/>
      <c r="P65"/>
      <c r="Q65"/>
      <c r="R65"/>
    </row>
    <row r="66" spans="4:18" ht="15.75" customHeight="1" x14ac:dyDescent="0.25">
      <c r="D66" s="359" t="s">
        <v>195</v>
      </c>
      <c r="E66" s="367" t="s">
        <v>214</v>
      </c>
      <c r="F66" s="364" t="s">
        <v>100</v>
      </c>
      <c r="G66" s="345" t="s">
        <v>34</v>
      </c>
      <c r="H66" s="346"/>
      <c r="I66" s="346"/>
      <c r="J66" s="346"/>
      <c r="K66" s="346"/>
      <c r="L66" s="342"/>
      <c r="M66" s="342"/>
      <c r="O66"/>
      <c r="P66"/>
      <c r="Q66"/>
      <c r="R66"/>
    </row>
    <row r="67" spans="4:18" ht="15.75" customHeight="1" x14ac:dyDescent="0.25">
      <c r="D67" s="360" t="s">
        <v>7</v>
      </c>
      <c r="E67" s="360" t="s">
        <v>97</v>
      </c>
      <c r="F67" s="365" t="s">
        <v>99</v>
      </c>
      <c r="G67" s="347" t="s">
        <v>639</v>
      </c>
      <c r="H67" s="348"/>
      <c r="I67" s="348"/>
      <c r="J67" s="348"/>
      <c r="K67" s="348"/>
      <c r="L67" s="349"/>
      <c r="M67" s="349"/>
      <c r="O67"/>
      <c r="P67"/>
      <c r="Q67"/>
      <c r="R67"/>
    </row>
    <row r="68" spans="4:18" ht="32.25" customHeight="1" x14ac:dyDescent="0.25">
      <c r="D68" s="361" t="s">
        <v>95</v>
      </c>
      <c r="E68" s="361" t="s">
        <v>98</v>
      </c>
      <c r="F68" s="350"/>
      <c r="G68" s="351"/>
      <c r="H68" s="351"/>
      <c r="I68" s="351"/>
      <c r="J68" s="351"/>
      <c r="K68" s="351"/>
      <c r="L68" s="351"/>
      <c r="M68" s="351"/>
      <c r="O68"/>
      <c r="P68"/>
      <c r="Q68"/>
      <c r="R68"/>
    </row>
    <row r="73" spans="4:18" ht="15.75" thickBot="1" x14ac:dyDescent="0.3"/>
    <row r="74" spans="4:18" ht="21" customHeight="1" thickBot="1" x14ac:dyDescent="0.3">
      <c r="M74" s="766" t="s">
        <v>603</v>
      </c>
      <c r="N74" s="763" t="s">
        <v>987</v>
      </c>
      <c r="O74" s="764"/>
      <c r="P74" s="764"/>
      <c r="Q74" s="765"/>
      <c r="R74"/>
    </row>
    <row r="75" spans="4:18" ht="22.5" customHeight="1" thickBot="1" x14ac:dyDescent="0.3">
      <c r="M75" s="767"/>
      <c r="N75" s="310" t="s">
        <v>618</v>
      </c>
      <c r="O75" s="311" t="s">
        <v>619</v>
      </c>
      <c r="P75" s="431" t="s">
        <v>620</v>
      </c>
      <c r="Q75" s="312" t="s">
        <v>621</v>
      </c>
      <c r="R75"/>
    </row>
    <row r="76" spans="4:18" ht="54" customHeight="1" thickBot="1" x14ac:dyDescent="0.3">
      <c r="M76" s="314" t="s">
        <v>614</v>
      </c>
      <c r="N76" s="315"/>
      <c r="O76" s="315">
        <v>1</v>
      </c>
      <c r="P76" s="315"/>
      <c r="Q76" s="316">
        <v>1</v>
      </c>
      <c r="R76"/>
    </row>
    <row r="77" spans="4:18" ht="60" customHeight="1" thickBot="1" x14ac:dyDescent="0.3">
      <c r="M77" s="314" t="s">
        <v>615</v>
      </c>
      <c r="N77" s="315"/>
      <c r="O77" s="315"/>
      <c r="P77" s="315">
        <v>2</v>
      </c>
      <c r="Q77" s="316">
        <v>1</v>
      </c>
      <c r="R77"/>
    </row>
    <row r="78" spans="4:18" ht="54.75" customHeight="1" thickBot="1" x14ac:dyDescent="0.3">
      <c r="M78" s="314" t="s">
        <v>616</v>
      </c>
      <c r="N78" s="315"/>
      <c r="O78" s="315"/>
      <c r="P78" s="315">
        <v>1</v>
      </c>
      <c r="Q78" s="316"/>
      <c r="R78"/>
    </row>
    <row r="79" spans="4:18" ht="51.75" customHeight="1" thickBot="1" x14ac:dyDescent="0.3">
      <c r="M79" s="314" t="s">
        <v>617</v>
      </c>
      <c r="N79" s="315"/>
      <c r="O79" s="315">
        <v>1</v>
      </c>
      <c r="P79" s="315">
        <v>1</v>
      </c>
      <c r="Q79" s="316"/>
      <c r="R79"/>
    </row>
    <row r="80" spans="4:18" ht="36.75" customHeight="1" thickBot="1" x14ac:dyDescent="0.3">
      <c r="M80" s="314" t="s">
        <v>645</v>
      </c>
      <c r="N80" s="315">
        <v>1</v>
      </c>
      <c r="O80" s="315">
        <v>1</v>
      </c>
      <c r="P80" s="315">
        <v>1</v>
      </c>
      <c r="Q80" s="316"/>
      <c r="R80"/>
    </row>
    <row r="81" spans="13:18" ht="36.75" customHeight="1" thickBot="1" x14ac:dyDescent="0.3">
      <c r="M81" s="314" t="s">
        <v>622</v>
      </c>
      <c r="N81" s="315">
        <v>1</v>
      </c>
      <c r="O81" s="315">
        <v>1</v>
      </c>
      <c r="P81" s="315"/>
      <c r="Q81" s="316"/>
      <c r="R81"/>
    </row>
    <row r="82" spans="13:18" ht="30.75" customHeight="1" thickBot="1" x14ac:dyDescent="0.3">
      <c r="M82" s="314" t="s">
        <v>623</v>
      </c>
      <c r="N82" s="315">
        <v>2</v>
      </c>
      <c r="O82" s="315">
        <v>2</v>
      </c>
      <c r="P82" s="315">
        <v>1</v>
      </c>
      <c r="Q82" s="316"/>
      <c r="R82"/>
    </row>
    <row r="83" spans="13:18" ht="32.25" customHeight="1" thickBot="1" x14ac:dyDescent="0.3">
      <c r="M83" s="314" t="s">
        <v>624</v>
      </c>
      <c r="N83" s="315">
        <v>2</v>
      </c>
      <c r="O83" s="315"/>
      <c r="P83" s="315"/>
      <c r="Q83" s="316"/>
      <c r="R83"/>
    </row>
    <row r="84" spans="13:18" ht="32.25" customHeight="1" thickBot="1" x14ac:dyDescent="0.3">
      <c r="M84" s="314" t="s">
        <v>625</v>
      </c>
      <c r="N84" s="315">
        <v>2</v>
      </c>
      <c r="O84" s="315"/>
      <c r="P84" s="315">
        <v>2</v>
      </c>
      <c r="Q84" s="316"/>
      <c r="R84"/>
    </row>
    <row r="85" spans="13:18" ht="32.25" customHeight="1" thickBot="1" x14ac:dyDescent="0.3">
      <c r="M85" s="314" t="s">
        <v>626</v>
      </c>
      <c r="N85" s="315">
        <v>2</v>
      </c>
      <c r="O85" s="315"/>
      <c r="P85" s="315">
        <v>1</v>
      </c>
      <c r="Q85" s="316">
        <v>3</v>
      </c>
      <c r="R85"/>
    </row>
    <row r="86" spans="13:18" ht="38.25" customHeight="1" thickBot="1" x14ac:dyDescent="0.3">
      <c r="M86" s="314" t="s">
        <v>627</v>
      </c>
      <c r="N86" s="315">
        <v>4</v>
      </c>
      <c r="O86" s="315">
        <v>1</v>
      </c>
      <c r="P86" s="315"/>
      <c r="Q86" s="316">
        <v>1</v>
      </c>
      <c r="R86"/>
    </row>
    <row r="87" spans="13:18" ht="38.25" customHeight="1" thickBot="1" x14ac:dyDescent="0.3">
      <c r="M87" s="314" t="s">
        <v>628</v>
      </c>
      <c r="N87" s="315">
        <v>1</v>
      </c>
      <c r="O87" s="315"/>
      <c r="P87" s="315">
        <v>3</v>
      </c>
      <c r="Q87" s="316"/>
      <c r="R87"/>
    </row>
    <row r="88" spans="13:18" ht="38.25" customHeight="1" thickBot="1" x14ac:dyDescent="0.3">
      <c r="M88" s="314" t="s">
        <v>629</v>
      </c>
      <c r="N88" s="315"/>
      <c r="O88" s="315"/>
      <c r="P88" s="315"/>
      <c r="Q88" s="316">
        <v>3</v>
      </c>
      <c r="R88"/>
    </row>
    <row r="89" spans="13:18" ht="28.5" customHeight="1" thickBot="1" x14ac:dyDescent="0.3">
      <c r="M89" s="314" t="s">
        <v>630</v>
      </c>
      <c r="N89" s="315">
        <v>1</v>
      </c>
      <c r="O89" s="315"/>
      <c r="P89" s="315"/>
      <c r="Q89" s="316">
        <v>3</v>
      </c>
      <c r="R89"/>
    </row>
    <row r="90" spans="13:18" ht="41.25" customHeight="1" thickBot="1" x14ac:dyDescent="0.3">
      <c r="M90" s="314" t="s">
        <v>631</v>
      </c>
      <c r="N90" s="315">
        <v>1</v>
      </c>
      <c r="O90" s="315"/>
      <c r="P90" s="315">
        <v>2</v>
      </c>
      <c r="Q90" s="316"/>
      <c r="R90"/>
    </row>
    <row r="91" spans="13:18" ht="48" customHeight="1" thickBot="1" x14ac:dyDescent="0.3">
      <c r="M91" s="314" t="s">
        <v>632</v>
      </c>
      <c r="N91" s="315">
        <v>2</v>
      </c>
      <c r="O91" s="315"/>
      <c r="P91" s="315">
        <v>1</v>
      </c>
      <c r="Q91" s="316"/>
      <c r="R91"/>
    </row>
    <row r="92" spans="13:18" ht="16.5" thickBot="1" x14ac:dyDescent="0.3">
      <c r="M92" s="324" t="s">
        <v>633</v>
      </c>
      <c r="N92" s="325">
        <f>SUBTOTAL(9,N76:N91)</f>
        <v>19</v>
      </c>
      <c r="O92" s="326">
        <f>SUBTOTAL(9,O76:O91)</f>
        <v>7</v>
      </c>
      <c r="P92" s="326">
        <f>SUBTOTAL(9,P76:P91)</f>
        <v>15</v>
      </c>
      <c r="Q92" s="327">
        <f>SUBTOTAL(9,Q76:Q91)</f>
        <v>12</v>
      </c>
      <c r="R92"/>
    </row>
    <row r="93" spans="13:18" ht="16.5" thickBot="1" x14ac:dyDescent="0.3">
      <c r="M93" s="331" t="s">
        <v>634</v>
      </c>
      <c r="N93" s="332">
        <f>N92/$C$58</f>
        <v>0.35849056603773582</v>
      </c>
      <c r="O93" s="332">
        <f>O92/$C$58</f>
        <v>0.13207547169811321</v>
      </c>
      <c r="P93" s="332">
        <f>P92/$C$58</f>
        <v>0.28301886792452829</v>
      </c>
      <c r="Q93" s="332">
        <f>Q92/$C$58</f>
        <v>0.22641509433962265</v>
      </c>
      <c r="R93" s="322"/>
    </row>
    <row r="96" spans="13:18" ht="15.75" x14ac:dyDescent="0.25">
      <c r="N96" s="352" t="s">
        <v>640</v>
      </c>
      <c r="O96" s="432" t="s">
        <v>641</v>
      </c>
      <c r="P96" s="433" t="s">
        <v>642</v>
      </c>
      <c r="Q96" s="434" t="s">
        <v>643</v>
      </c>
      <c r="R96" s="435" t="s">
        <v>644</v>
      </c>
    </row>
    <row r="97" spans="14:18" ht="15.75" x14ac:dyDescent="0.25">
      <c r="N97" s="353" t="s">
        <v>633</v>
      </c>
      <c r="O97" s="354">
        <f>N92</f>
        <v>19</v>
      </c>
      <c r="P97" s="354">
        <f>O92</f>
        <v>7</v>
      </c>
      <c r="Q97" s="354">
        <f>P92</f>
        <v>15</v>
      </c>
      <c r="R97" s="354">
        <f>Q92</f>
        <v>12</v>
      </c>
    </row>
    <row r="98" spans="14:18" ht="31.5" x14ac:dyDescent="0.25">
      <c r="N98" s="355" t="s">
        <v>634</v>
      </c>
      <c r="O98" s="356">
        <f>O97/$C$58</f>
        <v>0.35849056603773582</v>
      </c>
      <c r="P98" s="356">
        <f>P97/$C$58</f>
        <v>0.13207547169811321</v>
      </c>
      <c r="Q98" s="356">
        <f>Q97/$C$58</f>
        <v>0.28301886792452829</v>
      </c>
      <c r="R98" s="356">
        <f>R97/$C$58</f>
        <v>0.22641509433962265</v>
      </c>
    </row>
    <row r="101" spans="14:18" x14ac:dyDescent="0.25">
      <c r="O101"/>
      <c r="P101"/>
      <c r="Q101"/>
    </row>
    <row r="102" spans="14:18" x14ac:dyDescent="0.25">
      <c r="O102"/>
      <c r="P102"/>
      <c r="Q102"/>
    </row>
    <row r="103" spans="14:18" x14ac:dyDescent="0.25">
      <c r="O103"/>
      <c r="P103"/>
      <c r="Q103"/>
    </row>
    <row r="104" spans="14:18" x14ac:dyDescent="0.25">
      <c r="O104"/>
      <c r="P104"/>
      <c r="Q104"/>
    </row>
    <row r="105" spans="14:18" x14ac:dyDescent="0.25">
      <c r="O105"/>
      <c r="P105"/>
      <c r="Q105"/>
    </row>
    <row r="106" spans="14:18" x14ac:dyDescent="0.25">
      <c r="O106"/>
      <c r="P106"/>
      <c r="Q106"/>
    </row>
    <row r="107" spans="14:18" ht="48" customHeight="1" x14ac:dyDescent="0.25">
      <c r="O107"/>
      <c r="P107"/>
      <c r="Q107"/>
    </row>
    <row r="108" spans="14:18" x14ac:dyDescent="0.25">
      <c r="O108"/>
      <c r="P108"/>
      <c r="Q108"/>
    </row>
    <row r="109" spans="14:18" ht="26.25" customHeight="1" x14ac:dyDescent="0.25">
      <c r="O109"/>
      <c r="P109"/>
      <c r="Q109"/>
    </row>
    <row r="110" spans="14:18" x14ac:dyDescent="0.25">
      <c r="O110"/>
      <c r="P110"/>
      <c r="Q110"/>
    </row>
    <row r="111" spans="14:18" x14ac:dyDescent="0.25">
      <c r="O111"/>
      <c r="P111"/>
      <c r="Q111"/>
    </row>
    <row r="112" spans="14:18" ht="32.25" customHeight="1" x14ac:dyDescent="0.25">
      <c r="O112"/>
      <c r="P112"/>
      <c r="Q112"/>
    </row>
    <row r="113" spans="15:17" ht="31.5" customHeight="1" x14ac:dyDescent="0.25">
      <c r="O113"/>
      <c r="P113"/>
      <c r="Q113"/>
    </row>
    <row r="114" spans="15:17" ht="32.25" customHeight="1" x14ac:dyDescent="0.25">
      <c r="O114"/>
      <c r="P114"/>
      <c r="Q114"/>
    </row>
    <row r="115" spans="15:17" ht="32.25" customHeight="1" x14ac:dyDescent="0.25">
      <c r="O115"/>
      <c r="P115"/>
      <c r="Q115"/>
    </row>
    <row r="116" spans="15:17" x14ac:dyDescent="0.25">
      <c r="O116"/>
      <c r="P116"/>
      <c r="Q116"/>
    </row>
    <row r="117" spans="15:17" x14ac:dyDescent="0.25">
      <c r="O117"/>
      <c r="P117"/>
      <c r="Q117"/>
    </row>
    <row r="118" spans="15:17" ht="48" customHeight="1" x14ac:dyDescent="0.25">
      <c r="O118"/>
      <c r="P118"/>
      <c r="Q118"/>
    </row>
    <row r="119" spans="15:17" ht="22.5" customHeight="1" x14ac:dyDescent="0.25">
      <c r="O119"/>
      <c r="P119"/>
      <c r="Q119"/>
    </row>
    <row r="120" spans="15:17" ht="26.25" customHeight="1" x14ac:dyDescent="0.25">
      <c r="O120"/>
      <c r="P120"/>
      <c r="Q120"/>
    </row>
    <row r="121" spans="15:17" x14ac:dyDescent="0.25">
      <c r="O121"/>
      <c r="P121"/>
      <c r="Q121"/>
    </row>
  </sheetData>
  <dataConsolidate link="1"/>
  <mergeCells count="40">
    <mergeCell ref="N74:Q74"/>
    <mergeCell ref="M74:M75"/>
    <mergeCell ref="B29:B34"/>
    <mergeCell ref="C29:C34"/>
    <mergeCell ref="B52:B54"/>
    <mergeCell ref="C52:C54"/>
    <mergeCell ref="B55:B57"/>
    <mergeCell ref="C55:C57"/>
    <mergeCell ref="B41:B44"/>
    <mergeCell ref="C41:C44"/>
    <mergeCell ref="B45:B47"/>
    <mergeCell ref="C45:C47"/>
    <mergeCell ref="B48:B51"/>
    <mergeCell ref="C48:C51"/>
    <mergeCell ref="B35:B40"/>
    <mergeCell ref="C35:C40"/>
    <mergeCell ref="B11:B12"/>
    <mergeCell ref="C11:C12"/>
    <mergeCell ref="B13:B15"/>
    <mergeCell ref="C13:C15"/>
    <mergeCell ref="B16:B17"/>
    <mergeCell ref="C16:C17"/>
    <mergeCell ref="B18:B22"/>
    <mergeCell ref="C18:C22"/>
    <mergeCell ref="B23:B24"/>
    <mergeCell ref="C23:C24"/>
    <mergeCell ref="B25:B28"/>
    <mergeCell ref="C25:C28"/>
    <mergeCell ref="H3:L3"/>
    <mergeCell ref="N3:R3"/>
    <mergeCell ref="B5:B6"/>
    <mergeCell ref="C5:C6"/>
    <mergeCell ref="B7:B9"/>
    <mergeCell ref="C7:C9"/>
    <mergeCell ref="B2:B4"/>
    <mergeCell ref="C2:C4"/>
    <mergeCell ref="D2:F2"/>
    <mergeCell ref="D3:D4"/>
    <mergeCell ref="E3:E4"/>
    <mergeCell ref="F3:F4"/>
  </mergeCells>
  <conditionalFormatting sqref="D5:D57">
    <cfRule type="cellIs" dxfId="16" priority="21" operator="equal">
      <formula>$N$62</formula>
    </cfRule>
    <cfRule type="cellIs" dxfId="15" priority="22" operator="equal">
      <formula>$N$61</formula>
    </cfRule>
    <cfRule type="cellIs" dxfId="14" priority="23" operator="equal">
      <formula>$N$60</formula>
    </cfRule>
    <cfRule type="cellIs" dxfId="13" priority="24" operator="equal">
      <formula>#REF!</formula>
    </cfRule>
    <cfRule type="cellIs" dxfId="12" priority="25" operator="equal">
      <formula>#REF!</formula>
    </cfRule>
  </conditionalFormatting>
  <conditionalFormatting sqref="D64">
    <cfRule type="colorScale" priority="40">
      <colorScale>
        <cfvo type="num" val="1"/>
        <cfvo type="num" val="3"/>
        <cfvo type="num" val="5"/>
        <color rgb="FF00B050"/>
        <color rgb="FFFFC000"/>
        <color rgb="FFFF0000"/>
      </colorScale>
    </cfRule>
  </conditionalFormatting>
  <conditionalFormatting sqref="E5:E57">
    <cfRule type="cellIs" dxfId="11" priority="6" operator="equal">
      <formula>$O$62</formula>
    </cfRule>
    <cfRule type="cellIs" dxfId="10" priority="7" operator="equal">
      <formula>$O$61</formula>
    </cfRule>
    <cfRule type="cellIs" dxfId="9" priority="8" operator="equal">
      <formula>$O$60</formula>
    </cfRule>
    <cfRule type="cellIs" dxfId="8" priority="9" operator="equal">
      <formula>#REF!</formula>
    </cfRule>
    <cfRule type="cellIs" dxfId="7" priority="10" operator="equal">
      <formula>#REF!</formula>
    </cfRule>
  </conditionalFormatting>
  <conditionalFormatting sqref="E64">
    <cfRule type="colorScale" priority="41">
      <colorScale>
        <cfvo type="num" val="1"/>
        <cfvo type="num" val="3"/>
        <cfvo type="num" val="5"/>
        <color rgb="FF00B050"/>
        <color rgb="FFFFC000"/>
        <color rgb="FFFF0000"/>
      </colorScale>
    </cfRule>
  </conditionalFormatting>
  <conditionalFormatting sqref="F5:F24 F34:F57">
    <cfRule type="cellIs" dxfId="6" priority="48" operator="equal">
      <formula>$F$60</formula>
    </cfRule>
    <cfRule type="cellIs" dxfId="5" priority="49" operator="equal">
      <formula>#REF!</formula>
    </cfRule>
    <cfRule type="cellIs" dxfId="4" priority="50" operator="equal">
      <formula>#REF!</formula>
    </cfRule>
  </conditionalFormatting>
  <conditionalFormatting sqref="F5:F57">
    <cfRule type="cellIs" dxfId="3" priority="47" operator="equal">
      <formula>$F$61</formula>
    </cfRule>
  </conditionalFormatting>
  <conditionalFormatting sqref="F25:F33">
    <cfRule type="cellIs" dxfId="2" priority="2565" operator="equal">
      <formula>$F$60</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7">
      <formula1>$D$64:$D$68</formula1>
    </dataValidation>
    <dataValidation type="list" allowBlank="1" showInputMessage="1" showErrorMessage="1" sqref="F5:F57">
      <formula1>$F$64:$F$67</formula1>
    </dataValidation>
    <dataValidation type="list" allowBlank="1" showInputMessage="1" showErrorMessage="1" sqref="E5:E57">
      <formula1>$E$64:$E$68</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59"/>
  <sheetViews>
    <sheetView workbookViewId="0">
      <selection activeCell="A13" sqref="A13"/>
    </sheetView>
  </sheetViews>
  <sheetFormatPr baseColWidth="10" defaultRowHeight="15" x14ac:dyDescent="0.25"/>
  <cols>
    <col min="2" max="2" width="27.7109375" style="376" customWidth="1"/>
    <col min="3" max="3" width="6.85546875" customWidth="1"/>
    <col min="4" max="4" width="10.7109375" customWidth="1"/>
    <col min="5" max="7" width="11.7109375" customWidth="1"/>
    <col min="8" max="8" width="13" customWidth="1"/>
    <col min="9" max="9" width="27" customWidth="1"/>
    <col min="12" max="12" width="27.42578125" customWidth="1"/>
    <col min="13" max="13" width="8.42578125" customWidth="1"/>
    <col min="14" max="14" width="7.42578125" customWidth="1"/>
    <col min="15" max="15" width="13.7109375" customWidth="1"/>
    <col min="16" max="16" width="31.140625" customWidth="1"/>
    <col min="19" max="19" width="40.85546875" customWidth="1"/>
    <col min="20" max="20" width="16.42578125" customWidth="1"/>
    <col min="21" max="21" width="26.85546875" customWidth="1"/>
    <col min="22" max="22" width="21.140625" customWidth="1"/>
    <col min="25" max="25" width="23" customWidth="1"/>
  </cols>
  <sheetData>
    <row r="1" spans="2:21" ht="15.75" thickBot="1" x14ac:dyDescent="0.3">
      <c r="K1" s="416"/>
      <c r="L1" s="416"/>
      <c r="M1" s="416"/>
      <c r="N1" s="416"/>
      <c r="O1" s="416"/>
    </row>
    <row r="2" spans="2:21" ht="27" customHeight="1" thickBot="1" x14ac:dyDescent="0.3">
      <c r="B2" s="772" t="s">
        <v>648</v>
      </c>
      <c r="C2" s="773"/>
      <c r="D2" s="773"/>
      <c r="E2" s="773"/>
      <c r="F2" s="773"/>
      <c r="G2" s="773"/>
      <c r="H2" s="773"/>
      <c r="I2" s="774"/>
      <c r="K2" s="416"/>
      <c r="L2" s="780" t="s">
        <v>648</v>
      </c>
      <c r="M2" s="781"/>
      <c r="N2" s="781"/>
      <c r="O2" s="781"/>
      <c r="P2" s="782"/>
      <c r="Q2" s="375"/>
    </row>
    <row r="3" spans="2:21" ht="15.75" customHeight="1" thickBot="1" x14ac:dyDescent="0.3">
      <c r="B3" s="772" t="s">
        <v>981</v>
      </c>
      <c r="C3" s="773"/>
      <c r="D3" s="773"/>
      <c r="E3" s="773"/>
      <c r="F3" s="773"/>
      <c r="G3" s="773"/>
      <c r="H3" s="773"/>
      <c r="I3" s="774"/>
      <c r="K3" s="416"/>
      <c r="L3" s="783" t="s">
        <v>979</v>
      </c>
      <c r="M3" s="784"/>
      <c r="N3" s="784"/>
      <c r="O3" s="784"/>
      <c r="P3" s="785"/>
      <c r="Q3" s="375"/>
    </row>
    <row r="4" spans="2:21" s="416" customFormat="1" ht="28.5" customHeight="1" thickBot="1" x14ac:dyDescent="0.3">
      <c r="B4" s="775" t="s">
        <v>979</v>
      </c>
      <c r="C4" s="775"/>
      <c r="D4" s="775"/>
      <c r="E4" s="775"/>
      <c r="F4" s="775"/>
      <c r="G4" s="775"/>
      <c r="H4" s="775"/>
      <c r="I4" s="775"/>
      <c r="L4" s="786" t="s">
        <v>603</v>
      </c>
      <c r="M4" s="786" t="s">
        <v>983</v>
      </c>
      <c r="N4" s="786" t="s">
        <v>857</v>
      </c>
      <c r="O4" s="786" t="s">
        <v>659</v>
      </c>
      <c r="P4" s="788" t="s">
        <v>649</v>
      </c>
      <c r="Q4" s="375"/>
      <c r="S4" s="428" t="s">
        <v>825</v>
      </c>
      <c r="T4" s="417" t="s">
        <v>613</v>
      </c>
      <c r="U4" s="419"/>
    </row>
    <row r="5" spans="2:21" s="416" customFormat="1" ht="51.75" customHeight="1" thickBot="1" x14ac:dyDescent="0.3">
      <c r="B5" s="440" t="s">
        <v>982</v>
      </c>
      <c r="C5" s="440" t="s">
        <v>613</v>
      </c>
      <c r="D5" s="440" t="s">
        <v>878</v>
      </c>
      <c r="E5" s="440" t="s">
        <v>879</v>
      </c>
      <c r="F5" s="440" t="s">
        <v>880</v>
      </c>
      <c r="G5" s="440" t="s">
        <v>881</v>
      </c>
      <c r="H5" s="440" t="s">
        <v>882</v>
      </c>
      <c r="I5" s="440" t="s">
        <v>980</v>
      </c>
      <c r="L5" s="787"/>
      <c r="M5" s="787"/>
      <c r="N5" s="787"/>
      <c r="O5" s="787"/>
      <c r="P5" s="789"/>
      <c r="Q5" s="375"/>
      <c r="S5" s="420" t="s">
        <v>81</v>
      </c>
      <c r="T5" s="418">
        <v>37</v>
      </c>
    </row>
    <row r="6" spans="2:21" s="416" customFormat="1" ht="28.5" customHeight="1" thickBot="1" x14ac:dyDescent="0.3">
      <c r="B6" s="386" t="s">
        <v>614</v>
      </c>
      <c r="C6" s="461">
        <f>SUM(D6:H6)</f>
        <v>2</v>
      </c>
      <c r="D6" s="461">
        <v>2</v>
      </c>
      <c r="E6" s="461">
        <v>0</v>
      </c>
      <c r="F6" s="461">
        <v>0</v>
      </c>
      <c r="G6" s="461">
        <v>0</v>
      </c>
      <c r="H6" s="461">
        <v>0</v>
      </c>
      <c r="I6" s="378" t="s">
        <v>650</v>
      </c>
      <c r="L6" s="386" t="s">
        <v>614</v>
      </c>
      <c r="M6" s="455">
        <f t="shared" ref="M6:M15" si="0">SUM(N6:O6)</f>
        <v>2</v>
      </c>
      <c r="N6" s="456">
        <v>2</v>
      </c>
      <c r="O6" s="456">
        <v>0</v>
      </c>
      <c r="P6" s="457" t="s">
        <v>650</v>
      </c>
      <c r="Q6" s="375"/>
      <c r="R6" s="421"/>
      <c r="S6" s="420" t="s">
        <v>85</v>
      </c>
      <c r="T6" s="424">
        <v>1</v>
      </c>
    </row>
    <row r="7" spans="2:21" s="416" customFormat="1" ht="33" customHeight="1" thickBot="1" x14ac:dyDescent="0.3">
      <c r="B7" s="379" t="s">
        <v>615</v>
      </c>
      <c r="C7" s="461">
        <f t="shared" ref="C7:C21" si="1">SUM(D7:H7)</f>
        <v>3</v>
      </c>
      <c r="D7" s="461">
        <v>2</v>
      </c>
      <c r="E7" s="461">
        <v>1</v>
      </c>
      <c r="F7" s="461">
        <v>0</v>
      </c>
      <c r="G7" s="461">
        <v>0</v>
      </c>
      <c r="H7" s="461">
        <v>0</v>
      </c>
      <c r="I7" s="380" t="s">
        <v>651</v>
      </c>
      <c r="L7" s="379" t="s">
        <v>615</v>
      </c>
      <c r="M7" s="455">
        <f t="shared" si="0"/>
        <v>3</v>
      </c>
      <c r="N7" s="456">
        <v>2</v>
      </c>
      <c r="O7" s="456">
        <v>1</v>
      </c>
      <c r="P7" s="458" t="s">
        <v>651</v>
      </c>
      <c r="Q7" s="375"/>
      <c r="R7" s="421"/>
      <c r="S7" s="425" t="s">
        <v>87</v>
      </c>
      <c r="T7" s="423">
        <v>1</v>
      </c>
    </row>
    <row r="8" spans="2:21" s="416" customFormat="1" ht="28.5" customHeight="1" thickBot="1" x14ac:dyDescent="0.3">
      <c r="B8" s="379" t="s">
        <v>883</v>
      </c>
      <c r="C8" s="461">
        <f t="shared" si="1"/>
        <v>3</v>
      </c>
      <c r="D8" s="461">
        <v>2</v>
      </c>
      <c r="E8" s="461">
        <v>1</v>
      </c>
      <c r="F8" s="461">
        <v>0</v>
      </c>
      <c r="G8" s="461">
        <v>0</v>
      </c>
      <c r="H8" s="461">
        <v>0</v>
      </c>
      <c r="I8" s="380" t="s">
        <v>653</v>
      </c>
      <c r="L8" s="379" t="s">
        <v>883</v>
      </c>
      <c r="M8" s="455">
        <f t="shared" si="0"/>
        <v>3</v>
      </c>
      <c r="N8" s="456">
        <v>2</v>
      </c>
      <c r="O8" s="456">
        <v>1</v>
      </c>
      <c r="P8" s="458" t="s">
        <v>652</v>
      </c>
      <c r="Q8" s="375"/>
      <c r="R8" s="421"/>
      <c r="S8" s="425" t="s">
        <v>818</v>
      </c>
      <c r="T8" s="423">
        <v>10</v>
      </c>
    </row>
    <row r="9" spans="2:21" s="416" customFormat="1" ht="27.75" customHeight="1" thickBot="1" x14ac:dyDescent="0.3">
      <c r="B9" s="379" t="s">
        <v>622</v>
      </c>
      <c r="C9" s="461">
        <f t="shared" si="1"/>
        <v>2</v>
      </c>
      <c r="D9" s="461">
        <v>2</v>
      </c>
      <c r="E9" s="461">
        <v>0</v>
      </c>
      <c r="F9" s="461">
        <v>0</v>
      </c>
      <c r="G9" s="461">
        <v>0</v>
      </c>
      <c r="H9" s="461">
        <v>0</v>
      </c>
      <c r="I9" s="380" t="s">
        <v>653</v>
      </c>
      <c r="L9" s="379" t="s">
        <v>622</v>
      </c>
      <c r="M9" s="455">
        <f t="shared" si="0"/>
        <v>1</v>
      </c>
      <c r="N9" s="456">
        <v>1</v>
      </c>
      <c r="O9" s="456">
        <v>0</v>
      </c>
      <c r="P9" s="458" t="s">
        <v>290</v>
      </c>
      <c r="Q9" s="375"/>
      <c r="R9" s="421"/>
      <c r="S9" s="425" t="s">
        <v>824</v>
      </c>
      <c r="T9" s="423">
        <v>4</v>
      </c>
    </row>
    <row r="10" spans="2:21" s="416" customFormat="1" ht="29.25" customHeight="1" thickBot="1" x14ac:dyDescent="0.3">
      <c r="B10" s="379" t="s">
        <v>616</v>
      </c>
      <c r="C10" s="461">
        <f t="shared" si="1"/>
        <v>1</v>
      </c>
      <c r="D10" s="461">
        <v>1</v>
      </c>
      <c r="E10" s="461">
        <v>0</v>
      </c>
      <c r="F10" s="461">
        <v>0</v>
      </c>
      <c r="G10" s="461">
        <v>0</v>
      </c>
      <c r="H10" s="461">
        <v>0</v>
      </c>
      <c r="I10" s="380" t="s">
        <v>652</v>
      </c>
      <c r="L10" s="379" t="s">
        <v>616</v>
      </c>
      <c r="M10" s="455">
        <f t="shared" si="0"/>
        <v>1</v>
      </c>
      <c r="N10" s="456">
        <v>1</v>
      </c>
      <c r="O10" s="456">
        <v>0</v>
      </c>
      <c r="P10" s="458" t="s">
        <v>653</v>
      </c>
      <c r="Q10" s="375"/>
      <c r="R10" s="421"/>
      <c r="S10" s="425"/>
      <c r="T10" s="423"/>
    </row>
    <row r="11" spans="2:21" s="416" customFormat="1" ht="28.5" customHeight="1" thickBot="1" x14ac:dyDescent="0.3">
      <c r="B11" s="379" t="s">
        <v>617</v>
      </c>
      <c r="C11" s="461">
        <f t="shared" si="1"/>
        <v>2</v>
      </c>
      <c r="D11" s="461">
        <v>1</v>
      </c>
      <c r="E11" s="461">
        <v>1</v>
      </c>
      <c r="F11" s="461">
        <v>0</v>
      </c>
      <c r="G11" s="461">
        <v>0</v>
      </c>
      <c r="H11" s="461">
        <v>0</v>
      </c>
      <c r="I11" s="380" t="s">
        <v>652</v>
      </c>
      <c r="L11" s="379" t="s">
        <v>617</v>
      </c>
      <c r="M11" s="455">
        <f t="shared" si="0"/>
        <v>4</v>
      </c>
      <c r="N11" s="456">
        <v>3</v>
      </c>
      <c r="O11" s="456">
        <v>1</v>
      </c>
      <c r="P11" s="458" t="s">
        <v>653</v>
      </c>
      <c r="Q11" s="375"/>
      <c r="R11" s="421"/>
      <c r="S11" s="425"/>
      <c r="T11" s="423"/>
    </row>
    <row r="12" spans="2:21" s="416" customFormat="1" ht="21" customHeight="1" thickBot="1" x14ac:dyDescent="0.3">
      <c r="B12" s="379" t="s">
        <v>623</v>
      </c>
      <c r="C12" s="461">
        <f t="shared" si="1"/>
        <v>5</v>
      </c>
      <c r="D12" s="461">
        <v>2</v>
      </c>
      <c r="E12" s="461">
        <v>0</v>
      </c>
      <c r="F12" s="461">
        <v>2</v>
      </c>
      <c r="G12" s="461">
        <v>1</v>
      </c>
      <c r="H12" s="461">
        <v>0</v>
      </c>
      <c r="I12" s="380" t="s">
        <v>657</v>
      </c>
      <c r="L12" s="379" t="s">
        <v>623</v>
      </c>
      <c r="M12" s="455">
        <f t="shared" si="0"/>
        <v>5</v>
      </c>
      <c r="N12" s="456">
        <v>5</v>
      </c>
      <c r="O12" s="456">
        <v>0</v>
      </c>
      <c r="P12" s="458" t="s">
        <v>657</v>
      </c>
      <c r="Q12" s="375"/>
      <c r="R12" s="421"/>
      <c r="S12" s="425" t="s">
        <v>826</v>
      </c>
      <c r="T12" s="423">
        <v>5</v>
      </c>
    </row>
    <row r="13" spans="2:21" ht="32.25" customHeight="1" thickBot="1" x14ac:dyDescent="0.3">
      <c r="B13" s="379" t="s">
        <v>624</v>
      </c>
      <c r="C13" s="461">
        <f t="shared" si="1"/>
        <v>2</v>
      </c>
      <c r="D13" s="461">
        <v>2</v>
      </c>
      <c r="E13" s="461">
        <v>0</v>
      </c>
      <c r="F13" s="461">
        <v>0</v>
      </c>
      <c r="G13" s="461">
        <v>0</v>
      </c>
      <c r="H13" s="461">
        <v>0</v>
      </c>
      <c r="I13" s="380" t="s">
        <v>654</v>
      </c>
      <c r="L13" s="379" t="s">
        <v>624</v>
      </c>
      <c r="M13" s="455">
        <f t="shared" si="0"/>
        <v>2</v>
      </c>
      <c r="N13" s="456">
        <v>2</v>
      </c>
      <c r="O13" s="456">
        <v>0</v>
      </c>
      <c r="P13" s="458" t="s">
        <v>654</v>
      </c>
      <c r="Q13" s="375"/>
      <c r="R13" s="422"/>
      <c r="S13" s="427" t="s">
        <v>633</v>
      </c>
      <c r="T13" s="426">
        <f>SUM(T5:T12)</f>
        <v>58</v>
      </c>
    </row>
    <row r="14" spans="2:21" ht="33.75" customHeight="1" thickBot="1" x14ac:dyDescent="0.3">
      <c r="B14" s="379" t="s">
        <v>625</v>
      </c>
      <c r="C14" s="461">
        <f t="shared" si="1"/>
        <v>4</v>
      </c>
      <c r="D14" s="461">
        <v>2</v>
      </c>
      <c r="E14" s="461">
        <v>2</v>
      </c>
      <c r="F14" s="461">
        <v>0</v>
      </c>
      <c r="G14" s="461">
        <v>0</v>
      </c>
      <c r="H14" s="461">
        <v>0</v>
      </c>
      <c r="I14" s="380" t="s">
        <v>655</v>
      </c>
      <c r="L14" s="379" t="s">
        <v>625</v>
      </c>
      <c r="M14" s="455">
        <f t="shared" si="0"/>
        <v>4</v>
      </c>
      <c r="N14" s="456">
        <v>2</v>
      </c>
      <c r="O14" s="456">
        <v>2</v>
      </c>
      <c r="P14" s="458" t="s">
        <v>655</v>
      </c>
      <c r="Q14" s="375"/>
    </row>
    <row r="15" spans="2:21" ht="27.75" customHeight="1" thickBot="1" x14ac:dyDescent="0.3">
      <c r="B15" s="379" t="s">
        <v>626</v>
      </c>
      <c r="C15" s="461">
        <f t="shared" si="1"/>
        <v>6</v>
      </c>
      <c r="D15" s="461">
        <v>5</v>
      </c>
      <c r="E15" s="461">
        <v>1</v>
      </c>
      <c r="F15" s="461">
        <v>0</v>
      </c>
      <c r="G15" s="461">
        <v>0</v>
      </c>
      <c r="H15" s="461">
        <v>0</v>
      </c>
      <c r="I15" s="380" t="s">
        <v>655</v>
      </c>
      <c r="L15" s="379" t="s">
        <v>626</v>
      </c>
      <c r="M15" s="455">
        <f t="shared" si="0"/>
        <v>6</v>
      </c>
      <c r="N15" s="456">
        <v>5</v>
      </c>
      <c r="O15" s="456">
        <v>1</v>
      </c>
      <c r="P15" s="458" t="s">
        <v>655</v>
      </c>
      <c r="Q15" s="375"/>
    </row>
    <row r="16" spans="2:21" ht="15" customHeight="1" thickBot="1" x14ac:dyDescent="0.3">
      <c r="B16" s="379" t="s">
        <v>627</v>
      </c>
      <c r="C16" s="461">
        <f t="shared" si="1"/>
        <v>6</v>
      </c>
      <c r="D16" s="461">
        <v>6</v>
      </c>
      <c r="E16" s="461">
        <v>0</v>
      </c>
      <c r="F16" s="461">
        <v>0</v>
      </c>
      <c r="G16" s="461">
        <v>0</v>
      </c>
      <c r="H16" s="461">
        <v>0</v>
      </c>
      <c r="I16" s="380" t="s">
        <v>656</v>
      </c>
      <c r="L16" s="379" t="s">
        <v>627</v>
      </c>
      <c r="M16" s="455">
        <f t="shared" ref="M16:M21" si="2">N16+O16</f>
        <v>6</v>
      </c>
      <c r="N16" s="456">
        <v>6</v>
      </c>
      <c r="O16" s="456">
        <v>0</v>
      </c>
      <c r="P16" s="458" t="s">
        <v>656</v>
      </c>
      <c r="Q16" s="375"/>
    </row>
    <row r="17" spans="2:25" ht="15" customHeight="1" thickBot="1" x14ac:dyDescent="0.3">
      <c r="B17" s="379" t="s">
        <v>628</v>
      </c>
      <c r="C17" s="461">
        <f t="shared" si="1"/>
        <v>4</v>
      </c>
      <c r="D17" s="461">
        <v>2</v>
      </c>
      <c r="E17" s="461">
        <v>1</v>
      </c>
      <c r="F17" s="461">
        <v>0</v>
      </c>
      <c r="G17" s="461">
        <v>0</v>
      </c>
      <c r="H17" s="461">
        <v>1</v>
      </c>
      <c r="I17" s="380" t="s">
        <v>661</v>
      </c>
      <c r="L17" s="379" t="s">
        <v>628</v>
      </c>
      <c r="M17" s="455">
        <f t="shared" si="2"/>
        <v>4</v>
      </c>
      <c r="N17" s="456">
        <v>3</v>
      </c>
      <c r="O17" s="456">
        <v>1</v>
      </c>
      <c r="P17" s="458" t="s">
        <v>661</v>
      </c>
      <c r="Q17" s="375"/>
    </row>
    <row r="18" spans="2:25" ht="15" customHeight="1" thickBot="1" x14ac:dyDescent="0.3">
      <c r="B18" s="379" t="s">
        <v>629</v>
      </c>
      <c r="C18" s="461">
        <f t="shared" si="1"/>
        <v>3</v>
      </c>
      <c r="D18" s="461">
        <v>0</v>
      </c>
      <c r="E18" s="461">
        <v>2</v>
      </c>
      <c r="F18" s="461">
        <v>1</v>
      </c>
      <c r="G18" s="461">
        <v>0</v>
      </c>
      <c r="H18" s="461">
        <v>0</v>
      </c>
      <c r="I18" s="380" t="s">
        <v>662</v>
      </c>
      <c r="L18" s="379" t="s">
        <v>629</v>
      </c>
      <c r="M18" s="455">
        <f t="shared" si="2"/>
        <v>3</v>
      </c>
      <c r="N18" s="456">
        <v>1</v>
      </c>
      <c r="O18" s="456">
        <v>2</v>
      </c>
      <c r="P18" s="458" t="s">
        <v>662</v>
      </c>
      <c r="Q18" s="375"/>
    </row>
    <row r="19" spans="2:25" ht="15" customHeight="1" thickBot="1" x14ac:dyDescent="0.3">
      <c r="B19" s="381" t="s">
        <v>630</v>
      </c>
      <c r="C19" s="461">
        <f t="shared" si="1"/>
        <v>4</v>
      </c>
      <c r="D19" s="461">
        <v>3</v>
      </c>
      <c r="E19" s="461">
        <v>0</v>
      </c>
      <c r="F19" s="461">
        <v>1</v>
      </c>
      <c r="G19" s="461">
        <v>0</v>
      </c>
      <c r="H19" s="461">
        <v>0</v>
      </c>
      <c r="I19" s="380" t="s">
        <v>662</v>
      </c>
      <c r="L19" s="381" t="s">
        <v>630</v>
      </c>
      <c r="M19" s="455">
        <f t="shared" si="2"/>
        <v>3</v>
      </c>
      <c r="N19" s="456">
        <v>3</v>
      </c>
      <c r="O19" s="456">
        <v>0</v>
      </c>
      <c r="P19" s="458" t="s">
        <v>662</v>
      </c>
      <c r="Q19" s="375"/>
    </row>
    <row r="20" spans="2:25" ht="15" customHeight="1" thickBot="1" x14ac:dyDescent="0.3">
      <c r="B20" s="379" t="s">
        <v>631</v>
      </c>
      <c r="C20" s="461">
        <f t="shared" si="1"/>
        <v>3</v>
      </c>
      <c r="D20" s="461">
        <v>3</v>
      </c>
      <c r="E20" s="461">
        <v>0</v>
      </c>
      <c r="F20" s="461">
        <v>0</v>
      </c>
      <c r="G20" s="461">
        <v>0</v>
      </c>
      <c r="H20" s="461">
        <v>0</v>
      </c>
      <c r="I20" s="380" t="s">
        <v>652</v>
      </c>
      <c r="L20" s="379" t="s">
        <v>631</v>
      </c>
      <c r="M20" s="455">
        <f t="shared" si="2"/>
        <v>3</v>
      </c>
      <c r="N20" s="456">
        <v>3</v>
      </c>
      <c r="O20" s="456">
        <v>0</v>
      </c>
      <c r="P20" s="458" t="s">
        <v>652</v>
      </c>
      <c r="Q20" s="375"/>
    </row>
    <row r="21" spans="2:25" ht="15" customHeight="1" thickBot="1" x14ac:dyDescent="0.3">
      <c r="B21" s="379" t="s">
        <v>632</v>
      </c>
      <c r="C21" s="461">
        <f t="shared" si="1"/>
        <v>3</v>
      </c>
      <c r="D21" s="461">
        <v>2</v>
      </c>
      <c r="E21" s="461">
        <v>1</v>
      </c>
      <c r="F21" s="461">
        <v>0</v>
      </c>
      <c r="G21" s="461">
        <v>0</v>
      </c>
      <c r="H21" s="461">
        <v>0</v>
      </c>
      <c r="I21" s="380" t="s">
        <v>446</v>
      </c>
      <c r="L21" s="379" t="s">
        <v>632</v>
      </c>
      <c r="M21" s="455">
        <f t="shared" si="2"/>
        <v>3</v>
      </c>
      <c r="N21" s="456">
        <v>2</v>
      </c>
      <c r="O21" s="456">
        <v>1</v>
      </c>
      <c r="P21" s="458" t="s">
        <v>446</v>
      </c>
      <c r="Q21" s="375"/>
    </row>
    <row r="22" spans="2:25" ht="15.75" thickBot="1" x14ac:dyDescent="0.3">
      <c r="B22" s="382" t="s">
        <v>633</v>
      </c>
      <c r="C22" s="461">
        <f t="shared" ref="C22:H22" si="3">SUM(C6:C21)</f>
        <v>53</v>
      </c>
      <c r="D22" s="461">
        <f t="shared" si="3"/>
        <v>37</v>
      </c>
      <c r="E22" s="461">
        <f t="shared" si="3"/>
        <v>10</v>
      </c>
      <c r="F22" s="461">
        <f t="shared" si="3"/>
        <v>4</v>
      </c>
      <c r="G22" s="461">
        <f t="shared" si="3"/>
        <v>1</v>
      </c>
      <c r="H22" s="461">
        <f t="shared" si="3"/>
        <v>1</v>
      </c>
      <c r="I22" s="461"/>
      <c r="L22" s="459" t="s">
        <v>984</v>
      </c>
      <c r="M22" s="455">
        <f>SUM(M6:M21)</f>
        <v>53</v>
      </c>
      <c r="N22" s="455">
        <f>SUM(N6:N21)</f>
        <v>43</v>
      </c>
      <c r="O22" s="455">
        <f>SUM(O6:O21)</f>
        <v>10</v>
      </c>
      <c r="P22" s="460"/>
      <c r="Q22" s="375"/>
    </row>
    <row r="23" spans="2:25" ht="15.75" thickBot="1" x14ac:dyDescent="0.3"/>
    <row r="24" spans="2:25" ht="28.5" customHeight="1" thickBot="1" x14ac:dyDescent="0.3">
      <c r="V24" s="775" t="s">
        <v>648</v>
      </c>
      <c r="W24" s="775"/>
      <c r="X24" s="775"/>
      <c r="Y24" s="775"/>
    </row>
    <row r="25" spans="2:25" ht="15.75" thickBot="1" x14ac:dyDescent="0.3">
      <c r="V25" s="775" t="s">
        <v>985</v>
      </c>
      <c r="W25" s="775"/>
      <c r="X25" s="775"/>
      <c r="Y25" s="775"/>
    </row>
    <row r="26" spans="2:25" ht="15.75" thickBot="1" x14ac:dyDescent="0.3">
      <c r="V26" s="779" t="s">
        <v>603</v>
      </c>
      <c r="W26" s="779" t="s">
        <v>660</v>
      </c>
      <c r="X26" s="776" t="s">
        <v>659</v>
      </c>
      <c r="Y26" s="778" t="s">
        <v>649</v>
      </c>
    </row>
    <row r="27" spans="2:25" ht="15.75" thickBot="1" x14ac:dyDescent="0.3">
      <c r="V27" s="779"/>
      <c r="W27" s="779"/>
      <c r="X27" s="777"/>
      <c r="Y27" s="778"/>
    </row>
    <row r="28" spans="2:25" ht="46.5" customHeight="1" thickBot="1" x14ac:dyDescent="0.3">
      <c r="V28" s="462" t="s">
        <v>986</v>
      </c>
      <c r="W28" s="377">
        <f t="shared" ref="W28:W35" si="4">SUM(X28:X28)</f>
        <v>1</v>
      </c>
      <c r="X28" s="377">
        <v>1</v>
      </c>
      <c r="Y28" s="380" t="s">
        <v>651</v>
      </c>
    </row>
    <row r="29" spans="2:25" ht="49.5" customHeight="1" thickBot="1" x14ac:dyDescent="0.3">
      <c r="V29" s="462" t="s">
        <v>617</v>
      </c>
      <c r="W29" s="377">
        <f t="shared" si="4"/>
        <v>1</v>
      </c>
      <c r="X29" s="377">
        <v>1</v>
      </c>
      <c r="Y29" s="380" t="s">
        <v>290</v>
      </c>
    </row>
    <row r="30" spans="2:25" ht="39" customHeight="1" thickBot="1" x14ac:dyDescent="0.3">
      <c r="V30" s="462" t="s">
        <v>877</v>
      </c>
      <c r="W30" s="377">
        <f t="shared" si="4"/>
        <v>1</v>
      </c>
      <c r="X30" s="377">
        <v>1</v>
      </c>
      <c r="Y30" s="380" t="s">
        <v>653</v>
      </c>
    </row>
    <row r="31" spans="2:25" ht="39.75" customHeight="1" thickBot="1" x14ac:dyDescent="0.3">
      <c r="V31" s="462" t="s">
        <v>625</v>
      </c>
      <c r="W31" s="377">
        <f t="shared" si="4"/>
        <v>2</v>
      </c>
      <c r="X31" s="377">
        <v>2</v>
      </c>
      <c r="Y31" s="380" t="s">
        <v>655</v>
      </c>
    </row>
    <row r="32" spans="2:25" ht="42.75" customHeight="1" thickBot="1" x14ac:dyDescent="0.3">
      <c r="V32" s="462" t="s">
        <v>626</v>
      </c>
      <c r="W32" s="377">
        <f t="shared" si="4"/>
        <v>1</v>
      </c>
      <c r="X32" s="377">
        <v>1</v>
      </c>
      <c r="Y32" s="380" t="s">
        <v>655</v>
      </c>
    </row>
    <row r="33" spans="22:26" ht="33" customHeight="1" thickBot="1" x14ac:dyDescent="0.3">
      <c r="V33" s="462" t="s">
        <v>628</v>
      </c>
      <c r="W33" s="377">
        <f t="shared" si="4"/>
        <v>1</v>
      </c>
      <c r="X33" s="377">
        <v>1</v>
      </c>
      <c r="Y33" s="380" t="s">
        <v>663</v>
      </c>
    </row>
    <row r="34" spans="22:26" ht="28.5" customHeight="1" thickBot="1" x14ac:dyDescent="0.3">
      <c r="V34" s="462" t="s">
        <v>629</v>
      </c>
      <c r="W34" s="377">
        <f t="shared" si="4"/>
        <v>2</v>
      </c>
      <c r="X34" s="377">
        <v>2</v>
      </c>
      <c r="Y34" s="380" t="s">
        <v>426</v>
      </c>
    </row>
    <row r="35" spans="22:26" ht="23.25" customHeight="1" thickBot="1" x14ac:dyDescent="0.3">
      <c r="V35" s="462" t="s">
        <v>632</v>
      </c>
      <c r="W35" s="377">
        <f t="shared" si="4"/>
        <v>1</v>
      </c>
      <c r="X35" s="377">
        <v>1</v>
      </c>
      <c r="Y35" s="380" t="s">
        <v>446</v>
      </c>
    </row>
    <row r="36" spans="22:26" ht="17.25" thickBot="1" x14ac:dyDescent="0.3">
      <c r="V36" s="382" t="s">
        <v>633</v>
      </c>
      <c r="W36" s="377">
        <f>SUM(W28:W35)</f>
        <v>10</v>
      </c>
      <c r="X36" s="2"/>
    </row>
    <row r="39" spans="22:26" x14ac:dyDescent="0.25">
      <c r="Z39" s="375"/>
    </row>
    <row r="40" spans="22:26" x14ac:dyDescent="0.25">
      <c r="Z40" s="375"/>
    </row>
    <row r="41" spans="22:26" ht="22.5" customHeight="1" x14ac:dyDescent="0.25">
      <c r="Z41" s="375"/>
    </row>
    <row r="42" spans="22:26" x14ac:dyDescent="0.25">
      <c r="Z42" s="375"/>
    </row>
    <row r="43" spans="22:26" ht="35.25" customHeight="1" x14ac:dyDescent="0.25">
      <c r="Z43" s="375"/>
    </row>
    <row r="44" spans="22:26" x14ac:dyDescent="0.25">
      <c r="Z44" s="375"/>
    </row>
    <row r="45" spans="22:26" x14ac:dyDescent="0.25">
      <c r="Z45" s="375"/>
    </row>
    <row r="46" spans="22:26" x14ac:dyDescent="0.25">
      <c r="Z46" s="375"/>
    </row>
    <row r="47" spans="22:26" x14ac:dyDescent="0.25">
      <c r="Z47" s="375"/>
    </row>
    <row r="48" spans="22:26" x14ac:dyDescent="0.25">
      <c r="Z48" s="375"/>
    </row>
    <row r="49" spans="26:26" x14ac:dyDescent="0.25">
      <c r="Z49" s="375"/>
    </row>
    <row r="50" spans="26:26" x14ac:dyDescent="0.25">
      <c r="Z50" s="375"/>
    </row>
    <row r="51" spans="26:26" x14ac:dyDescent="0.25">
      <c r="Z51" s="375"/>
    </row>
    <row r="52" spans="26:26" x14ac:dyDescent="0.25">
      <c r="Z52" s="375"/>
    </row>
    <row r="53" spans="26:26" x14ac:dyDescent="0.25">
      <c r="Z53" s="375"/>
    </row>
    <row r="54" spans="26:26" x14ac:dyDescent="0.25">
      <c r="Z54" s="375"/>
    </row>
    <row r="55" spans="26:26" x14ac:dyDescent="0.25">
      <c r="Z55" s="375"/>
    </row>
    <row r="56" spans="26:26" x14ac:dyDescent="0.25">
      <c r="Z56" s="375"/>
    </row>
    <row r="57" spans="26:26" x14ac:dyDescent="0.25">
      <c r="Z57" s="375"/>
    </row>
    <row r="58" spans="26:26" x14ac:dyDescent="0.25">
      <c r="Z58" s="375"/>
    </row>
    <row r="59" spans="26:26" x14ac:dyDescent="0.25">
      <c r="Z59" s="375"/>
    </row>
  </sheetData>
  <mergeCells count="16">
    <mergeCell ref="B2:I2"/>
    <mergeCell ref="B3:I3"/>
    <mergeCell ref="B4:I4"/>
    <mergeCell ref="X26:X27"/>
    <mergeCell ref="Y26:Y27"/>
    <mergeCell ref="V24:Y24"/>
    <mergeCell ref="V25:Y25"/>
    <mergeCell ref="V26:V27"/>
    <mergeCell ref="W26:W27"/>
    <mergeCell ref="L2:P2"/>
    <mergeCell ref="L3:P3"/>
    <mergeCell ref="L4:L5"/>
    <mergeCell ref="M4:M5"/>
    <mergeCell ref="N4:N5"/>
    <mergeCell ref="O4:O5"/>
    <mergeCell ref="P4:P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44"/>
  <sheetViews>
    <sheetView zoomScale="130" zoomScaleNormal="130" workbookViewId="0">
      <selection activeCell="E1" sqref="E1"/>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4" t="s">
        <v>146</v>
      </c>
      <c r="B3" s="796" t="s">
        <v>147</v>
      </c>
      <c r="C3" s="796"/>
      <c r="D3" s="797" t="s">
        <v>148</v>
      </c>
      <c r="E3" s="800"/>
      <c r="F3" s="186" t="s">
        <v>149</v>
      </c>
      <c r="H3" s="183" t="s">
        <v>225</v>
      </c>
    </row>
    <row r="4" spans="1:9" ht="39" customHeight="1" x14ac:dyDescent="0.25">
      <c r="A4" s="790" t="str">
        <f>'MAPA RIESGOS US'!O11</f>
        <v>Revisión, actualización y  desarrollo del proceso de Pensamiento y Direccionamiento Estratégico, para la formulación e implementación de la Planeación Estratégica Institucional.</v>
      </c>
      <c r="B4" s="794" t="s">
        <v>35</v>
      </c>
      <c r="C4" s="792">
        <v>0.2</v>
      </c>
      <c r="D4" s="794" t="s">
        <v>150</v>
      </c>
      <c r="E4" s="801">
        <v>0.4</v>
      </c>
      <c r="F4" s="187">
        <f>C4*E4</f>
        <v>8.0000000000000016E-2</v>
      </c>
      <c r="H4" s="189">
        <f>40%*20%</f>
        <v>8.0000000000000016E-2</v>
      </c>
      <c r="I4" s="113"/>
    </row>
    <row r="5" spans="1:9" ht="39" customHeight="1" x14ac:dyDescent="0.25">
      <c r="A5" s="790"/>
      <c r="B5" s="795"/>
      <c r="C5" s="793"/>
      <c r="D5" s="795"/>
      <c r="E5" s="801"/>
      <c r="F5" s="187">
        <f>C4-F4</f>
        <v>0.12</v>
      </c>
      <c r="H5" s="172"/>
      <c r="I5" s="113"/>
    </row>
    <row r="6" spans="1:9" ht="34.5" customHeight="1" x14ac:dyDescent="0.25">
      <c r="A6" s="791"/>
      <c r="B6" s="802" t="s">
        <v>162</v>
      </c>
      <c r="C6" s="804">
        <f>C4-H4</f>
        <v>0.12</v>
      </c>
      <c r="D6" s="806"/>
      <c r="E6" s="801">
        <v>0.4</v>
      </c>
      <c r="F6" s="188">
        <f>C6*E6</f>
        <v>4.8000000000000001E-2</v>
      </c>
      <c r="H6" s="183" t="s">
        <v>239</v>
      </c>
    </row>
    <row r="7" spans="1:9" ht="34.5" customHeight="1" x14ac:dyDescent="0.25">
      <c r="A7" s="791"/>
      <c r="B7" s="803"/>
      <c r="C7" s="805"/>
      <c r="D7" s="807"/>
      <c r="E7" s="801"/>
      <c r="F7" s="188">
        <f>C6-F6</f>
        <v>7.1999999999999995E-2</v>
      </c>
      <c r="H7" s="189">
        <f>C6*E6</f>
        <v>4.8000000000000001E-2</v>
      </c>
    </row>
    <row r="8" spans="1:9" ht="25.5" customHeight="1" x14ac:dyDescent="0.25">
      <c r="A8" s="791"/>
      <c r="B8" s="108" t="s">
        <v>151</v>
      </c>
      <c r="C8" s="109">
        <v>1</v>
      </c>
      <c r="D8" s="108" t="s">
        <v>209</v>
      </c>
      <c r="E8" s="106"/>
      <c r="F8" s="110"/>
    </row>
    <row r="9" spans="1:9" ht="27" customHeight="1" x14ac:dyDescent="0.25">
      <c r="A9" s="791"/>
      <c r="B9" s="105" t="s">
        <v>163</v>
      </c>
      <c r="C9" s="114">
        <v>1</v>
      </c>
      <c r="D9" s="106"/>
      <c r="E9" s="106"/>
      <c r="F9" s="107"/>
    </row>
    <row r="10" spans="1:9" ht="16.5" thickBot="1" x14ac:dyDescent="0.3">
      <c r="A10" s="91"/>
      <c r="B10" s="111"/>
      <c r="C10" s="111"/>
      <c r="D10" s="111"/>
      <c r="E10" s="111"/>
      <c r="F10" s="112"/>
    </row>
    <row r="11" spans="1:9" ht="15.75" thickBot="1" x14ac:dyDescent="0.3"/>
    <row r="12" spans="1:9" ht="30.75" customHeight="1" thickBot="1" x14ac:dyDescent="0.3">
      <c r="A12" s="84" t="s">
        <v>146</v>
      </c>
      <c r="B12" s="796" t="s">
        <v>147</v>
      </c>
      <c r="C12" s="796"/>
      <c r="D12" s="797" t="s">
        <v>148</v>
      </c>
      <c r="E12" s="797"/>
      <c r="F12" s="85" t="s">
        <v>149</v>
      </c>
      <c r="H12" s="120" t="s">
        <v>244</v>
      </c>
    </row>
    <row r="13" spans="1:9" ht="32.25" customHeight="1" x14ac:dyDescent="0.25">
      <c r="A13" s="790" t="s">
        <v>265</v>
      </c>
      <c r="B13" s="794" t="s">
        <v>35</v>
      </c>
      <c r="C13" s="792">
        <v>0.2</v>
      </c>
      <c r="D13" s="794" t="s">
        <v>150</v>
      </c>
      <c r="E13" s="792">
        <v>0.4</v>
      </c>
      <c r="F13" s="170">
        <f>C13*E13</f>
        <v>8.0000000000000016E-2</v>
      </c>
      <c r="H13" s="113">
        <f>40%*40%</f>
        <v>0.16000000000000003</v>
      </c>
      <c r="I13" s="113"/>
    </row>
    <row r="14" spans="1:9" ht="32.25" customHeight="1" x14ac:dyDescent="0.25">
      <c r="A14" s="790"/>
      <c r="B14" s="795"/>
      <c r="C14" s="793"/>
      <c r="D14" s="795"/>
      <c r="E14" s="793"/>
      <c r="F14" s="170">
        <f>C13-F13</f>
        <v>0.12</v>
      </c>
      <c r="H14" s="113"/>
      <c r="I14" s="113"/>
    </row>
    <row r="15" spans="1:9" ht="32.25" customHeight="1" x14ac:dyDescent="0.25">
      <c r="A15" s="791"/>
      <c r="B15" s="105" t="s">
        <v>162</v>
      </c>
      <c r="C15" s="178">
        <f>F14</f>
        <v>0.12</v>
      </c>
      <c r="D15" s="177"/>
      <c r="E15" s="106"/>
      <c r="F15" s="107"/>
    </row>
    <row r="16" spans="1:9" ht="32.25" customHeight="1" x14ac:dyDescent="0.25">
      <c r="A16" s="791"/>
      <c r="B16" s="108" t="s">
        <v>151</v>
      </c>
      <c r="C16" s="109">
        <v>1</v>
      </c>
      <c r="D16" s="108" t="s">
        <v>209</v>
      </c>
      <c r="E16" s="106"/>
      <c r="F16" s="110" t="s">
        <v>166</v>
      </c>
    </row>
    <row r="17" spans="1:9" ht="32.25" customHeight="1" x14ac:dyDescent="0.25">
      <c r="A17" s="791"/>
      <c r="B17" s="105" t="s">
        <v>163</v>
      </c>
      <c r="C17" s="238">
        <v>1</v>
      </c>
      <c r="D17" s="106"/>
      <c r="E17" s="106"/>
      <c r="F17" s="107"/>
    </row>
    <row r="18" spans="1:9" ht="16.5" thickBot="1" x14ac:dyDescent="0.3">
      <c r="A18" s="91"/>
      <c r="B18" s="111"/>
      <c r="C18" s="111"/>
      <c r="D18" s="111"/>
      <c r="E18" s="111"/>
      <c r="F18" s="112"/>
    </row>
    <row r="20" spans="1:9" ht="15.75" thickBot="1" x14ac:dyDescent="0.3"/>
    <row r="21" spans="1:9" ht="30.75" customHeight="1" thickBot="1" x14ac:dyDescent="0.3">
      <c r="A21" s="84" t="s">
        <v>146</v>
      </c>
      <c r="B21" s="796" t="s">
        <v>147</v>
      </c>
      <c r="C21" s="796"/>
      <c r="D21" s="797" t="s">
        <v>148</v>
      </c>
      <c r="E21" s="797"/>
      <c r="F21" s="85" t="s">
        <v>149</v>
      </c>
      <c r="H21" s="120" t="s">
        <v>268</v>
      </c>
    </row>
    <row r="22" spans="1:9" ht="30.75" customHeight="1" x14ac:dyDescent="0.25">
      <c r="A22" s="790" t="s">
        <v>266</v>
      </c>
      <c r="B22" s="794" t="s">
        <v>35</v>
      </c>
      <c r="C22" s="792">
        <v>0.4</v>
      </c>
      <c r="D22" s="794" t="s">
        <v>209</v>
      </c>
      <c r="E22" s="798">
        <v>0.3</v>
      </c>
      <c r="F22" s="171">
        <f>C22*E22</f>
        <v>0.12</v>
      </c>
      <c r="H22" s="113">
        <f>40%*30%</f>
        <v>0.12</v>
      </c>
      <c r="I22" s="113">
        <f>40%-12%</f>
        <v>0.28000000000000003</v>
      </c>
    </row>
    <row r="23" spans="1:9" ht="30.75" customHeight="1" x14ac:dyDescent="0.25">
      <c r="A23" s="790"/>
      <c r="B23" s="795"/>
      <c r="C23" s="793"/>
      <c r="D23" s="795"/>
      <c r="E23" s="799"/>
      <c r="F23" s="170">
        <f>C22-F22</f>
        <v>0.28000000000000003</v>
      </c>
      <c r="H23" s="113"/>
      <c r="I23" s="113"/>
    </row>
    <row r="24" spans="1:9" ht="30.75" customHeight="1" x14ac:dyDescent="0.25">
      <c r="A24" s="791"/>
      <c r="B24" s="105" t="s">
        <v>162</v>
      </c>
      <c r="C24" s="170">
        <f>F23</f>
        <v>0.28000000000000003</v>
      </c>
      <c r="D24" s="106"/>
      <c r="E24" s="106"/>
      <c r="F24" s="107"/>
    </row>
    <row r="25" spans="1:9" ht="30.75" customHeight="1" x14ac:dyDescent="0.25">
      <c r="A25" s="791"/>
      <c r="B25" s="108" t="s">
        <v>151</v>
      </c>
      <c r="C25" s="109">
        <v>0.4</v>
      </c>
      <c r="D25" s="108" t="s">
        <v>269</v>
      </c>
      <c r="E25" s="106"/>
      <c r="F25" s="110"/>
    </row>
    <row r="26" spans="1:9" ht="71.25" customHeight="1" x14ac:dyDescent="0.25">
      <c r="A26" s="791"/>
      <c r="B26" s="105" t="s">
        <v>163</v>
      </c>
      <c r="C26" s="109">
        <v>0.4</v>
      </c>
      <c r="D26" s="106"/>
      <c r="E26" s="106"/>
      <c r="F26" s="107"/>
    </row>
    <row r="27" spans="1:9" ht="16.5" thickBot="1" x14ac:dyDescent="0.3">
      <c r="A27" s="91"/>
      <c r="B27" s="111"/>
      <c r="C27" s="111"/>
      <c r="D27" s="111"/>
      <c r="E27" s="111"/>
      <c r="F27" s="112"/>
    </row>
    <row r="29" spans="1:9" ht="15.75" thickBot="1" x14ac:dyDescent="0.3"/>
    <row r="30" spans="1:9" ht="27.75" customHeight="1" thickBot="1" x14ac:dyDescent="0.3">
      <c r="A30" s="84" t="s">
        <v>146</v>
      </c>
      <c r="B30" s="796" t="s">
        <v>147</v>
      </c>
      <c r="C30" s="796"/>
      <c r="D30" s="797" t="s">
        <v>148</v>
      </c>
      <c r="E30" s="797"/>
      <c r="F30" s="85" t="s">
        <v>149</v>
      </c>
      <c r="H30" s="120" t="s">
        <v>212</v>
      </c>
    </row>
    <row r="31" spans="1:9" x14ac:dyDescent="0.25">
      <c r="A31" s="790" t="s">
        <v>211</v>
      </c>
      <c r="B31" s="794" t="s">
        <v>35</v>
      </c>
      <c r="C31" s="792">
        <v>0.4</v>
      </c>
      <c r="D31" s="794" t="s">
        <v>210</v>
      </c>
      <c r="E31" s="792">
        <v>0.5</v>
      </c>
      <c r="F31" s="170">
        <f>C31*E31</f>
        <v>0.2</v>
      </c>
      <c r="H31" s="113">
        <f>40%*50%</f>
        <v>0.2</v>
      </c>
      <c r="I31" s="113">
        <f>40%-10%</f>
        <v>0.30000000000000004</v>
      </c>
    </row>
    <row r="32" spans="1:9" ht="25.5" customHeight="1" x14ac:dyDescent="0.25">
      <c r="A32" s="790"/>
      <c r="B32" s="795"/>
      <c r="C32" s="793"/>
      <c r="D32" s="795"/>
      <c r="E32" s="793"/>
      <c r="F32" s="170">
        <f>C31-F31</f>
        <v>0.2</v>
      </c>
      <c r="H32" s="113"/>
      <c r="I32" s="113"/>
    </row>
    <row r="33" spans="1:9" ht="25.5" x14ac:dyDescent="0.25">
      <c r="A33" s="791"/>
      <c r="B33" s="105" t="s">
        <v>162</v>
      </c>
      <c r="C33" s="178">
        <f>F32</f>
        <v>0.2</v>
      </c>
      <c r="D33" s="177"/>
      <c r="E33" s="106"/>
      <c r="F33" s="107"/>
    </row>
    <row r="34" spans="1:9" ht="25.5" x14ac:dyDescent="0.25">
      <c r="A34" s="791"/>
      <c r="B34" s="108" t="s">
        <v>151</v>
      </c>
      <c r="C34" s="109">
        <v>0.6</v>
      </c>
      <c r="D34" s="103" t="s">
        <v>210</v>
      </c>
      <c r="E34" s="106"/>
      <c r="F34" s="110"/>
    </row>
    <row r="35" spans="1:9" ht="77.25" customHeight="1" x14ac:dyDescent="0.25">
      <c r="A35" s="791"/>
      <c r="B35" s="105" t="s">
        <v>163</v>
      </c>
      <c r="C35" s="114">
        <v>0.8</v>
      </c>
      <c r="D35" s="106"/>
      <c r="E35" s="106"/>
      <c r="F35" s="107"/>
    </row>
    <row r="36" spans="1:9" ht="16.5" thickBot="1" x14ac:dyDescent="0.3">
      <c r="A36" s="91"/>
      <c r="B36" s="111"/>
      <c r="C36" s="111"/>
      <c r="D36" s="111"/>
      <c r="E36" s="111"/>
      <c r="F36" s="112"/>
    </row>
    <row r="38" spans="1:9" ht="15.75" thickBot="1" x14ac:dyDescent="0.3"/>
    <row r="39" spans="1:9" ht="34.5" customHeight="1" thickBot="1" x14ac:dyDescent="0.3">
      <c r="A39" s="84" t="s">
        <v>146</v>
      </c>
      <c r="B39" s="796" t="s">
        <v>147</v>
      </c>
      <c r="C39" s="796"/>
      <c r="D39" s="797" t="s">
        <v>148</v>
      </c>
      <c r="E39" s="797"/>
      <c r="F39" s="85" t="s">
        <v>149</v>
      </c>
    </row>
    <row r="40" spans="1:9" ht="36.75" customHeight="1" x14ac:dyDescent="0.25">
      <c r="A40" s="790" t="s">
        <v>165</v>
      </c>
      <c r="B40" s="103" t="s">
        <v>35</v>
      </c>
      <c r="C40" s="104">
        <v>0.4</v>
      </c>
      <c r="D40" s="103" t="s">
        <v>150</v>
      </c>
      <c r="E40" s="104">
        <v>0.25</v>
      </c>
      <c r="F40" s="120" t="s">
        <v>188</v>
      </c>
      <c r="H40" s="113">
        <f>40%*25%</f>
        <v>0.1</v>
      </c>
      <c r="I40" s="113">
        <f>40%-10%</f>
        <v>0.30000000000000004</v>
      </c>
    </row>
    <row r="41" spans="1:9" ht="25.5" x14ac:dyDescent="0.25">
      <c r="A41" s="791"/>
      <c r="B41" s="105" t="s">
        <v>162</v>
      </c>
      <c r="C41" s="119">
        <v>0.16800000000000001</v>
      </c>
      <c r="D41" s="106"/>
      <c r="E41" s="106"/>
      <c r="F41" s="107"/>
    </row>
    <row r="42" spans="1:9" ht="25.5" x14ac:dyDescent="0.25">
      <c r="A42" s="791"/>
      <c r="B42" s="108" t="s">
        <v>151</v>
      </c>
      <c r="C42" s="109">
        <v>0.8</v>
      </c>
      <c r="D42" s="108" t="s">
        <v>150</v>
      </c>
      <c r="E42" s="106"/>
      <c r="F42" s="110"/>
    </row>
    <row r="43" spans="1:9" ht="81.75" customHeight="1" x14ac:dyDescent="0.25">
      <c r="A43" s="791"/>
      <c r="B43" s="105" t="s">
        <v>163</v>
      </c>
      <c r="C43" s="114">
        <v>0.8</v>
      </c>
      <c r="D43" s="106"/>
      <c r="E43" s="106"/>
      <c r="F43" s="107"/>
    </row>
    <row r="44" spans="1:9" ht="16.5" thickBot="1" x14ac:dyDescent="0.3">
      <c r="A44" s="91"/>
      <c r="B44" s="111"/>
      <c r="C44" s="111"/>
      <c r="D44" s="111"/>
      <c r="E44" s="111"/>
      <c r="F44" s="112"/>
    </row>
  </sheetData>
  <mergeCells count="35">
    <mergeCell ref="D3:E3"/>
    <mergeCell ref="B3:C3"/>
    <mergeCell ref="A4:A9"/>
    <mergeCell ref="B12:C12"/>
    <mergeCell ref="D12:E12"/>
    <mergeCell ref="B4:B5"/>
    <mergeCell ref="C4:C5"/>
    <mergeCell ref="D4:D5"/>
    <mergeCell ref="E4:E5"/>
    <mergeCell ref="B6:B7"/>
    <mergeCell ref="C6:C7"/>
    <mergeCell ref="D6:D7"/>
    <mergeCell ref="E6:E7"/>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A31:A35"/>
    <mergeCell ref="E13:E14"/>
    <mergeCell ref="B31:B32"/>
    <mergeCell ref="C31:C32"/>
    <mergeCell ref="D31:D32"/>
    <mergeCell ref="E31:E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N84"/>
  <sheetViews>
    <sheetView tabSelected="1" topLeftCell="A9" zoomScale="70" zoomScaleNormal="70" workbookViewId="0">
      <pane xSplit="3" ySplit="2" topLeftCell="O67" activePane="bottomRight" state="frozen"/>
      <selection activeCell="A9" sqref="A9"/>
      <selection pane="topRight" activeCell="D9" sqref="D9"/>
      <selection pane="bottomLeft" activeCell="A11" sqref="A11"/>
      <selection pane="bottomRight" activeCell="AN69" sqref="AN69"/>
    </sheetView>
  </sheetViews>
  <sheetFormatPr baseColWidth="10" defaultRowHeight="16.5" x14ac:dyDescent="0.3"/>
  <cols>
    <col min="1" max="1" width="5" style="2" hidden="1" customWidth="1"/>
    <col min="2" max="2" width="7.85546875" style="2" hidden="1" customWidth="1"/>
    <col min="3" max="3" width="29.28515625" style="68" hidden="1" customWidth="1"/>
    <col min="4" max="4" width="31.42578125" style="68" hidden="1" customWidth="1"/>
    <col min="5" max="5" width="34" style="68" hidden="1" customWidth="1"/>
    <col min="6" max="6" width="46.5703125" style="21" customWidth="1"/>
    <col min="7" max="7" width="16.85546875" style="5" hidden="1" customWidth="1"/>
    <col min="8" max="8" width="16.42578125" style="1" hidden="1" customWidth="1"/>
    <col min="9" max="9" width="12.7109375" style="1" hidden="1" customWidth="1"/>
    <col min="10" max="10" width="6.140625" style="1" hidden="1" customWidth="1"/>
    <col min="11" max="11" width="13.5703125" style="1" hidden="1" customWidth="1"/>
    <col min="12" max="12" width="7" style="1" hidden="1" customWidth="1"/>
    <col min="13" max="13" width="12.5703125" style="1" hidden="1" customWidth="1"/>
    <col min="14" max="14" width="3.7109375" style="1" hidden="1" customWidth="1"/>
    <col min="15" max="15" width="51.28515625" style="1" customWidth="1"/>
    <col min="16" max="16" width="7.140625" style="1" hidden="1" customWidth="1"/>
    <col min="17" max="17" width="7.28515625" style="1" hidden="1" customWidth="1"/>
    <col min="18" max="18" width="6.85546875" style="1" hidden="1" customWidth="1"/>
    <col min="19" max="19" width="5" style="1" hidden="1" customWidth="1"/>
    <col min="20" max="20" width="7.28515625" style="1" hidden="1" customWidth="1"/>
    <col min="21" max="21" width="7.140625" style="1" hidden="1" customWidth="1"/>
    <col min="22" max="22" width="6.7109375" style="1" hidden="1" customWidth="1"/>
    <col min="23" max="23" width="6.28515625" style="1" hidden="1" customWidth="1"/>
    <col min="24" max="24" width="10.140625" style="1" hidden="1" customWidth="1"/>
    <col min="25" max="25" width="9" style="1" hidden="1" customWidth="1"/>
    <col min="26" max="26" width="12.7109375" style="1" hidden="1" customWidth="1"/>
    <col min="27" max="27" width="7.140625" style="1" hidden="1" customWidth="1"/>
    <col min="28" max="28" width="9" style="1" hidden="1" customWidth="1"/>
    <col min="29" max="29" width="7.28515625" style="1" hidden="1" customWidth="1"/>
    <col min="30" max="30" width="43.85546875" style="1" customWidth="1"/>
    <col min="31" max="31" width="30.5703125" style="1" customWidth="1"/>
    <col min="32" max="32" width="20.42578125" style="1" hidden="1" customWidth="1"/>
    <col min="33" max="33" width="26.42578125" style="1" hidden="1" customWidth="1"/>
    <col min="34" max="34" width="50.42578125" style="1" hidden="1" customWidth="1"/>
    <col min="35" max="35" width="45.140625" style="1" hidden="1" customWidth="1"/>
    <col min="36" max="36" width="62.140625" style="1" hidden="1" customWidth="1"/>
    <col min="37" max="37" width="50.5703125" style="1" hidden="1" customWidth="1"/>
    <col min="38" max="38" width="70.85546875" style="1" customWidth="1"/>
    <col min="39" max="39" width="35.5703125" style="1" customWidth="1"/>
    <col min="40" max="40" width="105.7109375" style="1" customWidth="1"/>
    <col min="41" max="16384" width="11.42578125" style="1"/>
  </cols>
  <sheetData>
    <row r="1" spans="1:40" ht="46.5" customHeight="1" x14ac:dyDescent="0.3">
      <c r="A1" s="464"/>
      <c r="B1" s="465"/>
      <c r="C1" s="528"/>
      <c r="D1" s="528"/>
      <c r="E1" s="528"/>
      <c r="F1" s="466"/>
      <c r="G1" s="467"/>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row>
    <row r="2" spans="1:40" ht="39" customHeight="1" x14ac:dyDescent="0.3">
      <c r="A2" s="468"/>
      <c r="C2" s="529"/>
      <c r="D2" s="529"/>
      <c r="E2" s="529"/>
      <c r="F2" s="1"/>
    </row>
    <row r="3" spans="1:40" ht="39" customHeight="1" thickBot="1" x14ac:dyDescent="0.35">
      <c r="A3" s="469"/>
      <c r="B3" s="470"/>
      <c r="C3" s="542" t="s">
        <v>854</v>
      </c>
      <c r="D3" s="542"/>
      <c r="E3" s="470" t="s">
        <v>992</v>
      </c>
      <c r="F3" s="471"/>
      <c r="G3" s="472"/>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row>
    <row r="4" spans="1:40" s="463" customFormat="1" ht="18" customHeight="1" x14ac:dyDescent="0.25">
      <c r="A4" s="543" t="s">
        <v>990</v>
      </c>
      <c r="B4" s="544"/>
      <c r="C4" s="544"/>
      <c r="D4" s="544"/>
      <c r="E4" s="544"/>
      <c r="F4" s="544" t="s">
        <v>855</v>
      </c>
      <c r="G4" s="544"/>
      <c r="H4" s="544"/>
      <c r="I4" s="544"/>
      <c r="J4" s="544"/>
      <c r="K4" s="544"/>
      <c r="L4" s="544"/>
      <c r="M4" s="544"/>
      <c r="N4" s="544"/>
      <c r="O4" s="533" t="s">
        <v>991</v>
      </c>
      <c r="P4" s="534"/>
      <c r="Q4" s="534"/>
      <c r="R4" s="534"/>
      <c r="S4" s="534"/>
      <c r="T4" s="534"/>
      <c r="U4" s="534"/>
      <c r="V4" s="534"/>
      <c r="W4" s="534"/>
      <c r="X4" s="534"/>
      <c r="Y4" s="534"/>
      <c r="Z4" s="534"/>
      <c r="AA4" s="534"/>
      <c r="AB4" s="534"/>
      <c r="AC4" s="535"/>
      <c r="AD4" s="530"/>
      <c r="AE4" s="531"/>
      <c r="AF4" s="531"/>
      <c r="AG4" s="531"/>
    </row>
    <row r="5" spans="1:40" ht="30.75" customHeight="1" x14ac:dyDescent="0.3">
      <c r="A5" s="524" t="s">
        <v>45</v>
      </c>
      <c r="B5" s="536"/>
      <c r="C5" s="525"/>
      <c r="D5" s="537" t="s">
        <v>884</v>
      </c>
      <c r="E5" s="538"/>
      <c r="F5" s="538"/>
      <c r="G5" s="538"/>
      <c r="H5" s="538"/>
      <c r="I5" s="538"/>
      <c r="J5" s="538"/>
      <c r="K5" s="538"/>
      <c r="L5" s="538"/>
      <c r="M5" s="538"/>
      <c r="N5" s="539"/>
      <c r="O5" s="11"/>
      <c r="P5" s="11"/>
      <c r="Q5" s="11"/>
      <c r="R5" s="11"/>
      <c r="S5" s="11"/>
      <c r="T5" s="11"/>
      <c r="U5" s="11"/>
      <c r="V5" s="11"/>
      <c r="W5" s="11"/>
      <c r="X5" s="11"/>
      <c r="Y5" s="11"/>
      <c r="Z5" s="11"/>
      <c r="AA5" s="11"/>
      <c r="AB5" s="11"/>
      <c r="AC5" s="11"/>
      <c r="AD5" s="11"/>
      <c r="AE5" s="11"/>
      <c r="AF5" s="11"/>
      <c r="AG5" s="11"/>
    </row>
    <row r="6" spans="1:40" ht="30.75" customHeight="1" x14ac:dyDescent="0.3">
      <c r="A6" s="524" t="s">
        <v>47</v>
      </c>
      <c r="B6" s="536"/>
      <c r="C6" s="525"/>
      <c r="D6" s="537" t="s">
        <v>595</v>
      </c>
      <c r="E6" s="538"/>
      <c r="F6" s="538"/>
      <c r="G6" s="538"/>
      <c r="H6" s="538"/>
      <c r="I6" s="538"/>
      <c r="J6" s="538"/>
      <c r="K6" s="538"/>
      <c r="L6" s="538"/>
      <c r="M6" s="538"/>
      <c r="N6" s="539"/>
      <c r="O6" s="11"/>
      <c r="P6" s="11"/>
      <c r="Q6" s="11"/>
      <c r="R6" s="11"/>
      <c r="S6" s="11"/>
      <c r="T6" s="11"/>
      <c r="U6" s="11"/>
      <c r="V6" s="11"/>
      <c r="W6" s="11"/>
      <c r="X6" s="11"/>
      <c r="Y6" s="11"/>
      <c r="Z6" s="11"/>
      <c r="AA6" s="11"/>
      <c r="AB6" s="11"/>
      <c r="AC6" s="11"/>
      <c r="AD6" s="11"/>
      <c r="AE6" s="11"/>
      <c r="AF6" s="11"/>
      <c r="AG6" s="11"/>
    </row>
    <row r="7" spans="1:40" ht="32.25" customHeight="1" x14ac:dyDescent="0.3">
      <c r="A7" s="524" t="s">
        <v>46</v>
      </c>
      <c r="B7" s="536"/>
      <c r="C7" s="525"/>
      <c r="D7" s="537" t="s">
        <v>594</v>
      </c>
      <c r="E7" s="538"/>
      <c r="F7" s="538"/>
      <c r="G7" s="538"/>
      <c r="H7" s="538"/>
      <c r="I7" s="538"/>
      <c r="J7" s="538"/>
      <c r="K7" s="538"/>
      <c r="L7" s="538"/>
      <c r="M7" s="538"/>
      <c r="N7" s="539"/>
      <c r="O7" s="11"/>
      <c r="P7" s="11"/>
      <c r="Q7" s="11"/>
      <c r="R7" s="11"/>
      <c r="S7" s="11"/>
      <c r="T7" s="11"/>
      <c r="U7" s="11"/>
      <c r="V7" s="11"/>
      <c r="W7" s="11"/>
      <c r="X7" s="11"/>
      <c r="Y7" s="11"/>
      <c r="Z7" s="11"/>
      <c r="AA7" s="11"/>
      <c r="AB7" s="11"/>
      <c r="AC7" s="11"/>
      <c r="AD7" s="11"/>
      <c r="AE7" s="11"/>
      <c r="AF7" s="11"/>
      <c r="AG7" s="11"/>
    </row>
    <row r="8" spans="1:40" ht="32.25" customHeight="1" x14ac:dyDescent="0.3">
      <c r="A8" s="540" t="s">
        <v>229</v>
      </c>
      <c r="B8" s="541"/>
      <c r="C8" s="541"/>
      <c r="D8" s="541"/>
      <c r="E8" s="541"/>
      <c r="F8" s="541"/>
      <c r="G8" s="541"/>
      <c r="H8" s="541"/>
      <c r="I8" s="540" t="s">
        <v>230</v>
      </c>
      <c r="J8" s="541"/>
      <c r="K8" s="541"/>
      <c r="L8" s="541"/>
      <c r="M8" s="541"/>
      <c r="N8" s="522" t="s">
        <v>231</v>
      </c>
      <c r="O8" s="532"/>
      <c r="P8" s="532"/>
      <c r="Q8" s="532"/>
      <c r="R8" s="532"/>
      <c r="S8" s="532"/>
      <c r="T8" s="532"/>
      <c r="U8" s="532"/>
      <c r="V8" s="532"/>
      <c r="W8" s="523"/>
      <c r="X8" s="522" t="s">
        <v>232</v>
      </c>
      <c r="Y8" s="532"/>
      <c r="Z8" s="532"/>
      <c r="AA8" s="532"/>
      <c r="AB8" s="532"/>
      <c r="AC8" s="532"/>
      <c r="AD8" s="532" t="s">
        <v>36</v>
      </c>
      <c r="AE8" s="532"/>
      <c r="AF8" s="532"/>
      <c r="AG8" s="532"/>
      <c r="AH8" s="582" t="s">
        <v>1008</v>
      </c>
      <c r="AI8" s="582" t="s">
        <v>1009</v>
      </c>
      <c r="AJ8" s="582" t="s">
        <v>1010</v>
      </c>
      <c r="AK8" s="582" t="s">
        <v>1011</v>
      </c>
      <c r="AL8" s="602" t="s">
        <v>1012</v>
      </c>
      <c r="AM8" s="582" t="s">
        <v>1013</v>
      </c>
    </row>
    <row r="9" spans="1:40" ht="41.25" customHeight="1" x14ac:dyDescent="0.3">
      <c r="A9" s="545" t="s">
        <v>0</v>
      </c>
      <c r="B9" s="583" t="s">
        <v>276</v>
      </c>
      <c r="C9" s="547" t="s">
        <v>2</v>
      </c>
      <c r="D9" s="548" t="s">
        <v>3</v>
      </c>
      <c r="E9" s="548" t="s">
        <v>44</v>
      </c>
      <c r="F9" s="550" t="s">
        <v>1</v>
      </c>
      <c r="G9" s="551" t="s">
        <v>128</v>
      </c>
      <c r="H9" s="552" t="s">
        <v>142</v>
      </c>
      <c r="I9" s="605" t="s">
        <v>35</v>
      </c>
      <c r="J9" s="603" t="s">
        <v>5</v>
      </c>
      <c r="K9" s="604" t="s">
        <v>48</v>
      </c>
      <c r="L9" s="603" t="s">
        <v>5</v>
      </c>
      <c r="M9" s="552" t="s">
        <v>50</v>
      </c>
      <c r="N9" s="583" t="s">
        <v>12</v>
      </c>
      <c r="O9" s="582" t="s">
        <v>140</v>
      </c>
      <c r="P9" s="582" t="s">
        <v>13</v>
      </c>
      <c r="Q9" s="582"/>
      <c r="R9" s="526" t="s">
        <v>9</v>
      </c>
      <c r="S9" s="585"/>
      <c r="T9" s="585"/>
      <c r="U9" s="585"/>
      <c r="V9" s="585"/>
      <c r="W9" s="527"/>
      <c r="X9" s="587" t="s">
        <v>234</v>
      </c>
      <c r="Y9" s="589" t="s">
        <v>5</v>
      </c>
      <c r="Z9" s="587" t="s">
        <v>233</v>
      </c>
      <c r="AA9" s="589" t="s">
        <v>5</v>
      </c>
      <c r="AB9" s="591" t="s">
        <v>194</v>
      </c>
      <c r="AC9" s="583" t="s">
        <v>31</v>
      </c>
      <c r="AD9" s="582" t="s">
        <v>36</v>
      </c>
      <c r="AE9" s="582" t="s">
        <v>37</v>
      </c>
      <c r="AF9" s="582" t="s">
        <v>38</v>
      </c>
      <c r="AG9" s="526" t="s">
        <v>40</v>
      </c>
      <c r="AH9" s="582"/>
      <c r="AI9" s="582"/>
      <c r="AJ9" s="582"/>
      <c r="AK9" s="582"/>
      <c r="AL9" s="602"/>
      <c r="AM9" s="582"/>
      <c r="AN9" s="582" t="s">
        <v>1217</v>
      </c>
    </row>
    <row r="10" spans="1:40" s="75" customFormat="1" ht="63" customHeight="1" x14ac:dyDescent="0.25">
      <c r="A10" s="546"/>
      <c r="B10" s="584"/>
      <c r="C10" s="547"/>
      <c r="D10" s="549"/>
      <c r="E10" s="549"/>
      <c r="F10" s="547"/>
      <c r="G10" s="552"/>
      <c r="H10" s="582"/>
      <c r="I10" s="552"/>
      <c r="J10" s="522"/>
      <c r="K10" s="522"/>
      <c r="L10" s="522"/>
      <c r="M10" s="582"/>
      <c r="N10" s="584"/>
      <c r="O10" s="582"/>
      <c r="P10" s="115" t="s">
        <v>4</v>
      </c>
      <c r="Q10" s="115" t="s">
        <v>2</v>
      </c>
      <c r="R10" s="9" t="s">
        <v>14</v>
      </c>
      <c r="S10" s="9" t="s">
        <v>18</v>
      </c>
      <c r="T10" s="9" t="s">
        <v>30</v>
      </c>
      <c r="U10" s="9" t="s">
        <v>19</v>
      </c>
      <c r="V10" s="9" t="s">
        <v>22</v>
      </c>
      <c r="W10" s="9" t="s">
        <v>25</v>
      </c>
      <c r="X10" s="588"/>
      <c r="Y10" s="590"/>
      <c r="Z10" s="588"/>
      <c r="AA10" s="590"/>
      <c r="AB10" s="591"/>
      <c r="AC10" s="584"/>
      <c r="AD10" s="582"/>
      <c r="AE10" s="582"/>
      <c r="AF10" s="582"/>
      <c r="AG10" s="526"/>
      <c r="AH10" s="582"/>
      <c r="AI10" s="582"/>
      <c r="AJ10" s="582"/>
      <c r="AK10" s="582"/>
      <c r="AL10" s="602"/>
      <c r="AM10" s="582"/>
      <c r="AN10" s="582"/>
    </row>
    <row r="11" spans="1:40" s="3" customFormat="1" ht="409.5" customHeight="1" x14ac:dyDescent="0.25">
      <c r="A11" s="233">
        <v>1</v>
      </c>
      <c r="B11" s="233" t="s">
        <v>829</v>
      </c>
      <c r="C11" s="235" t="s">
        <v>145</v>
      </c>
      <c r="D11" s="235" t="s">
        <v>564</v>
      </c>
      <c r="E11" s="235" t="s">
        <v>565</v>
      </c>
      <c r="F11" s="235" t="s">
        <v>455</v>
      </c>
      <c r="G11" s="202" t="s">
        <v>81</v>
      </c>
      <c r="H11" s="234">
        <v>1</v>
      </c>
      <c r="I11" s="193" t="s">
        <v>93</v>
      </c>
      <c r="J11" s="166">
        <f t="shared" ref="J11:J15" si="0">IF(I11="MUY BAJA",20%,IF(I11="BAJA",40%,IF(I11="MEDIA",60%,IF(I11="ALTA",80%,IF(I11="MUY ALTA",100%,IF(I11="",""))))))</f>
        <v>0.2</v>
      </c>
      <c r="K11" s="243" t="s">
        <v>104</v>
      </c>
      <c r="L11" s="166">
        <f>IF(K11="LEVE",20%,IF(K11="MENOR",40%,IF(K11="MODERADO",60%,IF(K11="MAYOR",80%,IF(K11="CATASTRÓFICO",100%,IF(I11="",""))))))</f>
        <v>1</v>
      </c>
      <c r="M11" s="244" t="s">
        <v>99</v>
      </c>
      <c r="N11" s="6">
        <v>1</v>
      </c>
      <c r="O11" s="16" t="s">
        <v>456</v>
      </c>
      <c r="P11" s="165" t="s">
        <v>29</v>
      </c>
      <c r="Q11" s="165" t="s">
        <v>29</v>
      </c>
      <c r="R11" s="19" t="s">
        <v>15</v>
      </c>
      <c r="S11" s="19" t="s">
        <v>10</v>
      </c>
      <c r="T11" s="166">
        <v>0.4</v>
      </c>
      <c r="U11" s="19" t="s">
        <v>20</v>
      </c>
      <c r="V11" s="19" t="s">
        <v>23</v>
      </c>
      <c r="W11" s="19" t="s">
        <v>27</v>
      </c>
      <c r="X11" s="193" t="s">
        <v>93</v>
      </c>
      <c r="Y11" s="190">
        <f>'Calculos Controles'!C6</f>
        <v>0.12</v>
      </c>
      <c r="Z11" s="243" t="s">
        <v>104</v>
      </c>
      <c r="AA11" s="168">
        <v>1</v>
      </c>
      <c r="AB11" s="244" t="s">
        <v>99</v>
      </c>
      <c r="AC11" s="181" t="s">
        <v>32</v>
      </c>
      <c r="AD11" s="121" t="s">
        <v>272</v>
      </c>
      <c r="AE11" s="121" t="s">
        <v>271</v>
      </c>
      <c r="AF11" s="69" t="s">
        <v>875</v>
      </c>
      <c r="AG11" s="482" t="s">
        <v>876</v>
      </c>
      <c r="AH11" s="504" t="s">
        <v>1209</v>
      </c>
      <c r="AI11" s="216" t="s">
        <v>1210</v>
      </c>
      <c r="AJ11" s="499" t="s">
        <v>1211</v>
      </c>
      <c r="AK11" s="216" t="s">
        <v>1212</v>
      </c>
      <c r="AL11" s="499" t="s">
        <v>1119</v>
      </c>
      <c r="AM11" s="499" t="s">
        <v>1213</v>
      </c>
      <c r="AN11" s="517" t="s">
        <v>1247</v>
      </c>
    </row>
    <row r="12" spans="1:40" ht="165.75" customHeight="1" x14ac:dyDescent="0.3">
      <c r="A12" s="6">
        <v>2</v>
      </c>
      <c r="B12" s="233" t="s">
        <v>830</v>
      </c>
      <c r="C12" s="16" t="s">
        <v>145</v>
      </c>
      <c r="D12" s="16" t="s">
        <v>274</v>
      </c>
      <c r="E12" s="16" t="s">
        <v>273</v>
      </c>
      <c r="F12" s="16" t="s">
        <v>457</v>
      </c>
      <c r="G12" s="202" t="s">
        <v>81</v>
      </c>
      <c r="H12" s="7">
        <v>12</v>
      </c>
      <c r="I12" s="193" t="s">
        <v>94</v>
      </c>
      <c r="J12" s="166">
        <f t="shared" si="0"/>
        <v>0.4</v>
      </c>
      <c r="K12" s="243" t="s">
        <v>101</v>
      </c>
      <c r="L12" s="166">
        <f t="shared" ref="L12:L42" si="1">IF(K12="LEVE",20%,IF(K12="MENOR",40%,IF(K12="MODERADO",60%,IF(K12="MAYOR",80%,IF(K12="CATASTRÓFICO",100%,IF(I12="",""))))))</f>
        <v>0.6</v>
      </c>
      <c r="M12" s="244" t="s">
        <v>101</v>
      </c>
      <c r="N12" s="6">
        <v>2</v>
      </c>
      <c r="O12" s="121" t="s">
        <v>275</v>
      </c>
      <c r="P12" s="6" t="s">
        <v>29</v>
      </c>
      <c r="Q12" s="6" t="s">
        <v>29</v>
      </c>
      <c r="R12" s="19" t="s">
        <v>16</v>
      </c>
      <c r="S12" s="19" t="s">
        <v>10</v>
      </c>
      <c r="T12" s="166">
        <v>0.3</v>
      </c>
      <c r="U12" s="19" t="s">
        <v>20</v>
      </c>
      <c r="V12" s="19" t="s">
        <v>23</v>
      </c>
      <c r="W12" s="19" t="s">
        <v>27</v>
      </c>
      <c r="X12" s="193" t="s">
        <v>93</v>
      </c>
      <c r="Y12" s="166">
        <f>'Calculos Controles'!C15</f>
        <v>0.12</v>
      </c>
      <c r="Z12" s="243" t="s">
        <v>101</v>
      </c>
      <c r="AA12" s="174">
        <v>0.6</v>
      </c>
      <c r="AB12" s="244" t="s">
        <v>101</v>
      </c>
      <c r="AC12" s="240" t="s">
        <v>32</v>
      </c>
      <c r="AD12" s="121" t="s">
        <v>458</v>
      </c>
      <c r="AE12" s="387" t="s">
        <v>672</v>
      </c>
      <c r="AF12" s="69" t="s">
        <v>875</v>
      </c>
      <c r="AG12" s="482" t="s">
        <v>876</v>
      </c>
      <c r="AH12" s="486" t="s">
        <v>1214</v>
      </c>
      <c r="AI12" s="487" t="s">
        <v>1014</v>
      </c>
      <c r="AJ12" s="487" t="s">
        <v>1015</v>
      </c>
      <c r="AK12" s="487" t="s">
        <v>1215</v>
      </c>
      <c r="AL12" s="487" t="s">
        <v>1147</v>
      </c>
      <c r="AM12" s="487" t="s">
        <v>1216</v>
      </c>
      <c r="AN12" s="506" t="s">
        <v>1250</v>
      </c>
    </row>
    <row r="13" spans="1:40" ht="138" customHeight="1" x14ac:dyDescent="0.3">
      <c r="A13" s="6">
        <v>3</v>
      </c>
      <c r="B13" s="255" t="s">
        <v>598</v>
      </c>
      <c r="C13" s="256" t="s">
        <v>339</v>
      </c>
      <c r="D13" s="256" t="s">
        <v>947</v>
      </c>
      <c r="E13" s="451" t="s">
        <v>948</v>
      </c>
      <c r="F13" s="258" t="s">
        <v>949</v>
      </c>
      <c r="G13" s="202" t="s">
        <v>81</v>
      </c>
      <c r="H13" s="260">
        <v>140</v>
      </c>
      <c r="I13" s="193" t="s">
        <v>195</v>
      </c>
      <c r="J13" s="261">
        <f t="shared" si="0"/>
        <v>0.6</v>
      </c>
      <c r="K13" s="243" t="s">
        <v>8</v>
      </c>
      <c r="L13" s="166">
        <f t="shared" si="1"/>
        <v>0.8</v>
      </c>
      <c r="M13" s="244" t="s">
        <v>100</v>
      </c>
      <c r="N13" s="6">
        <v>1</v>
      </c>
      <c r="O13" s="262" t="s">
        <v>954</v>
      </c>
      <c r="P13" s="69" t="s">
        <v>29</v>
      </c>
      <c r="Q13" s="6" t="s">
        <v>29</v>
      </c>
      <c r="R13" s="19" t="s">
        <v>16</v>
      </c>
      <c r="S13" s="19" t="s">
        <v>10</v>
      </c>
      <c r="T13" s="248">
        <v>0.3</v>
      </c>
      <c r="U13" s="19" t="s">
        <v>20</v>
      </c>
      <c r="V13" s="19" t="s">
        <v>23</v>
      </c>
      <c r="W13" s="19" t="s">
        <v>26</v>
      </c>
      <c r="X13" s="193" t="s">
        <v>195</v>
      </c>
      <c r="Y13" s="166">
        <v>0.42</v>
      </c>
      <c r="Z13" s="243" t="s">
        <v>8</v>
      </c>
      <c r="AA13" s="166">
        <f>IF(Z13="LEVE",20%,IF(Z13="MENOR",40%,IF(Z13="MODERADO",60%,IF(Z13="MAYOR",80%,IF(Z13="CATASTROFICO",100%,IF(Z13="",""))))))</f>
        <v>0.8</v>
      </c>
      <c r="AB13" s="244" t="s">
        <v>100</v>
      </c>
      <c r="AC13" s="240" t="s">
        <v>32</v>
      </c>
      <c r="AD13" s="16" t="s">
        <v>552</v>
      </c>
      <c r="AE13" s="7" t="s">
        <v>342</v>
      </c>
      <c r="AF13" s="69" t="s">
        <v>875</v>
      </c>
      <c r="AG13" s="482" t="s">
        <v>876</v>
      </c>
      <c r="AH13" s="488" t="s">
        <v>1016</v>
      </c>
      <c r="AI13" s="489" t="s">
        <v>1017</v>
      </c>
      <c r="AJ13" s="256" t="s">
        <v>1156</v>
      </c>
      <c r="AK13" s="502" t="s">
        <v>1155</v>
      </c>
      <c r="AL13" s="256" t="s">
        <v>1159</v>
      </c>
      <c r="AM13" s="502" t="s">
        <v>1155</v>
      </c>
      <c r="AN13" s="518" t="s">
        <v>1252</v>
      </c>
    </row>
    <row r="14" spans="1:40" ht="129" customHeight="1" x14ac:dyDescent="0.3">
      <c r="A14" s="6">
        <v>4</v>
      </c>
      <c r="B14" s="255" t="s">
        <v>599</v>
      </c>
      <c r="C14" s="256" t="s">
        <v>462</v>
      </c>
      <c r="D14" s="256" t="s">
        <v>950</v>
      </c>
      <c r="E14" s="452" t="s">
        <v>951</v>
      </c>
      <c r="F14" s="453" t="s">
        <v>952</v>
      </c>
      <c r="G14" s="202" t="s">
        <v>81</v>
      </c>
      <c r="H14" s="260">
        <v>32</v>
      </c>
      <c r="I14" s="193" t="s">
        <v>195</v>
      </c>
      <c r="J14" s="261">
        <f t="shared" si="0"/>
        <v>0.6</v>
      </c>
      <c r="K14" s="243" t="s">
        <v>8</v>
      </c>
      <c r="L14" s="166">
        <f t="shared" si="1"/>
        <v>0.8</v>
      </c>
      <c r="M14" s="244" t="s">
        <v>100</v>
      </c>
      <c r="N14" s="6">
        <v>2</v>
      </c>
      <c r="O14" s="263" t="s">
        <v>955</v>
      </c>
      <c r="P14" s="6" t="s">
        <v>29</v>
      </c>
      <c r="Q14" s="6" t="s">
        <v>29</v>
      </c>
      <c r="R14" s="19" t="s">
        <v>16</v>
      </c>
      <c r="S14" s="19" t="s">
        <v>10</v>
      </c>
      <c r="T14" s="248">
        <v>0.3</v>
      </c>
      <c r="U14" s="19" t="s">
        <v>20</v>
      </c>
      <c r="V14" s="19" t="s">
        <v>23</v>
      </c>
      <c r="W14" s="19" t="s">
        <v>26</v>
      </c>
      <c r="X14" s="193" t="s">
        <v>195</v>
      </c>
      <c r="Y14" s="173">
        <v>0.42</v>
      </c>
      <c r="Z14" s="243" t="s">
        <v>8</v>
      </c>
      <c r="AA14" s="166">
        <f>IF(Z14="LEVE",20%,IF(Z14="MENOR",40%,IF(Z14="MODERADO",60%,IF(Z14="MAYOR",80%,IF(Z14="CATASTROFICO",100%,IF(Z14="",""))))))</f>
        <v>0.8</v>
      </c>
      <c r="AB14" s="244" t="s">
        <v>100</v>
      </c>
      <c r="AC14" s="240" t="s">
        <v>32</v>
      </c>
      <c r="AD14" s="169" t="s">
        <v>1251</v>
      </c>
      <c r="AE14" s="7" t="s">
        <v>342</v>
      </c>
      <c r="AF14" s="69" t="s">
        <v>875</v>
      </c>
      <c r="AG14" s="482" t="s">
        <v>876</v>
      </c>
      <c r="AH14" s="488" t="s">
        <v>1018</v>
      </c>
      <c r="AI14" s="489" t="s">
        <v>1123</v>
      </c>
      <c r="AJ14" s="256" t="s">
        <v>1157</v>
      </c>
      <c r="AK14" s="502" t="s">
        <v>1155</v>
      </c>
      <c r="AL14" s="256" t="s">
        <v>1161</v>
      </c>
      <c r="AM14" s="502" t="s">
        <v>1155</v>
      </c>
      <c r="AN14" s="507" t="s">
        <v>1253</v>
      </c>
    </row>
    <row r="15" spans="1:40" ht="117" customHeight="1" x14ac:dyDescent="0.3">
      <c r="A15" s="6">
        <v>5</v>
      </c>
      <c r="B15" s="255" t="s">
        <v>600</v>
      </c>
      <c r="C15" s="256" t="s">
        <v>462</v>
      </c>
      <c r="D15" s="256" t="s">
        <v>343</v>
      </c>
      <c r="E15" s="256" t="s">
        <v>463</v>
      </c>
      <c r="F15" s="256" t="s">
        <v>953</v>
      </c>
      <c r="G15" s="202" t="s">
        <v>818</v>
      </c>
      <c r="H15" s="265">
        <v>140</v>
      </c>
      <c r="I15" s="193" t="s">
        <v>195</v>
      </c>
      <c r="J15" s="261">
        <f t="shared" si="0"/>
        <v>0.6</v>
      </c>
      <c r="K15" s="243" t="s">
        <v>8</v>
      </c>
      <c r="L15" s="166">
        <f t="shared" si="1"/>
        <v>0.8</v>
      </c>
      <c r="M15" s="244" t="s">
        <v>100</v>
      </c>
      <c r="N15" s="7">
        <v>3</v>
      </c>
      <c r="O15" s="262" t="s">
        <v>465</v>
      </c>
      <c r="P15" s="6" t="s">
        <v>29</v>
      </c>
      <c r="Q15" s="6" t="s">
        <v>29</v>
      </c>
      <c r="R15" s="19" t="s">
        <v>16</v>
      </c>
      <c r="S15" s="19" t="s">
        <v>10</v>
      </c>
      <c r="T15" s="248">
        <f>+'[2]ValoraciónControles Fomento'!G62</f>
        <v>0</v>
      </c>
      <c r="U15" s="19" t="s">
        <v>20</v>
      </c>
      <c r="V15" s="19" t="s">
        <v>23</v>
      </c>
      <c r="W15" s="19" t="s">
        <v>26</v>
      </c>
      <c r="X15" s="193" t="s">
        <v>195</v>
      </c>
      <c r="Y15" s="166">
        <v>0.42</v>
      </c>
      <c r="Z15" s="243" t="s">
        <v>8</v>
      </c>
      <c r="AA15" s="166">
        <f>IF(Z15="LEVE",20%,IF(Z15="MENOR",40%,IF(Z15="MODERADO",60%,IF(Z15="MAYOR",80%,IF(Z15="CATASTRÓFICO",100%,IF(Z15="",""))))))</f>
        <v>0.8</v>
      </c>
      <c r="AB15" s="244" t="s">
        <v>100</v>
      </c>
      <c r="AC15" s="240" t="s">
        <v>32</v>
      </c>
      <c r="AD15" s="169" t="s">
        <v>466</v>
      </c>
      <c r="AE15" s="7" t="s">
        <v>342</v>
      </c>
      <c r="AF15" s="69" t="s">
        <v>875</v>
      </c>
      <c r="AG15" s="482" t="s">
        <v>876</v>
      </c>
      <c r="AH15" s="488" t="s">
        <v>1019</v>
      </c>
      <c r="AI15" s="489" t="s">
        <v>1020</v>
      </c>
      <c r="AJ15" s="256" t="s">
        <v>1158</v>
      </c>
      <c r="AK15" s="502" t="s">
        <v>1155</v>
      </c>
      <c r="AL15" s="256" t="s">
        <v>1160</v>
      </c>
      <c r="AM15" s="502" t="s">
        <v>1155</v>
      </c>
      <c r="AN15" s="507" t="s">
        <v>1254</v>
      </c>
    </row>
    <row r="16" spans="1:40" ht="115.5" customHeight="1" x14ac:dyDescent="0.3">
      <c r="A16" s="553">
        <v>6</v>
      </c>
      <c r="B16" s="553" t="s">
        <v>601</v>
      </c>
      <c r="C16" s="561" t="s">
        <v>145</v>
      </c>
      <c r="D16" s="596" t="s">
        <v>467</v>
      </c>
      <c r="E16" s="596" t="s">
        <v>995</v>
      </c>
      <c r="F16" s="596" t="s">
        <v>279</v>
      </c>
      <c r="G16" s="574" t="s">
        <v>81</v>
      </c>
      <c r="H16" s="576">
        <v>2</v>
      </c>
      <c r="I16" s="598" t="s">
        <v>93</v>
      </c>
      <c r="J16" s="569">
        <v>0.2</v>
      </c>
      <c r="K16" s="566" t="s">
        <v>8</v>
      </c>
      <c r="L16" s="564">
        <f t="shared" si="1"/>
        <v>0.8</v>
      </c>
      <c r="M16" s="557" t="s">
        <v>100</v>
      </c>
      <c r="N16" s="6">
        <v>1</v>
      </c>
      <c r="O16" s="16" t="s">
        <v>996</v>
      </c>
      <c r="P16" s="165" t="s">
        <v>29</v>
      </c>
      <c r="Q16" s="165" t="s">
        <v>29</v>
      </c>
      <c r="R16" s="19" t="s">
        <v>15</v>
      </c>
      <c r="S16" s="19" t="s">
        <v>10</v>
      </c>
      <c r="T16" s="166">
        <v>0.4</v>
      </c>
      <c r="U16" s="19" t="s">
        <v>20</v>
      </c>
      <c r="V16" s="19" t="s">
        <v>23</v>
      </c>
      <c r="W16" s="19" t="s">
        <v>27</v>
      </c>
      <c r="X16" s="193" t="s">
        <v>93</v>
      </c>
      <c r="Y16" s="190">
        <v>0.12</v>
      </c>
      <c r="Z16" s="243" t="s">
        <v>8</v>
      </c>
      <c r="AA16" s="166">
        <f t="shared" ref="AA16:AA53" si="2">IF(Z16="LEVE",20%,IF(Z16="MENOR",40%,IF(Z16="MODERADO",60%,IF(Z16="MAYOR",80%,IF(Z16="CATASTRÓFICO",100%,IF(Z16="",""))))))</f>
        <v>0.8</v>
      </c>
      <c r="AB16" s="244" t="s">
        <v>100</v>
      </c>
      <c r="AC16" s="240" t="s">
        <v>32</v>
      </c>
      <c r="AD16" s="121" t="s">
        <v>281</v>
      </c>
      <c r="AE16" s="122" t="s">
        <v>997</v>
      </c>
      <c r="AF16" s="69" t="s">
        <v>875</v>
      </c>
      <c r="AG16" s="482" t="s">
        <v>876</v>
      </c>
      <c r="AH16" s="169" t="s">
        <v>1021</v>
      </c>
      <c r="AI16" s="490" t="s">
        <v>1022</v>
      </c>
      <c r="AJ16" s="277" t="s">
        <v>1149</v>
      </c>
      <c r="AK16" s="490" t="s">
        <v>1022</v>
      </c>
      <c r="AL16" s="486" t="s">
        <v>1120</v>
      </c>
      <c r="AM16" s="490" t="s">
        <v>1022</v>
      </c>
      <c r="AN16" s="491" t="s">
        <v>1255</v>
      </c>
    </row>
    <row r="17" spans="1:40" ht="166.5" customHeight="1" x14ac:dyDescent="0.3">
      <c r="A17" s="554"/>
      <c r="B17" s="554"/>
      <c r="C17" s="563"/>
      <c r="D17" s="597"/>
      <c r="E17" s="597"/>
      <c r="F17" s="597"/>
      <c r="G17" s="575"/>
      <c r="H17" s="577"/>
      <c r="I17" s="586"/>
      <c r="J17" s="570"/>
      <c r="K17" s="568"/>
      <c r="L17" s="565"/>
      <c r="M17" s="558"/>
      <c r="N17" s="6">
        <v>2</v>
      </c>
      <c r="O17" s="246" t="s">
        <v>827</v>
      </c>
      <c r="P17" s="165" t="s">
        <v>29</v>
      </c>
      <c r="Q17" s="165" t="s">
        <v>29</v>
      </c>
      <c r="R17" s="19" t="s">
        <v>15</v>
      </c>
      <c r="S17" s="19" t="s">
        <v>10</v>
      </c>
      <c r="T17" s="166">
        <v>0.4</v>
      </c>
      <c r="U17" s="19" t="s">
        <v>20</v>
      </c>
      <c r="V17" s="19" t="s">
        <v>23</v>
      </c>
      <c r="W17" s="19" t="s">
        <v>27</v>
      </c>
      <c r="X17" s="193" t="s">
        <v>93</v>
      </c>
      <c r="Y17" s="190">
        <v>7.1999999999999995E-2</v>
      </c>
      <c r="Z17" s="243" t="s">
        <v>8</v>
      </c>
      <c r="AA17" s="166">
        <f t="shared" si="2"/>
        <v>0.8</v>
      </c>
      <c r="AB17" s="244" t="s">
        <v>100</v>
      </c>
      <c r="AC17" s="240" t="s">
        <v>32</v>
      </c>
      <c r="AD17" s="121" t="s">
        <v>664</v>
      </c>
      <c r="AE17" s="122" t="s">
        <v>665</v>
      </c>
      <c r="AF17" s="69" t="s">
        <v>875</v>
      </c>
      <c r="AG17" s="482" t="s">
        <v>876</v>
      </c>
      <c r="AH17" s="169" t="s">
        <v>1023</v>
      </c>
      <c r="AI17" s="489" t="s">
        <v>1022</v>
      </c>
      <c r="AJ17" s="486" t="s">
        <v>1150</v>
      </c>
      <c r="AK17" s="489" t="s">
        <v>1022</v>
      </c>
      <c r="AL17" s="169" t="s">
        <v>1148</v>
      </c>
      <c r="AM17" s="489" t="s">
        <v>1022</v>
      </c>
      <c r="AN17" s="508" t="s">
        <v>1256</v>
      </c>
    </row>
    <row r="18" spans="1:40" ht="200.25" customHeight="1" x14ac:dyDescent="0.3">
      <c r="A18" s="553">
        <v>7</v>
      </c>
      <c r="B18" s="553" t="s">
        <v>597</v>
      </c>
      <c r="C18" s="561" t="s">
        <v>145</v>
      </c>
      <c r="D18" s="596" t="s">
        <v>282</v>
      </c>
      <c r="E18" s="596" t="s">
        <v>554</v>
      </c>
      <c r="F18" s="596" t="s">
        <v>555</v>
      </c>
      <c r="G18" s="574" t="s">
        <v>81</v>
      </c>
      <c r="H18" s="576">
        <v>12</v>
      </c>
      <c r="I18" s="601" t="s">
        <v>94</v>
      </c>
      <c r="J18" s="569">
        <v>0.4</v>
      </c>
      <c r="K18" s="566" t="s">
        <v>101</v>
      </c>
      <c r="L18" s="564">
        <f t="shared" si="1"/>
        <v>0.6</v>
      </c>
      <c r="M18" s="557" t="s">
        <v>101</v>
      </c>
      <c r="N18" s="6">
        <v>1</v>
      </c>
      <c r="O18" s="16" t="s">
        <v>283</v>
      </c>
      <c r="P18" s="165" t="s">
        <v>29</v>
      </c>
      <c r="Q18" s="165" t="s">
        <v>29</v>
      </c>
      <c r="R18" s="19" t="s">
        <v>15</v>
      </c>
      <c r="S18" s="19" t="s">
        <v>10</v>
      </c>
      <c r="T18" s="166">
        <v>0.4</v>
      </c>
      <c r="U18" s="19" t="s">
        <v>20</v>
      </c>
      <c r="V18" s="19" t="s">
        <v>23</v>
      </c>
      <c r="W18" s="19" t="s">
        <v>27</v>
      </c>
      <c r="X18" s="193" t="s">
        <v>94</v>
      </c>
      <c r="Y18" s="190">
        <v>0.24</v>
      </c>
      <c r="Z18" s="243" t="s">
        <v>101</v>
      </c>
      <c r="AA18" s="166">
        <f t="shared" si="2"/>
        <v>0.6</v>
      </c>
      <c r="AB18" s="244" t="s">
        <v>101</v>
      </c>
      <c r="AC18" s="240" t="s">
        <v>32</v>
      </c>
      <c r="AD18" s="169" t="s">
        <v>284</v>
      </c>
      <c r="AE18" s="122" t="s">
        <v>285</v>
      </c>
      <c r="AF18" s="69" t="s">
        <v>875</v>
      </c>
      <c r="AG18" s="482" t="s">
        <v>876</v>
      </c>
      <c r="AH18" s="169" t="s">
        <v>1024</v>
      </c>
      <c r="AI18" s="489" t="s">
        <v>1022</v>
      </c>
      <c r="AJ18" s="169"/>
      <c r="AK18" s="489"/>
      <c r="AL18" s="277" t="s">
        <v>1121</v>
      </c>
      <c r="AM18" s="489" t="s">
        <v>1154</v>
      </c>
      <c r="AN18" s="169" t="s">
        <v>1229</v>
      </c>
    </row>
    <row r="19" spans="1:40" ht="153.75" customHeight="1" x14ac:dyDescent="0.3">
      <c r="A19" s="554"/>
      <c r="B19" s="554"/>
      <c r="C19" s="562"/>
      <c r="D19" s="599"/>
      <c r="E19" s="599"/>
      <c r="F19" s="599"/>
      <c r="G19" s="575"/>
      <c r="H19" s="600"/>
      <c r="I19" s="601"/>
      <c r="J19" s="581"/>
      <c r="K19" s="567"/>
      <c r="L19" s="565"/>
      <c r="M19" s="558"/>
      <c r="N19" s="6">
        <v>2</v>
      </c>
      <c r="O19" s="121" t="s">
        <v>831</v>
      </c>
      <c r="P19" s="165" t="s">
        <v>29</v>
      </c>
      <c r="Q19" s="165" t="s">
        <v>29</v>
      </c>
      <c r="R19" s="19" t="s">
        <v>16</v>
      </c>
      <c r="S19" s="19" t="s">
        <v>10</v>
      </c>
      <c r="T19" s="166">
        <v>0.4</v>
      </c>
      <c r="U19" s="19" t="s">
        <v>20</v>
      </c>
      <c r="V19" s="19" t="s">
        <v>23</v>
      </c>
      <c r="W19" s="19" t="s">
        <v>27</v>
      </c>
      <c r="X19" s="193" t="s">
        <v>93</v>
      </c>
      <c r="Y19" s="190">
        <v>0.16800000000000001</v>
      </c>
      <c r="Z19" s="243" t="s">
        <v>101</v>
      </c>
      <c r="AA19" s="166">
        <f t="shared" si="2"/>
        <v>0.6</v>
      </c>
      <c r="AB19" s="244" t="s">
        <v>102</v>
      </c>
      <c r="AC19" s="240" t="s">
        <v>32</v>
      </c>
      <c r="AD19" s="169" t="s">
        <v>287</v>
      </c>
      <c r="AE19" s="122" t="s">
        <v>285</v>
      </c>
      <c r="AF19" s="69" t="s">
        <v>875</v>
      </c>
      <c r="AG19" s="482" t="s">
        <v>876</v>
      </c>
      <c r="AH19" s="169" t="s">
        <v>1025</v>
      </c>
      <c r="AI19" s="489" t="s">
        <v>1022</v>
      </c>
      <c r="AJ19" s="169" t="s">
        <v>1152</v>
      </c>
      <c r="AK19" s="489" t="s">
        <v>1154</v>
      </c>
      <c r="AL19" s="277" t="s">
        <v>1151</v>
      </c>
      <c r="AM19" s="489" t="s">
        <v>1154</v>
      </c>
      <c r="AN19" s="508" t="s">
        <v>1218</v>
      </c>
    </row>
    <row r="20" spans="1:40" ht="106.5" customHeight="1" x14ac:dyDescent="0.3">
      <c r="A20" s="6">
        <v>8</v>
      </c>
      <c r="B20" s="6" t="s">
        <v>596</v>
      </c>
      <c r="C20" s="16" t="s">
        <v>911</v>
      </c>
      <c r="D20" s="246" t="s">
        <v>288</v>
      </c>
      <c r="E20" s="247" t="s">
        <v>557</v>
      </c>
      <c r="F20" s="246" t="s">
        <v>558</v>
      </c>
      <c r="G20" s="202" t="s">
        <v>818</v>
      </c>
      <c r="H20" s="7">
        <v>120</v>
      </c>
      <c r="I20" s="193" t="s">
        <v>195</v>
      </c>
      <c r="J20" s="8">
        <v>0.6</v>
      </c>
      <c r="K20" s="243" t="s">
        <v>8</v>
      </c>
      <c r="L20" s="166">
        <f t="shared" si="1"/>
        <v>0.8</v>
      </c>
      <c r="M20" s="244" t="s">
        <v>100</v>
      </c>
      <c r="N20" s="6">
        <v>3</v>
      </c>
      <c r="O20" s="121" t="s">
        <v>832</v>
      </c>
      <c r="P20" s="6" t="s">
        <v>29</v>
      </c>
      <c r="Q20" s="6" t="s">
        <v>29</v>
      </c>
      <c r="R20" s="19" t="s">
        <v>16</v>
      </c>
      <c r="S20" s="19" t="s">
        <v>10</v>
      </c>
      <c r="T20" s="166">
        <v>0.4</v>
      </c>
      <c r="U20" s="19" t="s">
        <v>20</v>
      </c>
      <c r="V20" s="19" t="s">
        <v>23</v>
      </c>
      <c r="W20" s="19" t="s">
        <v>26</v>
      </c>
      <c r="X20" s="193" t="s">
        <v>195</v>
      </c>
      <c r="Y20" s="175">
        <v>0.42</v>
      </c>
      <c r="Z20" s="243" t="s">
        <v>8</v>
      </c>
      <c r="AA20" s="166">
        <f t="shared" si="2"/>
        <v>0.8</v>
      </c>
      <c r="AB20" s="244" t="s">
        <v>100</v>
      </c>
      <c r="AC20" s="240" t="s">
        <v>32</v>
      </c>
      <c r="AD20" s="122" t="s">
        <v>666</v>
      </c>
      <c r="AE20" s="7" t="s">
        <v>290</v>
      </c>
      <c r="AF20" s="69" t="s">
        <v>875</v>
      </c>
      <c r="AG20" s="482" t="s">
        <v>876</v>
      </c>
      <c r="AH20" s="169" t="s">
        <v>1026</v>
      </c>
      <c r="AI20" s="489" t="s">
        <v>1022</v>
      </c>
      <c r="AJ20" s="169" t="s">
        <v>1153</v>
      </c>
      <c r="AK20" s="489" t="s">
        <v>1154</v>
      </c>
      <c r="AL20" s="277" t="s">
        <v>1122</v>
      </c>
      <c r="AM20" s="489" t="s">
        <v>1154</v>
      </c>
      <c r="AN20" s="169" t="s">
        <v>1219</v>
      </c>
    </row>
    <row r="21" spans="1:40" ht="192" customHeight="1" x14ac:dyDescent="0.3">
      <c r="A21" s="6">
        <v>9</v>
      </c>
      <c r="B21" s="255" t="s">
        <v>872</v>
      </c>
      <c r="C21" s="169" t="s">
        <v>333</v>
      </c>
      <c r="D21" s="169" t="s">
        <v>928</v>
      </c>
      <c r="E21" s="169" t="s">
        <v>929</v>
      </c>
      <c r="F21" s="169" t="s">
        <v>930</v>
      </c>
      <c r="G21" s="202" t="s">
        <v>81</v>
      </c>
      <c r="H21" s="7">
        <v>2</v>
      </c>
      <c r="I21" s="193" t="s">
        <v>93</v>
      </c>
      <c r="J21" s="166">
        <f t="shared" ref="J21:J29" si="3">IF(I21="MUY BAJA",20%,IF(I21="BAJA",40%,IF(I21="MEDIA",60%,IF(I21="ALTA",80%,IF(I21="MUY ALTA",100%,IF(I21="",""))))))</f>
        <v>0.2</v>
      </c>
      <c r="K21" s="243" t="s">
        <v>101</v>
      </c>
      <c r="L21" s="166">
        <f t="shared" si="1"/>
        <v>0.6</v>
      </c>
      <c r="M21" s="244" t="s">
        <v>101</v>
      </c>
      <c r="N21" s="6">
        <v>1</v>
      </c>
      <c r="O21" s="16" t="s">
        <v>937</v>
      </c>
      <c r="P21" s="69" t="s">
        <v>29</v>
      </c>
      <c r="Q21" s="6" t="s">
        <v>29</v>
      </c>
      <c r="R21" s="19" t="s">
        <v>15</v>
      </c>
      <c r="S21" s="19" t="s">
        <v>10</v>
      </c>
      <c r="T21" s="248">
        <v>0.4</v>
      </c>
      <c r="U21" s="19" t="s">
        <v>20</v>
      </c>
      <c r="V21" s="19" t="s">
        <v>23</v>
      </c>
      <c r="W21" s="19" t="s">
        <v>27</v>
      </c>
      <c r="X21" s="193" t="s">
        <v>93</v>
      </c>
      <c r="Y21" s="166">
        <v>0.12</v>
      </c>
      <c r="Z21" s="243" t="s">
        <v>167</v>
      </c>
      <c r="AA21" s="166">
        <f t="shared" si="2"/>
        <v>0.2</v>
      </c>
      <c r="AB21" s="244" t="s">
        <v>102</v>
      </c>
      <c r="AC21" s="240" t="s">
        <v>32</v>
      </c>
      <c r="AD21" s="16" t="s">
        <v>941</v>
      </c>
      <c r="AE21" s="69" t="s">
        <v>845</v>
      </c>
      <c r="AF21" s="69" t="s">
        <v>875</v>
      </c>
      <c r="AG21" s="482" t="s">
        <v>876</v>
      </c>
      <c r="AH21" s="277" t="s">
        <v>1027</v>
      </c>
      <c r="AI21" s="277" t="s">
        <v>1028</v>
      </c>
      <c r="AJ21" s="501" t="s">
        <v>1136</v>
      </c>
      <c r="AK21" s="277" t="s">
        <v>1141</v>
      </c>
      <c r="AL21" s="500" t="s">
        <v>1137</v>
      </c>
      <c r="AM21" s="277" t="s">
        <v>1142</v>
      </c>
      <c r="AN21" s="169" t="s">
        <v>1231</v>
      </c>
    </row>
    <row r="22" spans="1:40" ht="211.5" customHeight="1" x14ac:dyDescent="0.3">
      <c r="A22" s="6">
        <v>10</v>
      </c>
      <c r="B22" s="255" t="s">
        <v>873</v>
      </c>
      <c r="C22" s="169" t="s">
        <v>293</v>
      </c>
      <c r="D22" s="169" t="s">
        <v>844</v>
      </c>
      <c r="E22" s="169" t="s">
        <v>931</v>
      </c>
      <c r="F22" s="169" t="s">
        <v>338</v>
      </c>
      <c r="G22" s="202" t="s">
        <v>818</v>
      </c>
      <c r="H22" s="7">
        <v>133</v>
      </c>
      <c r="I22" s="193" t="s">
        <v>195</v>
      </c>
      <c r="J22" s="166">
        <f t="shared" si="3"/>
        <v>0.6</v>
      </c>
      <c r="K22" s="243" t="s">
        <v>101</v>
      </c>
      <c r="L22" s="166">
        <f t="shared" si="1"/>
        <v>0.6</v>
      </c>
      <c r="M22" s="244" t="s">
        <v>101</v>
      </c>
      <c r="N22" s="6">
        <v>2</v>
      </c>
      <c r="O22" s="121" t="s">
        <v>938</v>
      </c>
      <c r="P22" s="6" t="s">
        <v>29</v>
      </c>
      <c r="Q22" s="6" t="s">
        <v>29</v>
      </c>
      <c r="R22" s="19" t="s">
        <v>15</v>
      </c>
      <c r="S22" s="19" t="s">
        <v>10</v>
      </c>
      <c r="T22" s="248">
        <v>0.4</v>
      </c>
      <c r="U22" s="19" t="s">
        <v>20</v>
      </c>
      <c r="V22" s="19" t="s">
        <v>23</v>
      </c>
      <c r="W22" s="19" t="s">
        <v>27</v>
      </c>
      <c r="X22" s="193" t="s">
        <v>93</v>
      </c>
      <c r="Y22" s="166">
        <v>0.14000000000000001</v>
      </c>
      <c r="Z22" s="243" t="s">
        <v>8</v>
      </c>
      <c r="AA22" s="166">
        <f t="shared" si="2"/>
        <v>0.8</v>
      </c>
      <c r="AB22" s="244" t="s">
        <v>100</v>
      </c>
      <c r="AC22" s="240" t="s">
        <v>32</v>
      </c>
      <c r="AD22" s="16" t="s">
        <v>846</v>
      </c>
      <c r="AE22" s="69" t="s">
        <v>847</v>
      </c>
      <c r="AF22" s="69" t="s">
        <v>875</v>
      </c>
      <c r="AG22" s="482" t="s">
        <v>876</v>
      </c>
      <c r="AH22" s="277" t="s">
        <v>1143</v>
      </c>
      <c r="AI22" s="492" t="s">
        <v>1029</v>
      </c>
      <c r="AJ22" s="501" t="s">
        <v>1140</v>
      </c>
      <c r="AK22" s="169" t="s">
        <v>1144</v>
      </c>
      <c r="AL22" s="277" t="s">
        <v>1138</v>
      </c>
      <c r="AM22" s="169" t="s">
        <v>1144</v>
      </c>
      <c r="AN22" s="509" t="s">
        <v>1230</v>
      </c>
    </row>
    <row r="23" spans="1:40" ht="283.5" customHeight="1" x14ac:dyDescent="0.3">
      <c r="A23" s="6">
        <v>11</v>
      </c>
      <c r="B23" s="255" t="s">
        <v>874</v>
      </c>
      <c r="C23" s="169" t="s">
        <v>333</v>
      </c>
      <c r="D23" s="169" t="s">
        <v>945</v>
      </c>
      <c r="E23" s="169" t="s">
        <v>932</v>
      </c>
      <c r="F23" s="169" t="s">
        <v>933</v>
      </c>
      <c r="G23" s="202" t="s">
        <v>81</v>
      </c>
      <c r="H23" s="7">
        <v>4</v>
      </c>
      <c r="I23" s="193" t="s">
        <v>94</v>
      </c>
      <c r="J23" s="166">
        <f t="shared" si="3"/>
        <v>0.4</v>
      </c>
      <c r="K23" s="243" t="s">
        <v>101</v>
      </c>
      <c r="L23" s="166">
        <f t="shared" si="1"/>
        <v>0.6</v>
      </c>
      <c r="M23" s="244" t="s">
        <v>101</v>
      </c>
      <c r="N23" s="6">
        <v>3</v>
      </c>
      <c r="O23" s="121" t="s">
        <v>939</v>
      </c>
      <c r="P23" s="6" t="s">
        <v>29</v>
      </c>
      <c r="Q23" s="6" t="s">
        <v>29</v>
      </c>
      <c r="R23" s="19" t="s">
        <v>15</v>
      </c>
      <c r="S23" s="19" t="s">
        <v>10</v>
      </c>
      <c r="T23" s="248">
        <v>0.4</v>
      </c>
      <c r="U23" s="19" t="s">
        <v>20</v>
      </c>
      <c r="V23" s="19" t="s">
        <v>23</v>
      </c>
      <c r="W23" s="19"/>
      <c r="X23" s="193" t="s">
        <v>93</v>
      </c>
      <c r="Y23" s="166">
        <v>0.28000000000000003</v>
      </c>
      <c r="Z23" s="243" t="s">
        <v>101</v>
      </c>
      <c r="AA23" s="166">
        <f t="shared" si="2"/>
        <v>0.6</v>
      </c>
      <c r="AB23" s="244" t="s">
        <v>101</v>
      </c>
      <c r="AC23" s="240" t="s">
        <v>32</v>
      </c>
      <c r="AD23" s="16" t="s">
        <v>942</v>
      </c>
      <c r="AE23" s="69" t="s">
        <v>845</v>
      </c>
      <c r="AF23" s="69" t="s">
        <v>875</v>
      </c>
      <c r="AG23" s="482" t="s">
        <v>876</v>
      </c>
      <c r="AH23" s="169" t="s">
        <v>1030</v>
      </c>
      <c r="AI23" s="492" t="s">
        <v>1029</v>
      </c>
      <c r="AJ23" s="277" t="s">
        <v>1208</v>
      </c>
      <c r="AK23" s="492" t="s">
        <v>1146</v>
      </c>
      <c r="AL23" s="277" t="s">
        <v>1139</v>
      </c>
      <c r="AM23" s="492" t="s">
        <v>1029</v>
      </c>
      <c r="AN23" s="169" t="s">
        <v>1220</v>
      </c>
    </row>
    <row r="24" spans="1:40" ht="119.25" customHeight="1" x14ac:dyDescent="0.3">
      <c r="A24" s="6">
        <v>12</v>
      </c>
      <c r="B24" s="255" t="s">
        <v>389</v>
      </c>
      <c r="C24" s="216" t="s">
        <v>293</v>
      </c>
      <c r="D24" s="169" t="s">
        <v>934</v>
      </c>
      <c r="E24" s="216" t="s">
        <v>935</v>
      </c>
      <c r="F24" s="169" t="s">
        <v>936</v>
      </c>
      <c r="G24" s="202" t="s">
        <v>81</v>
      </c>
      <c r="H24" s="7">
        <v>40</v>
      </c>
      <c r="I24" s="193" t="s">
        <v>195</v>
      </c>
      <c r="J24" s="166">
        <f t="shared" si="3"/>
        <v>0.6</v>
      </c>
      <c r="K24" s="243" t="s">
        <v>101</v>
      </c>
      <c r="L24" s="166">
        <f t="shared" si="1"/>
        <v>0.6</v>
      </c>
      <c r="M24" s="244" t="s">
        <v>101</v>
      </c>
      <c r="N24" s="6">
        <v>1</v>
      </c>
      <c r="O24" s="169" t="s">
        <v>940</v>
      </c>
      <c r="P24" s="69" t="s">
        <v>29</v>
      </c>
      <c r="Q24" s="6" t="s">
        <v>29</v>
      </c>
      <c r="R24" s="19" t="s">
        <v>15</v>
      </c>
      <c r="S24" s="19" t="s">
        <v>10</v>
      </c>
      <c r="T24" s="248">
        <v>0.4</v>
      </c>
      <c r="U24" s="19" t="s">
        <v>20</v>
      </c>
      <c r="V24" s="19" t="s">
        <v>23</v>
      </c>
      <c r="W24" s="19" t="s">
        <v>27</v>
      </c>
      <c r="X24" s="193" t="s">
        <v>93</v>
      </c>
      <c r="Y24" s="166">
        <v>0.24</v>
      </c>
      <c r="Z24" s="243" t="s">
        <v>101</v>
      </c>
      <c r="AA24" s="166">
        <f t="shared" si="2"/>
        <v>0.6</v>
      </c>
      <c r="AB24" s="244" t="s">
        <v>101</v>
      </c>
      <c r="AC24" s="240" t="s">
        <v>32</v>
      </c>
      <c r="AD24" s="16" t="s">
        <v>943</v>
      </c>
      <c r="AE24" s="69" t="s">
        <v>944</v>
      </c>
      <c r="AF24" s="69" t="s">
        <v>875</v>
      </c>
      <c r="AG24" s="482" t="s">
        <v>876</v>
      </c>
      <c r="AH24" s="169" t="s">
        <v>1031</v>
      </c>
      <c r="AI24" s="492" t="s">
        <v>1029</v>
      </c>
      <c r="AJ24" s="491"/>
      <c r="AK24" s="492" t="s">
        <v>1029</v>
      </c>
      <c r="AL24" s="492" t="s">
        <v>1145</v>
      </c>
      <c r="AM24" s="492" t="s">
        <v>1029</v>
      </c>
      <c r="AN24" s="489" t="s">
        <v>1257</v>
      </c>
    </row>
    <row r="25" spans="1:40" ht="98.25" customHeight="1" x14ac:dyDescent="0.3">
      <c r="A25" s="6">
        <v>13</v>
      </c>
      <c r="B25" s="6" t="s">
        <v>384</v>
      </c>
      <c r="C25" s="16" t="s">
        <v>912</v>
      </c>
      <c r="D25" s="121" t="s">
        <v>801</v>
      </c>
      <c r="E25" s="16" t="s">
        <v>300</v>
      </c>
      <c r="F25" s="16" t="s">
        <v>802</v>
      </c>
      <c r="G25" s="202" t="s">
        <v>824</v>
      </c>
      <c r="H25" s="7">
        <v>72</v>
      </c>
      <c r="I25" s="193" t="s">
        <v>195</v>
      </c>
      <c r="J25" s="166">
        <f t="shared" si="3"/>
        <v>0.6</v>
      </c>
      <c r="K25" s="243" t="s">
        <v>101</v>
      </c>
      <c r="L25" s="166">
        <f t="shared" si="1"/>
        <v>0.6</v>
      </c>
      <c r="M25" s="244" t="s">
        <v>101</v>
      </c>
      <c r="N25" s="6">
        <v>1</v>
      </c>
      <c r="O25" s="16" t="s">
        <v>806</v>
      </c>
      <c r="P25" s="165" t="s">
        <v>29</v>
      </c>
      <c r="Q25" s="165" t="s">
        <v>29</v>
      </c>
      <c r="R25" s="19" t="s">
        <v>15</v>
      </c>
      <c r="S25" s="19" t="s">
        <v>10</v>
      </c>
      <c r="T25" s="166">
        <v>0.4</v>
      </c>
      <c r="U25" s="19" t="s">
        <v>20</v>
      </c>
      <c r="V25" s="19" t="s">
        <v>23</v>
      </c>
      <c r="W25" s="19" t="s">
        <v>27</v>
      </c>
      <c r="X25" s="193" t="s">
        <v>93</v>
      </c>
      <c r="Y25" s="166">
        <v>0.36</v>
      </c>
      <c r="Z25" s="243" t="s">
        <v>101</v>
      </c>
      <c r="AA25" s="166">
        <f t="shared" si="2"/>
        <v>0.6</v>
      </c>
      <c r="AB25" s="244" t="s">
        <v>101</v>
      </c>
      <c r="AC25" s="240" t="s">
        <v>32</v>
      </c>
      <c r="AD25" s="169" t="s">
        <v>811</v>
      </c>
      <c r="AE25" s="7" t="s">
        <v>306</v>
      </c>
      <c r="AF25" s="69" t="s">
        <v>875</v>
      </c>
      <c r="AG25" s="482" t="s">
        <v>876</v>
      </c>
      <c r="AH25" s="277" t="s">
        <v>1032</v>
      </c>
      <c r="AI25" s="489" t="s">
        <v>1173</v>
      </c>
      <c r="AJ25" s="277" t="s">
        <v>1034</v>
      </c>
      <c r="AK25" s="489" t="s">
        <v>1033</v>
      </c>
      <c r="AL25" s="277" t="s">
        <v>1168</v>
      </c>
      <c r="AM25" s="489" t="s">
        <v>1173</v>
      </c>
      <c r="AN25" s="508" t="s">
        <v>1221</v>
      </c>
    </row>
    <row r="26" spans="1:40" ht="183.75" customHeight="1" x14ac:dyDescent="0.3">
      <c r="A26" s="6">
        <v>14</v>
      </c>
      <c r="B26" s="6" t="s">
        <v>385</v>
      </c>
      <c r="C26" s="16" t="s">
        <v>913</v>
      </c>
      <c r="D26" s="121" t="s">
        <v>803</v>
      </c>
      <c r="E26" s="16" t="s">
        <v>804</v>
      </c>
      <c r="F26" s="16" t="s">
        <v>828</v>
      </c>
      <c r="G26" s="202" t="s">
        <v>87</v>
      </c>
      <c r="H26" s="7">
        <v>12</v>
      </c>
      <c r="I26" s="249" t="s">
        <v>94</v>
      </c>
      <c r="J26" s="166">
        <f t="shared" si="3"/>
        <v>0.4</v>
      </c>
      <c r="K26" s="243" t="s">
        <v>8</v>
      </c>
      <c r="L26" s="166">
        <f t="shared" si="1"/>
        <v>0.8</v>
      </c>
      <c r="M26" s="244" t="s">
        <v>100</v>
      </c>
      <c r="N26" s="6">
        <v>2</v>
      </c>
      <c r="O26" s="121" t="s">
        <v>807</v>
      </c>
      <c r="P26" s="6" t="s">
        <v>29</v>
      </c>
      <c r="Q26" s="6" t="s">
        <v>29</v>
      </c>
      <c r="R26" s="19" t="s">
        <v>15</v>
      </c>
      <c r="S26" s="19" t="s">
        <v>10</v>
      </c>
      <c r="T26" s="248">
        <v>0.4</v>
      </c>
      <c r="U26" s="19" t="s">
        <v>20</v>
      </c>
      <c r="V26" s="19" t="s">
        <v>23</v>
      </c>
      <c r="W26" s="19" t="s">
        <v>27</v>
      </c>
      <c r="X26" s="193" t="s">
        <v>93</v>
      </c>
      <c r="Y26" s="166">
        <v>0.24</v>
      </c>
      <c r="Z26" s="243" t="s">
        <v>8</v>
      </c>
      <c r="AA26" s="166">
        <f t="shared" si="2"/>
        <v>0.8</v>
      </c>
      <c r="AB26" s="244" t="s">
        <v>100</v>
      </c>
      <c r="AC26" s="240" t="s">
        <v>32</v>
      </c>
      <c r="AD26" s="169" t="s">
        <v>812</v>
      </c>
      <c r="AE26" s="7" t="s">
        <v>306</v>
      </c>
      <c r="AF26" s="69" t="s">
        <v>875</v>
      </c>
      <c r="AG26" s="482" t="s">
        <v>876</v>
      </c>
      <c r="AH26" s="277" t="s">
        <v>1035</v>
      </c>
      <c r="AI26" s="493" t="s">
        <v>1174</v>
      </c>
      <c r="AJ26" s="277" t="s">
        <v>1037</v>
      </c>
      <c r="AK26" s="493" t="s">
        <v>1036</v>
      </c>
      <c r="AL26" s="277" t="s">
        <v>1169</v>
      </c>
      <c r="AM26" s="493" t="s">
        <v>1174</v>
      </c>
      <c r="AN26" s="169" t="s">
        <v>1232</v>
      </c>
    </row>
    <row r="27" spans="1:40" ht="144" customHeight="1" x14ac:dyDescent="0.3">
      <c r="A27" s="6">
        <v>15</v>
      </c>
      <c r="B27" s="6" t="s">
        <v>386</v>
      </c>
      <c r="C27" s="16" t="s">
        <v>689</v>
      </c>
      <c r="D27" s="121" t="s">
        <v>805</v>
      </c>
      <c r="E27" s="16" t="s">
        <v>849</v>
      </c>
      <c r="F27" s="16" t="s">
        <v>848</v>
      </c>
      <c r="G27" s="202" t="s">
        <v>824</v>
      </c>
      <c r="H27" s="7">
        <v>36</v>
      </c>
      <c r="I27" s="249" t="s">
        <v>195</v>
      </c>
      <c r="J27" s="166">
        <f t="shared" si="3"/>
        <v>0.6</v>
      </c>
      <c r="K27" s="243" t="s">
        <v>103</v>
      </c>
      <c r="L27" s="166">
        <f t="shared" si="1"/>
        <v>0.4</v>
      </c>
      <c r="M27" s="244" t="s">
        <v>101</v>
      </c>
      <c r="N27" s="6">
        <v>3</v>
      </c>
      <c r="O27" s="121" t="s">
        <v>808</v>
      </c>
      <c r="P27" s="6" t="s">
        <v>29</v>
      </c>
      <c r="Q27" s="6" t="s">
        <v>29</v>
      </c>
      <c r="R27" s="19" t="s">
        <v>15</v>
      </c>
      <c r="S27" s="19" t="s">
        <v>10</v>
      </c>
      <c r="T27" s="248">
        <v>0.4</v>
      </c>
      <c r="U27" s="19" t="s">
        <v>20</v>
      </c>
      <c r="V27" s="19" t="s">
        <v>23</v>
      </c>
      <c r="W27" s="19" t="s">
        <v>27</v>
      </c>
      <c r="X27" s="193" t="s">
        <v>93</v>
      </c>
      <c r="Y27" s="175">
        <v>0.36</v>
      </c>
      <c r="Z27" s="243" t="s">
        <v>103</v>
      </c>
      <c r="AA27" s="166">
        <f t="shared" si="2"/>
        <v>0.4</v>
      </c>
      <c r="AB27" s="244" t="s">
        <v>102</v>
      </c>
      <c r="AC27" s="240" t="s">
        <v>32</v>
      </c>
      <c r="AD27" s="169" t="s">
        <v>813</v>
      </c>
      <c r="AE27" s="7" t="s">
        <v>309</v>
      </c>
      <c r="AF27" s="69" t="s">
        <v>875</v>
      </c>
      <c r="AG27" s="482" t="s">
        <v>876</v>
      </c>
      <c r="AH27" s="277" t="s">
        <v>1038</v>
      </c>
      <c r="AI27" s="489" t="s">
        <v>1198</v>
      </c>
      <c r="AJ27" s="277" t="s">
        <v>1040</v>
      </c>
      <c r="AK27" s="493" t="s">
        <v>1039</v>
      </c>
      <c r="AL27" s="277" t="s">
        <v>1170</v>
      </c>
      <c r="AM27" s="489" t="s">
        <v>1175</v>
      </c>
      <c r="AN27" s="169" t="s">
        <v>1170</v>
      </c>
    </row>
    <row r="28" spans="1:40" ht="114" customHeight="1" x14ac:dyDescent="0.3">
      <c r="A28" s="6">
        <v>16</v>
      </c>
      <c r="B28" s="6" t="s">
        <v>387</v>
      </c>
      <c r="C28" s="16" t="s">
        <v>914</v>
      </c>
      <c r="D28" s="121" t="s">
        <v>311</v>
      </c>
      <c r="E28" s="250" t="s">
        <v>312</v>
      </c>
      <c r="F28" s="16" t="s">
        <v>482</v>
      </c>
      <c r="G28" s="202" t="s">
        <v>81</v>
      </c>
      <c r="H28" s="7">
        <v>650</v>
      </c>
      <c r="I28" s="445" t="s">
        <v>7</v>
      </c>
      <c r="J28" s="166">
        <f t="shared" si="3"/>
        <v>0.8</v>
      </c>
      <c r="K28" s="243" t="s">
        <v>103</v>
      </c>
      <c r="L28" s="166">
        <f t="shared" si="1"/>
        <v>0.4</v>
      </c>
      <c r="M28" s="244" t="s">
        <v>101</v>
      </c>
      <c r="N28" s="7">
        <v>4</v>
      </c>
      <c r="O28" s="122" t="s">
        <v>809</v>
      </c>
      <c r="P28" s="7" t="s">
        <v>29</v>
      </c>
      <c r="Q28" s="7" t="s">
        <v>29</v>
      </c>
      <c r="R28" s="19" t="s">
        <v>15</v>
      </c>
      <c r="S28" s="19" t="s">
        <v>10</v>
      </c>
      <c r="T28" s="173">
        <v>0.4</v>
      </c>
      <c r="U28" s="19" t="s">
        <v>20</v>
      </c>
      <c r="V28" s="19" t="s">
        <v>23</v>
      </c>
      <c r="W28" s="19" t="s">
        <v>27</v>
      </c>
      <c r="X28" s="193" t="s">
        <v>94</v>
      </c>
      <c r="Y28" s="166">
        <v>0.48</v>
      </c>
      <c r="Z28" s="243" t="s">
        <v>103</v>
      </c>
      <c r="AA28" s="166">
        <f t="shared" si="2"/>
        <v>0.4</v>
      </c>
      <c r="AB28" s="244" t="s">
        <v>101</v>
      </c>
      <c r="AC28" s="240" t="s">
        <v>32</v>
      </c>
      <c r="AD28" s="169" t="s">
        <v>814</v>
      </c>
      <c r="AE28" s="7" t="s">
        <v>314</v>
      </c>
      <c r="AF28" s="69" t="s">
        <v>875</v>
      </c>
      <c r="AG28" s="482" t="s">
        <v>876</v>
      </c>
      <c r="AH28" s="277" t="s">
        <v>1041</v>
      </c>
      <c r="AI28" s="489" t="s">
        <v>1173</v>
      </c>
      <c r="AJ28" s="277" t="s">
        <v>1043</v>
      </c>
      <c r="AK28" s="493" t="s">
        <v>1042</v>
      </c>
      <c r="AL28" s="277" t="s">
        <v>1171</v>
      </c>
      <c r="AM28" s="493" t="s">
        <v>1042</v>
      </c>
      <c r="AN28" s="169" t="s">
        <v>1233</v>
      </c>
    </row>
    <row r="29" spans="1:40" ht="96.75" customHeight="1" x14ac:dyDescent="0.3">
      <c r="A29" s="6">
        <v>17</v>
      </c>
      <c r="B29" s="6" t="s">
        <v>388</v>
      </c>
      <c r="C29" s="16" t="s">
        <v>913</v>
      </c>
      <c r="D29" s="79" t="s">
        <v>315</v>
      </c>
      <c r="E29" s="16" t="s">
        <v>926</v>
      </c>
      <c r="F29" s="16" t="s">
        <v>927</v>
      </c>
      <c r="G29" s="202" t="s">
        <v>81</v>
      </c>
      <c r="H29" s="7">
        <v>600</v>
      </c>
      <c r="I29" s="193" t="s">
        <v>7</v>
      </c>
      <c r="J29" s="166">
        <f t="shared" si="3"/>
        <v>0.8</v>
      </c>
      <c r="K29" s="243" t="s">
        <v>167</v>
      </c>
      <c r="L29" s="166">
        <f t="shared" si="1"/>
        <v>0.2</v>
      </c>
      <c r="M29" s="244" t="s">
        <v>101</v>
      </c>
      <c r="N29" s="7">
        <v>5</v>
      </c>
      <c r="O29" s="122" t="s">
        <v>810</v>
      </c>
      <c r="P29" s="7" t="s">
        <v>29</v>
      </c>
      <c r="Q29" s="7" t="s">
        <v>29</v>
      </c>
      <c r="R29" s="19" t="s">
        <v>15</v>
      </c>
      <c r="S29" s="19" t="s">
        <v>10</v>
      </c>
      <c r="T29" s="271">
        <v>0.4</v>
      </c>
      <c r="U29" s="19" t="s">
        <v>20</v>
      </c>
      <c r="V29" s="19" t="s">
        <v>23</v>
      </c>
      <c r="W29" s="19" t="s">
        <v>27</v>
      </c>
      <c r="X29" s="193" t="s">
        <v>93</v>
      </c>
      <c r="Y29" s="166">
        <v>0.36</v>
      </c>
      <c r="Z29" s="243" t="s">
        <v>167</v>
      </c>
      <c r="AA29" s="166">
        <f t="shared" si="2"/>
        <v>0.2</v>
      </c>
      <c r="AB29" s="244" t="s">
        <v>102</v>
      </c>
      <c r="AC29" s="240" t="s">
        <v>32</v>
      </c>
      <c r="AD29" s="169" t="s">
        <v>815</v>
      </c>
      <c r="AE29" s="169" t="s">
        <v>318</v>
      </c>
      <c r="AF29" s="69" t="s">
        <v>875</v>
      </c>
      <c r="AG29" s="482" t="s">
        <v>876</v>
      </c>
      <c r="AH29" s="277" t="s">
        <v>1044</v>
      </c>
      <c r="AI29" s="489" t="s">
        <v>1173</v>
      </c>
      <c r="AJ29" s="277" t="s">
        <v>1046</v>
      </c>
      <c r="AK29" s="493" t="s">
        <v>1045</v>
      </c>
      <c r="AL29" s="277" t="s">
        <v>1172</v>
      </c>
      <c r="AM29" s="493" t="s">
        <v>1045</v>
      </c>
      <c r="AN29" s="169" t="s">
        <v>1234</v>
      </c>
    </row>
    <row r="30" spans="1:40" ht="214.5" x14ac:dyDescent="0.3">
      <c r="A30" s="6">
        <v>18</v>
      </c>
      <c r="B30" s="6" t="s">
        <v>392</v>
      </c>
      <c r="C30" s="235" t="s">
        <v>291</v>
      </c>
      <c r="D30" s="235" t="s">
        <v>859</v>
      </c>
      <c r="E30" s="235" t="s">
        <v>860</v>
      </c>
      <c r="F30" s="235" t="s">
        <v>861</v>
      </c>
      <c r="G30" s="202" t="s">
        <v>81</v>
      </c>
      <c r="H30" s="234">
        <v>1500</v>
      </c>
      <c r="I30" s="437" t="s">
        <v>7</v>
      </c>
      <c r="J30" s="166">
        <f t="shared" ref="J30:J43" si="4">IF(I30="MUY BAJA",20%,IF(I30="BAJA",40%,IF(I30="MEDIA",60%,IF(I30="ALTA",80%,IF(I30="MUY ALTA",100%,IF(I30="",""))))))</f>
        <v>0.8</v>
      </c>
      <c r="K30" s="243" t="s">
        <v>167</v>
      </c>
      <c r="L30" s="166">
        <f t="shared" si="1"/>
        <v>0.2</v>
      </c>
      <c r="M30" s="244" t="s">
        <v>102</v>
      </c>
      <c r="N30" s="6">
        <v>1</v>
      </c>
      <c r="O30" s="16" t="s">
        <v>321</v>
      </c>
      <c r="P30" s="165" t="s">
        <v>29</v>
      </c>
      <c r="Q30" s="165" t="s">
        <v>29</v>
      </c>
      <c r="R30" s="19" t="s">
        <v>16</v>
      </c>
      <c r="S30" s="19" t="s">
        <v>10</v>
      </c>
      <c r="T30" s="166">
        <v>0.3</v>
      </c>
      <c r="U30" s="19" t="s">
        <v>20</v>
      </c>
      <c r="V30" s="19" t="s">
        <v>23</v>
      </c>
      <c r="W30" s="19" t="s">
        <v>27</v>
      </c>
      <c r="X30" s="193" t="s">
        <v>94</v>
      </c>
      <c r="Y30" s="251">
        <v>0.56000000000000005</v>
      </c>
      <c r="Z30" s="243" t="s">
        <v>167</v>
      </c>
      <c r="AA30" s="166">
        <f t="shared" si="2"/>
        <v>0.2</v>
      </c>
      <c r="AB30" s="244" t="s">
        <v>102</v>
      </c>
      <c r="AC30" s="240" t="s">
        <v>32</v>
      </c>
      <c r="AD30" s="16" t="s">
        <v>863</v>
      </c>
      <c r="AE30" s="121" t="s">
        <v>323</v>
      </c>
      <c r="AF30" s="69" t="s">
        <v>875</v>
      </c>
      <c r="AG30" s="482" t="s">
        <v>876</v>
      </c>
      <c r="AH30" s="494" t="s">
        <v>1047</v>
      </c>
      <c r="AI30" s="489" t="s">
        <v>1048</v>
      </c>
      <c r="AJ30" s="494" t="s">
        <v>1047</v>
      </c>
      <c r="AK30" s="489" t="s">
        <v>1134</v>
      </c>
      <c r="AL30" s="494" t="s">
        <v>1047</v>
      </c>
      <c r="AM30" s="489" t="s">
        <v>1134</v>
      </c>
      <c r="AN30" s="509" t="s">
        <v>1223</v>
      </c>
    </row>
    <row r="31" spans="1:40" ht="99" x14ac:dyDescent="0.3">
      <c r="A31" s="6">
        <v>19</v>
      </c>
      <c r="B31" s="6" t="s">
        <v>393</v>
      </c>
      <c r="C31" s="16" t="s">
        <v>324</v>
      </c>
      <c r="D31" s="16" t="s">
        <v>862</v>
      </c>
      <c r="E31" s="16" t="s">
        <v>487</v>
      </c>
      <c r="F31" s="16" t="s">
        <v>488</v>
      </c>
      <c r="G31" s="202" t="s">
        <v>81</v>
      </c>
      <c r="H31" s="7">
        <v>2000</v>
      </c>
      <c r="I31" s="436" t="s">
        <v>7</v>
      </c>
      <c r="J31" s="166">
        <f t="shared" si="4"/>
        <v>0.8</v>
      </c>
      <c r="K31" s="243" t="s">
        <v>167</v>
      </c>
      <c r="L31" s="166">
        <f t="shared" si="1"/>
        <v>0.2</v>
      </c>
      <c r="M31" s="244" t="s">
        <v>102</v>
      </c>
      <c r="N31" s="6">
        <v>2</v>
      </c>
      <c r="O31" s="121" t="s">
        <v>489</v>
      </c>
      <c r="P31" s="6" t="s">
        <v>29</v>
      </c>
      <c r="Q31" s="6" t="s">
        <v>29</v>
      </c>
      <c r="R31" s="19" t="s">
        <v>17</v>
      </c>
      <c r="S31" s="19" t="s">
        <v>10</v>
      </c>
      <c r="T31" s="166">
        <v>0.4</v>
      </c>
      <c r="U31" s="19" t="s">
        <v>20</v>
      </c>
      <c r="V31" s="19" t="s">
        <v>23</v>
      </c>
      <c r="W31" s="19" t="s">
        <v>27</v>
      </c>
      <c r="X31" s="193" t="s">
        <v>94</v>
      </c>
      <c r="Y31" s="252">
        <v>0.48</v>
      </c>
      <c r="Z31" s="243" t="s">
        <v>167</v>
      </c>
      <c r="AA31" s="166">
        <f t="shared" si="2"/>
        <v>0.2</v>
      </c>
      <c r="AB31" s="244" t="s">
        <v>102</v>
      </c>
      <c r="AC31" s="240" t="s">
        <v>32</v>
      </c>
      <c r="AD31" s="16" t="s">
        <v>1133</v>
      </c>
      <c r="AE31" s="69" t="s">
        <v>323</v>
      </c>
      <c r="AF31" s="69" t="s">
        <v>875</v>
      </c>
      <c r="AG31" s="482" t="s">
        <v>876</v>
      </c>
      <c r="AH31" s="494" t="s">
        <v>1049</v>
      </c>
      <c r="AI31" s="489" t="s">
        <v>1048</v>
      </c>
      <c r="AJ31" s="494" t="s">
        <v>1049</v>
      </c>
      <c r="AK31" s="489" t="s">
        <v>1048</v>
      </c>
      <c r="AL31" s="494" t="s">
        <v>1049</v>
      </c>
      <c r="AM31" s="489" t="s">
        <v>1135</v>
      </c>
      <c r="AN31" s="510" t="s">
        <v>1224</v>
      </c>
    </row>
    <row r="32" spans="1:40" ht="115.5" x14ac:dyDescent="0.3">
      <c r="A32" s="6">
        <v>20</v>
      </c>
      <c r="B32" s="6" t="s">
        <v>364</v>
      </c>
      <c r="C32" s="69" t="s">
        <v>345</v>
      </c>
      <c r="D32" s="121" t="s">
        <v>346</v>
      </c>
      <c r="E32" s="16" t="s">
        <v>347</v>
      </c>
      <c r="F32" s="16" t="s">
        <v>490</v>
      </c>
      <c r="G32" s="202" t="s">
        <v>81</v>
      </c>
      <c r="H32" s="7">
        <f>(3*12)+2+5+12</f>
        <v>55</v>
      </c>
      <c r="I32" s="193" t="s">
        <v>195</v>
      </c>
      <c r="J32" s="166">
        <f t="shared" si="4"/>
        <v>0.6</v>
      </c>
      <c r="K32" s="243" t="s">
        <v>167</v>
      </c>
      <c r="L32" s="166">
        <f t="shared" si="1"/>
        <v>0.2</v>
      </c>
      <c r="M32" s="244" t="s">
        <v>102</v>
      </c>
      <c r="N32" s="6">
        <v>1</v>
      </c>
      <c r="O32" s="79" t="s">
        <v>834</v>
      </c>
      <c r="P32" s="69" t="s">
        <v>29</v>
      </c>
      <c r="Q32" s="6" t="s">
        <v>29</v>
      </c>
      <c r="R32" s="19" t="s">
        <v>15</v>
      </c>
      <c r="S32" s="19" t="s">
        <v>10</v>
      </c>
      <c r="T32" s="248">
        <v>0.4</v>
      </c>
      <c r="U32" s="19" t="s">
        <v>20</v>
      </c>
      <c r="V32" s="19" t="s">
        <v>23</v>
      </c>
      <c r="W32" s="19" t="s">
        <v>27</v>
      </c>
      <c r="X32" s="193" t="s">
        <v>93</v>
      </c>
      <c r="Y32" s="166">
        <v>0.36</v>
      </c>
      <c r="Z32" s="243" t="s">
        <v>167</v>
      </c>
      <c r="AA32" s="166">
        <f t="shared" si="2"/>
        <v>0.2</v>
      </c>
      <c r="AB32" s="244" t="s">
        <v>102</v>
      </c>
      <c r="AC32" s="240" t="s">
        <v>32</v>
      </c>
      <c r="AD32" s="16" t="s">
        <v>491</v>
      </c>
      <c r="AE32" s="7" t="s">
        <v>349</v>
      </c>
      <c r="AF32" s="69" t="s">
        <v>875</v>
      </c>
      <c r="AG32" s="482" t="s">
        <v>876</v>
      </c>
      <c r="AH32" s="169" t="s">
        <v>1050</v>
      </c>
      <c r="AI32" s="489" t="s">
        <v>1048</v>
      </c>
      <c r="AJ32" s="169" t="s">
        <v>1050</v>
      </c>
      <c r="AK32" s="489" t="s">
        <v>1051</v>
      </c>
      <c r="AL32" s="491" t="s">
        <v>1050</v>
      </c>
      <c r="AM32" s="491" t="s">
        <v>1184</v>
      </c>
      <c r="AN32" s="491" t="s">
        <v>1235</v>
      </c>
    </row>
    <row r="33" spans="1:40" ht="86.25" x14ac:dyDescent="0.3">
      <c r="A33" s="6">
        <v>21</v>
      </c>
      <c r="B33" s="6" t="s">
        <v>365</v>
      </c>
      <c r="C33" s="16" t="s">
        <v>474</v>
      </c>
      <c r="D33" s="16" t="s">
        <v>350</v>
      </c>
      <c r="E33" s="16" t="s">
        <v>351</v>
      </c>
      <c r="F33" s="16" t="s">
        <v>492</v>
      </c>
      <c r="G33" s="202" t="s">
        <v>818</v>
      </c>
      <c r="H33" s="7">
        <v>15</v>
      </c>
      <c r="I33" s="193" t="s">
        <v>94</v>
      </c>
      <c r="J33" s="166">
        <f t="shared" si="4"/>
        <v>0.4</v>
      </c>
      <c r="K33" s="243" t="s">
        <v>8</v>
      </c>
      <c r="L33" s="166">
        <f t="shared" si="1"/>
        <v>0.8</v>
      </c>
      <c r="M33" s="244" t="s">
        <v>100</v>
      </c>
      <c r="N33" s="6">
        <v>2</v>
      </c>
      <c r="O33" s="121" t="s">
        <v>352</v>
      </c>
      <c r="P33" s="6" t="s">
        <v>29</v>
      </c>
      <c r="Q33" s="6" t="s">
        <v>29</v>
      </c>
      <c r="R33" s="19" t="s">
        <v>15</v>
      </c>
      <c r="S33" s="19" t="s">
        <v>10</v>
      </c>
      <c r="T33" s="248">
        <v>0.4</v>
      </c>
      <c r="U33" s="19" t="s">
        <v>20</v>
      </c>
      <c r="V33" s="19" t="s">
        <v>23</v>
      </c>
      <c r="W33" s="19" t="s">
        <v>26</v>
      </c>
      <c r="X33" s="193" t="s">
        <v>93</v>
      </c>
      <c r="Y33" s="166">
        <v>0.24</v>
      </c>
      <c r="Z33" s="243" t="s">
        <v>8</v>
      </c>
      <c r="AA33" s="166">
        <f t="shared" si="2"/>
        <v>0.8</v>
      </c>
      <c r="AB33" s="244" t="s">
        <v>100</v>
      </c>
      <c r="AC33" s="240" t="s">
        <v>32</v>
      </c>
      <c r="AD33" s="16" t="s">
        <v>353</v>
      </c>
      <c r="AE33" s="7" t="s">
        <v>349</v>
      </c>
      <c r="AF33" s="69" t="s">
        <v>875</v>
      </c>
      <c r="AG33" s="482" t="s">
        <v>876</v>
      </c>
      <c r="AH33" s="169" t="s">
        <v>1052</v>
      </c>
      <c r="AI33" s="489" t="s">
        <v>1048</v>
      </c>
      <c r="AJ33" s="169" t="s">
        <v>1052</v>
      </c>
      <c r="AK33" s="489" t="s">
        <v>1053</v>
      </c>
      <c r="AL33" s="491" t="s">
        <v>1052</v>
      </c>
      <c r="AM33" s="489" t="s">
        <v>1185</v>
      </c>
      <c r="AN33" s="508" t="s">
        <v>1236</v>
      </c>
    </row>
    <row r="34" spans="1:40" ht="132" x14ac:dyDescent="0.3">
      <c r="A34" s="6">
        <v>22</v>
      </c>
      <c r="B34" s="6" t="s">
        <v>366</v>
      </c>
      <c r="C34" s="16" t="s">
        <v>462</v>
      </c>
      <c r="D34" s="16" t="s">
        <v>354</v>
      </c>
      <c r="E34" s="16" t="s">
        <v>355</v>
      </c>
      <c r="F34" s="16" t="s">
        <v>356</v>
      </c>
      <c r="G34" s="202" t="s">
        <v>81</v>
      </c>
      <c r="H34" s="7">
        <f>2+1+12+1</f>
        <v>16</v>
      </c>
      <c r="I34" s="193" t="s">
        <v>94</v>
      </c>
      <c r="J34" s="166">
        <f t="shared" si="4"/>
        <v>0.4</v>
      </c>
      <c r="K34" s="243" t="s">
        <v>103</v>
      </c>
      <c r="L34" s="166">
        <f t="shared" si="1"/>
        <v>0.4</v>
      </c>
      <c r="M34" s="244" t="s">
        <v>102</v>
      </c>
      <c r="N34" s="6">
        <v>3</v>
      </c>
      <c r="O34" s="121" t="s">
        <v>835</v>
      </c>
      <c r="P34" s="6" t="s">
        <v>29</v>
      </c>
      <c r="Q34" s="6" t="s">
        <v>29</v>
      </c>
      <c r="R34" s="19" t="s">
        <v>15</v>
      </c>
      <c r="S34" s="19" t="s">
        <v>10</v>
      </c>
      <c r="T34" s="248">
        <v>0.4</v>
      </c>
      <c r="U34" s="19" t="s">
        <v>20</v>
      </c>
      <c r="V34" s="19" t="s">
        <v>23</v>
      </c>
      <c r="W34" s="19" t="s">
        <v>26</v>
      </c>
      <c r="X34" s="193" t="s">
        <v>93</v>
      </c>
      <c r="Y34" s="173">
        <v>0.36</v>
      </c>
      <c r="Z34" s="243" t="s">
        <v>103</v>
      </c>
      <c r="AA34" s="166">
        <f t="shared" si="2"/>
        <v>0.4</v>
      </c>
      <c r="AB34" s="244" t="s">
        <v>102</v>
      </c>
      <c r="AC34" s="240" t="s">
        <v>32</v>
      </c>
      <c r="AD34" s="169" t="s">
        <v>358</v>
      </c>
      <c r="AE34" s="7" t="s">
        <v>359</v>
      </c>
      <c r="AF34" s="69" t="s">
        <v>875</v>
      </c>
      <c r="AG34" s="482" t="s">
        <v>876</v>
      </c>
      <c r="AH34" s="169" t="s">
        <v>1054</v>
      </c>
      <c r="AI34" s="489" t="s">
        <v>1055</v>
      </c>
      <c r="AJ34" s="169" t="s">
        <v>1054</v>
      </c>
      <c r="AK34" s="489" t="s">
        <v>1051</v>
      </c>
      <c r="AL34" s="491" t="s">
        <v>1176</v>
      </c>
      <c r="AM34" s="491" t="s">
        <v>1186</v>
      </c>
      <c r="AN34" s="507" t="s">
        <v>1225</v>
      </c>
    </row>
    <row r="35" spans="1:40" ht="167.25" customHeight="1" x14ac:dyDescent="0.3">
      <c r="A35" s="6">
        <v>23</v>
      </c>
      <c r="B35" s="6" t="s">
        <v>367</v>
      </c>
      <c r="C35" s="16" t="s">
        <v>474</v>
      </c>
      <c r="D35" s="16" t="s">
        <v>360</v>
      </c>
      <c r="E35" s="16" t="s">
        <v>915</v>
      </c>
      <c r="F35" s="16" t="s">
        <v>493</v>
      </c>
      <c r="G35" s="202" t="s">
        <v>818</v>
      </c>
      <c r="H35" s="118">
        <f>(365-52)*5</f>
        <v>1565</v>
      </c>
      <c r="I35" s="193" t="s">
        <v>7</v>
      </c>
      <c r="J35" s="166">
        <f t="shared" si="4"/>
        <v>0.8</v>
      </c>
      <c r="K35" s="243" t="s">
        <v>8</v>
      </c>
      <c r="L35" s="166">
        <f t="shared" si="1"/>
        <v>0.8</v>
      </c>
      <c r="M35" s="244" t="s">
        <v>100</v>
      </c>
      <c r="N35" s="7">
        <v>4</v>
      </c>
      <c r="O35" s="122" t="s">
        <v>362</v>
      </c>
      <c r="P35" s="266" t="s">
        <v>29</v>
      </c>
      <c r="Q35" s="7" t="s">
        <v>29</v>
      </c>
      <c r="R35" s="19" t="s">
        <v>15</v>
      </c>
      <c r="S35" s="19" t="s">
        <v>10</v>
      </c>
      <c r="T35" s="248">
        <v>0.4</v>
      </c>
      <c r="U35" s="19" t="s">
        <v>20</v>
      </c>
      <c r="V35" s="19" t="s">
        <v>23</v>
      </c>
      <c r="W35" s="19" t="s">
        <v>27</v>
      </c>
      <c r="X35" s="193" t="s">
        <v>93</v>
      </c>
      <c r="Y35" s="166">
        <v>0.36</v>
      </c>
      <c r="Z35" s="243" t="s">
        <v>8</v>
      </c>
      <c r="AA35" s="166">
        <f t="shared" si="2"/>
        <v>0.8</v>
      </c>
      <c r="AB35" s="244" t="s">
        <v>100</v>
      </c>
      <c r="AC35" s="240" t="s">
        <v>32</v>
      </c>
      <c r="AD35" s="169" t="s">
        <v>494</v>
      </c>
      <c r="AE35" s="7" t="s">
        <v>363</v>
      </c>
      <c r="AF35" s="69" t="s">
        <v>875</v>
      </c>
      <c r="AG35" s="482" t="s">
        <v>876</v>
      </c>
      <c r="AH35" s="169" t="s">
        <v>1056</v>
      </c>
      <c r="AI35" s="489" t="s">
        <v>1057</v>
      </c>
      <c r="AJ35" s="169" t="s">
        <v>1056</v>
      </c>
      <c r="AK35" s="489" t="s">
        <v>1051</v>
      </c>
      <c r="AL35" s="491" t="s">
        <v>1177</v>
      </c>
      <c r="AM35" s="491" t="s">
        <v>1187</v>
      </c>
      <c r="AN35" s="507" t="s">
        <v>1226</v>
      </c>
    </row>
    <row r="36" spans="1:40" ht="138" customHeight="1" x14ac:dyDescent="0.3">
      <c r="A36" s="6">
        <v>24</v>
      </c>
      <c r="B36" s="6" t="s">
        <v>377</v>
      </c>
      <c r="C36" s="16" t="s">
        <v>368</v>
      </c>
      <c r="D36" s="121" t="s">
        <v>495</v>
      </c>
      <c r="E36" s="16" t="s">
        <v>369</v>
      </c>
      <c r="F36" s="16" t="s">
        <v>370</v>
      </c>
      <c r="G36" s="202" t="s">
        <v>81</v>
      </c>
      <c r="H36" s="7">
        <v>16</v>
      </c>
      <c r="I36" s="193" t="s">
        <v>94</v>
      </c>
      <c r="J36" s="166">
        <f t="shared" si="4"/>
        <v>0.4</v>
      </c>
      <c r="K36" s="243" t="s">
        <v>167</v>
      </c>
      <c r="L36" s="166">
        <f t="shared" si="1"/>
        <v>0.2</v>
      </c>
      <c r="M36" s="244" t="s">
        <v>102</v>
      </c>
      <c r="N36" s="6">
        <v>1</v>
      </c>
      <c r="O36" s="16" t="s">
        <v>836</v>
      </c>
      <c r="P36" s="69" t="s">
        <v>29</v>
      </c>
      <c r="Q36" s="6" t="s">
        <v>29</v>
      </c>
      <c r="R36" s="19" t="s">
        <v>15</v>
      </c>
      <c r="S36" s="19" t="s">
        <v>10</v>
      </c>
      <c r="T36" s="248">
        <v>0.4</v>
      </c>
      <c r="U36" s="19" t="s">
        <v>21</v>
      </c>
      <c r="V36" s="19" t="s">
        <v>24</v>
      </c>
      <c r="W36" s="19" t="s">
        <v>27</v>
      </c>
      <c r="X36" s="193" t="s">
        <v>93</v>
      </c>
      <c r="Y36" s="166">
        <v>0.24</v>
      </c>
      <c r="Z36" s="243" t="s">
        <v>167</v>
      </c>
      <c r="AA36" s="166">
        <f t="shared" si="2"/>
        <v>0.2</v>
      </c>
      <c r="AB36" s="244" t="s">
        <v>102</v>
      </c>
      <c r="AC36" s="240" t="s">
        <v>32</v>
      </c>
      <c r="AD36" s="16" t="s">
        <v>372</v>
      </c>
      <c r="AE36" s="7" t="s">
        <v>496</v>
      </c>
      <c r="AF36" s="69" t="s">
        <v>875</v>
      </c>
      <c r="AG36" s="482" t="s">
        <v>876</v>
      </c>
      <c r="AH36" s="169" t="s">
        <v>1058</v>
      </c>
      <c r="AI36" s="489" t="s">
        <v>1048</v>
      </c>
      <c r="AJ36" s="169" t="s">
        <v>1059</v>
      </c>
      <c r="AK36" s="489" t="s">
        <v>1060</v>
      </c>
      <c r="AL36" s="503" t="s">
        <v>1178</v>
      </c>
      <c r="AM36" s="489" t="s">
        <v>1060</v>
      </c>
      <c r="AN36" s="515" t="s">
        <v>1258</v>
      </c>
    </row>
    <row r="37" spans="1:40" ht="149.25" customHeight="1" x14ac:dyDescent="0.3">
      <c r="A37" s="6">
        <v>25</v>
      </c>
      <c r="B37" s="6" t="s">
        <v>378</v>
      </c>
      <c r="C37" s="16" t="s">
        <v>497</v>
      </c>
      <c r="D37" s="16" t="s">
        <v>498</v>
      </c>
      <c r="E37" s="16" t="s">
        <v>373</v>
      </c>
      <c r="F37" s="16" t="s">
        <v>374</v>
      </c>
      <c r="G37" s="202" t="s">
        <v>818</v>
      </c>
      <c r="H37" s="7">
        <v>60</v>
      </c>
      <c r="I37" s="193" t="s">
        <v>195</v>
      </c>
      <c r="J37" s="166">
        <f t="shared" si="4"/>
        <v>0.6</v>
      </c>
      <c r="K37" s="243" t="s">
        <v>8</v>
      </c>
      <c r="L37" s="166">
        <f t="shared" si="1"/>
        <v>0.8</v>
      </c>
      <c r="M37" s="244" t="s">
        <v>100</v>
      </c>
      <c r="N37" s="6">
        <v>3</v>
      </c>
      <c r="O37" s="121" t="s">
        <v>837</v>
      </c>
      <c r="P37" s="6" t="s">
        <v>29</v>
      </c>
      <c r="Q37" s="6" t="s">
        <v>29</v>
      </c>
      <c r="R37" s="19" t="s">
        <v>15</v>
      </c>
      <c r="S37" s="19" t="s">
        <v>10</v>
      </c>
      <c r="T37" s="248">
        <v>0.4</v>
      </c>
      <c r="U37" s="19" t="s">
        <v>20</v>
      </c>
      <c r="V37" s="19" t="s">
        <v>23</v>
      </c>
      <c r="W37" s="19" t="s">
        <v>26</v>
      </c>
      <c r="X37" s="193" t="s">
        <v>93</v>
      </c>
      <c r="Y37" s="173">
        <v>0.36</v>
      </c>
      <c r="Z37" s="243" t="s">
        <v>8</v>
      </c>
      <c r="AA37" s="166">
        <f t="shared" si="2"/>
        <v>0.8</v>
      </c>
      <c r="AB37" s="244" t="s">
        <v>100</v>
      </c>
      <c r="AC37" s="240" t="s">
        <v>32</v>
      </c>
      <c r="AD37" s="169" t="s">
        <v>376</v>
      </c>
      <c r="AE37" s="7" t="s">
        <v>359</v>
      </c>
      <c r="AF37" s="69" t="s">
        <v>875</v>
      </c>
      <c r="AG37" s="482" t="s">
        <v>876</v>
      </c>
      <c r="AH37" s="169" t="s">
        <v>1061</v>
      </c>
      <c r="AI37" s="489" t="s">
        <v>1048</v>
      </c>
      <c r="AJ37" s="169" t="s">
        <v>1062</v>
      </c>
      <c r="AK37" s="489" t="s">
        <v>1060</v>
      </c>
      <c r="AL37" s="491" t="s">
        <v>1179</v>
      </c>
      <c r="AM37" s="489" t="s">
        <v>1188</v>
      </c>
      <c r="AN37" s="508" t="s">
        <v>1259</v>
      </c>
    </row>
    <row r="38" spans="1:40" ht="327.75" customHeight="1" x14ac:dyDescent="0.3">
      <c r="A38" s="6">
        <v>26</v>
      </c>
      <c r="B38" s="6" t="s">
        <v>899</v>
      </c>
      <c r="C38" s="16" t="s">
        <v>497</v>
      </c>
      <c r="D38" s="121" t="s">
        <v>887</v>
      </c>
      <c r="E38" s="16" t="s">
        <v>888</v>
      </c>
      <c r="F38" s="16" t="s">
        <v>889</v>
      </c>
      <c r="G38" s="202" t="s">
        <v>81</v>
      </c>
      <c r="H38" s="7">
        <v>2</v>
      </c>
      <c r="I38" s="200" t="s">
        <v>93</v>
      </c>
      <c r="J38" s="166">
        <f t="shared" si="4"/>
        <v>0.2</v>
      </c>
      <c r="K38" s="441" t="s">
        <v>103</v>
      </c>
      <c r="L38" s="166">
        <f t="shared" si="1"/>
        <v>0.4</v>
      </c>
      <c r="M38" s="244" t="s">
        <v>102</v>
      </c>
      <c r="N38" s="6"/>
      <c r="O38" s="246" t="s">
        <v>903</v>
      </c>
      <c r="P38" s="6" t="s">
        <v>29</v>
      </c>
      <c r="Q38" s="6" t="s">
        <v>29</v>
      </c>
      <c r="R38" s="19" t="s">
        <v>15</v>
      </c>
      <c r="S38" s="19" t="s">
        <v>10</v>
      </c>
      <c r="T38" s="248">
        <v>0.4</v>
      </c>
      <c r="U38" s="19" t="s">
        <v>20</v>
      </c>
      <c r="V38" s="19" t="s">
        <v>23</v>
      </c>
      <c r="W38" s="19" t="s">
        <v>26</v>
      </c>
      <c r="X38" s="200" t="s">
        <v>93</v>
      </c>
      <c r="Y38" s="173">
        <v>0.12</v>
      </c>
      <c r="Z38" s="441" t="s">
        <v>103</v>
      </c>
      <c r="AA38" s="166">
        <f t="shared" si="2"/>
        <v>0.4</v>
      </c>
      <c r="AB38" s="244" t="s">
        <v>102</v>
      </c>
      <c r="AC38" s="240" t="s">
        <v>32</v>
      </c>
      <c r="AD38" s="16" t="s">
        <v>372</v>
      </c>
      <c r="AE38" s="7" t="s">
        <v>496</v>
      </c>
      <c r="AF38" s="69" t="s">
        <v>875</v>
      </c>
      <c r="AG38" s="482" t="s">
        <v>876</v>
      </c>
      <c r="AH38" s="169" t="s">
        <v>1063</v>
      </c>
      <c r="AI38" s="489" t="s">
        <v>1048</v>
      </c>
      <c r="AJ38" s="169" t="s">
        <v>1063</v>
      </c>
      <c r="AK38" s="489" t="s">
        <v>1060</v>
      </c>
      <c r="AL38" s="489" t="s">
        <v>1180</v>
      </c>
      <c r="AM38" s="489" t="s">
        <v>1189</v>
      </c>
      <c r="AN38" s="508" t="s">
        <v>1237</v>
      </c>
    </row>
    <row r="39" spans="1:40" ht="135" customHeight="1" x14ac:dyDescent="0.3">
      <c r="A39" s="6">
        <v>27</v>
      </c>
      <c r="B39" s="6" t="s">
        <v>900</v>
      </c>
      <c r="C39" s="16" t="s">
        <v>497</v>
      </c>
      <c r="D39" s="121" t="s">
        <v>890</v>
      </c>
      <c r="E39" s="16" t="s">
        <v>891</v>
      </c>
      <c r="F39" s="16" t="s">
        <v>892</v>
      </c>
      <c r="G39" s="202" t="s">
        <v>81</v>
      </c>
      <c r="H39" s="7">
        <v>5000</v>
      </c>
      <c r="I39" s="200" t="s">
        <v>95</v>
      </c>
      <c r="J39" s="166">
        <f t="shared" si="4"/>
        <v>1</v>
      </c>
      <c r="K39" s="441" t="s">
        <v>104</v>
      </c>
      <c r="L39" s="166">
        <f t="shared" si="1"/>
        <v>1</v>
      </c>
      <c r="M39" s="244" t="s">
        <v>99</v>
      </c>
      <c r="N39" s="6"/>
      <c r="O39" s="246" t="s">
        <v>904</v>
      </c>
      <c r="P39" s="6" t="s">
        <v>29</v>
      </c>
      <c r="Q39" s="6" t="s">
        <v>29</v>
      </c>
      <c r="R39" s="19" t="s">
        <v>15</v>
      </c>
      <c r="S39" s="19" t="s">
        <v>10</v>
      </c>
      <c r="T39" s="248">
        <v>0.4</v>
      </c>
      <c r="U39" s="19" t="s">
        <v>20</v>
      </c>
      <c r="V39" s="19" t="s">
        <v>23</v>
      </c>
      <c r="W39" s="19" t="s">
        <v>26</v>
      </c>
      <c r="X39" s="448" t="s">
        <v>195</v>
      </c>
      <c r="Y39" s="166">
        <f>IF(X39="MUY BAJA",20%,IF(X39="BAJA",40%,IF(X39="MEDIA",60%,IF(X39="ALTA",80%,IF(X39="MUY ALTA",100%,IF(X39="",""))))))</f>
        <v>0.6</v>
      </c>
      <c r="Z39" s="441" t="s">
        <v>104</v>
      </c>
      <c r="AA39" s="166">
        <f t="shared" si="2"/>
        <v>1</v>
      </c>
      <c r="AB39" s="244" t="s">
        <v>99</v>
      </c>
      <c r="AC39" s="240" t="s">
        <v>32</v>
      </c>
      <c r="AD39" s="246" t="s">
        <v>907</v>
      </c>
      <c r="AE39" s="7" t="s">
        <v>496</v>
      </c>
      <c r="AF39" s="69" t="s">
        <v>875</v>
      </c>
      <c r="AG39" s="482" t="s">
        <v>876</v>
      </c>
      <c r="AH39" s="169" t="s">
        <v>1064</v>
      </c>
      <c r="AI39" s="489" t="s">
        <v>1048</v>
      </c>
      <c r="AJ39" s="169" t="s">
        <v>1065</v>
      </c>
      <c r="AK39" s="489" t="s">
        <v>1060</v>
      </c>
      <c r="AL39" s="169" t="s">
        <v>1181</v>
      </c>
      <c r="AM39" s="169" t="s">
        <v>1190</v>
      </c>
      <c r="AN39" s="169" t="s">
        <v>1227</v>
      </c>
    </row>
    <row r="40" spans="1:40" ht="132.75" customHeight="1" x14ac:dyDescent="0.3">
      <c r="A40" s="6">
        <v>28</v>
      </c>
      <c r="B40" s="6" t="s">
        <v>901</v>
      </c>
      <c r="C40" s="16" t="s">
        <v>497</v>
      </c>
      <c r="D40" s="121" t="s">
        <v>893</v>
      </c>
      <c r="E40" s="16" t="s">
        <v>894</v>
      </c>
      <c r="F40" s="16" t="s">
        <v>895</v>
      </c>
      <c r="G40" s="202" t="s">
        <v>81</v>
      </c>
      <c r="H40" s="7">
        <v>5000</v>
      </c>
      <c r="I40" s="200" t="s">
        <v>95</v>
      </c>
      <c r="J40" s="166">
        <f t="shared" si="4"/>
        <v>1</v>
      </c>
      <c r="K40" s="441" t="s">
        <v>104</v>
      </c>
      <c r="L40" s="166">
        <f t="shared" si="1"/>
        <v>1</v>
      </c>
      <c r="M40" s="244" t="s">
        <v>99</v>
      </c>
      <c r="N40" s="6"/>
      <c r="O40" s="246" t="s">
        <v>905</v>
      </c>
      <c r="P40" s="6" t="s">
        <v>29</v>
      </c>
      <c r="Q40" s="6" t="s">
        <v>29</v>
      </c>
      <c r="R40" s="19" t="s">
        <v>15</v>
      </c>
      <c r="S40" s="19" t="s">
        <v>10</v>
      </c>
      <c r="T40" s="248">
        <v>0.4</v>
      </c>
      <c r="U40" s="19" t="s">
        <v>20</v>
      </c>
      <c r="V40" s="19" t="s">
        <v>23</v>
      </c>
      <c r="W40" s="19" t="s">
        <v>26</v>
      </c>
      <c r="X40" s="448" t="s">
        <v>195</v>
      </c>
      <c r="Y40" s="166">
        <f>IF(X40="MUY BAJA",20%,IF(X40="BAJA",40%,IF(X40="MEDIA",60%,IF(X40="ALTA",80%,IF(X40="MUY ALTA",100%,IF(X40="",""))))))</f>
        <v>0.6</v>
      </c>
      <c r="Z40" s="441" t="s">
        <v>104</v>
      </c>
      <c r="AA40" s="166">
        <f t="shared" si="2"/>
        <v>1</v>
      </c>
      <c r="AB40" s="244" t="s">
        <v>99</v>
      </c>
      <c r="AC40" s="240" t="s">
        <v>32</v>
      </c>
      <c r="AD40" s="246" t="s">
        <v>988</v>
      </c>
      <c r="AE40" s="118" t="s">
        <v>908</v>
      </c>
      <c r="AF40" s="69" t="s">
        <v>875</v>
      </c>
      <c r="AG40" s="482" t="s">
        <v>876</v>
      </c>
      <c r="AH40" s="169" t="s">
        <v>1066</v>
      </c>
      <c r="AI40" s="489" t="s">
        <v>1048</v>
      </c>
      <c r="AJ40" s="169" t="s">
        <v>1066</v>
      </c>
      <c r="AK40" s="489" t="s">
        <v>1060</v>
      </c>
      <c r="AL40" s="169" t="s">
        <v>1182</v>
      </c>
      <c r="AM40" s="169" t="s">
        <v>1191</v>
      </c>
      <c r="AN40" s="508" t="s">
        <v>1238</v>
      </c>
    </row>
    <row r="41" spans="1:40" ht="167.25" customHeight="1" x14ac:dyDescent="0.3">
      <c r="A41" s="6">
        <v>29</v>
      </c>
      <c r="B41" s="6" t="s">
        <v>902</v>
      </c>
      <c r="C41" s="16" t="s">
        <v>497</v>
      </c>
      <c r="D41" s="121" t="s">
        <v>896</v>
      </c>
      <c r="E41" s="16" t="s">
        <v>897</v>
      </c>
      <c r="F41" s="16" t="s">
        <v>898</v>
      </c>
      <c r="G41" s="202" t="s">
        <v>81</v>
      </c>
      <c r="H41" s="7">
        <v>5000</v>
      </c>
      <c r="I41" s="200" t="s">
        <v>95</v>
      </c>
      <c r="J41" s="166">
        <f t="shared" si="4"/>
        <v>1</v>
      </c>
      <c r="K41" s="441" t="s">
        <v>104</v>
      </c>
      <c r="L41" s="166">
        <f t="shared" si="1"/>
        <v>1</v>
      </c>
      <c r="M41" s="244" t="s">
        <v>99</v>
      </c>
      <c r="N41" s="6"/>
      <c r="O41" s="246" t="s">
        <v>906</v>
      </c>
      <c r="P41" s="6" t="s">
        <v>29</v>
      </c>
      <c r="Q41" s="6" t="s">
        <v>29</v>
      </c>
      <c r="R41" s="19" t="s">
        <v>15</v>
      </c>
      <c r="S41" s="19" t="s">
        <v>10</v>
      </c>
      <c r="T41" s="248">
        <v>0.4</v>
      </c>
      <c r="U41" s="19" t="s">
        <v>20</v>
      </c>
      <c r="V41" s="19" t="s">
        <v>23</v>
      </c>
      <c r="W41" s="19" t="s">
        <v>26</v>
      </c>
      <c r="X41" s="436" t="s">
        <v>195</v>
      </c>
      <c r="Y41" s="166">
        <f>IF(X41="MUY BAJA",20%,IF(X41="BAJA",40%,IF(X41="MEDIA",60%,IF(X41="ALTA",80%,IF(X41="MUY ALTA",100%,IF(X41="",""))))))</f>
        <v>0.6</v>
      </c>
      <c r="Z41" s="441" t="s">
        <v>104</v>
      </c>
      <c r="AA41" s="166">
        <f t="shared" si="2"/>
        <v>1</v>
      </c>
      <c r="AB41" s="244" t="s">
        <v>99</v>
      </c>
      <c r="AC41" s="240" t="s">
        <v>32</v>
      </c>
      <c r="AD41" s="246" t="s">
        <v>909</v>
      </c>
      <c r="AE41" s="118" t="s">
        <v>910</v>
      </c>
      <c r="AF41" s="69" t="s">
        <v>875</v>
      </c>
      <c r="AG41" s="482" t="s">
        <v>876</v>
      </c>
      <c r="AH41" s="277" t="s">
        <v>1067</v>
      </c>
      <c r="AI41" s="489" t="s">
        <v>1048</v>
      </c>
      <c r="AJ41" s="277" t="s">
        <v>1067</v>
      </c>
      <c r="AK41" s="489" t="s">
        <v>1060</v>
      </c>
      <c r="AL41" s="169" t="s">
        <v>1183</v>
      </c>
      <c r="AM41" s="169" t="s">
        <v>1192</v>
      </c>
      <c r="AN41" s="508" t="s">
        <v>1067</v>
      </c>
    </row>
    <row r="42" spans="1:40" ht="190.5" customHeight="1" x14ac:dyDescent="0.3">
      <c r="A42" s="6">
        <v>30</v>
      </c>
      <c r="B42" s="233" t="s">
        <v>390</v>
      </c>
      <c r="C42" s="268" t="s">
        <v>291</v>
      </c>
      <c r="D42" s="268" t="s">
        <v>294</v>
      </c>
      <c r="E42" s="268" t="s">
        <v>469</v>
      </c>
      <c r="F42" s="268" t="s">
        <v>470</v>
      </c>
      <c r="G42" s="202" t="s">
        <v>81</v>
      </c>
      <c r="H42" s="234">
        <v>1000</v>
      </c>
      <c r="I42" s="200" t="s">
        <v>7</v>
      </c>
      <c r="J42" s="166">
        <f t="shared" si="4"/>
        <v>0.8</v>
      </c>
      <c r="K42" s="441" t="s">
        <v>103</v>
      </c>
      <c r="L42" s="166">
        <f t="shared" si="1"/>
        <v>0.4</v>
      </c>
      <c r="M42" s="244" t="s">
        <v>101</v>
      </c>
      <c r="N42" s="6">
        <v>1</v>
      </c>
      <c r="O42" s="235" t="s">
        <v>295</v>
      </c>
      <c r="P42" s="202" t="s">
        <v>29</v>
      </c>
      <c r="Q42" s="233" t="s">
        <v>29</v>
      </c>
      <c r="R42" s="19" t="s">
        <v>15</v>
      </c>
      <c r="S42" s="19" t="s">
        <v>10</v>
      </c>
      <c r="T42" s="248">
        <v>0.4</v>
      </c>
      <c r="U42" s="19" t="s">
        <v>20</v>
      </c>
      <c r="V42" s="19" t="s">
        <v>23</v>
      </c>
      <c r="W42" s="19" t="s">
        <v>26</v>
      </c>
      <c r="X42" s="200" t="s">
        <v>93</v>
      </c>
      <c r="Y42" s="166">
        <v>0.24</v>
      </c>
      <c r="Z42" s="441" t="s">
        <v>103</v>
      </c>
      <c r="AA42" s="270">
        <v>0.4</v>
      </c>
      <c r="AB42" s="244" t="s">
        <v>102</v>
      </c>
      <c r="AC42" s="240" t="s">
        <v>32</v>
      </c>
      <c r="AD42" s="235" t="s">
        <v>296</v>
      </c>
      <c r="AE42" s="234" t="s">
        <v>946</v>
      </c>
      <c r="AF42" s="202" t="s">
        <v>875</v>
      </c>
      <c r="AG42" s="483" t="s">
        <v>876</v>
      </c>
      <c r="AH42" s="169" t="s">
        <v>1068</v>
      </c>
      <c r="AI42" s="489" t="s">
        <v>1048</v>
      </c>
      <c r="AJ42" s="216" t="s">
        <v>1196</v>
      </c>
      <c r="AK42" s="489" t="s">
        <v>1048</v>
      </c>
      <c r="AL42" s="216" t="s">
        <v>1197</v>
      </c>
      <c r="AM42" s="489" t="s">
        <v>1048</v>
      </c>
      <c r="AN42" s="216" t="s">
        <v>1228</v>
      </c>
    </row>
    <row r="43" spans="1:40" ht="92.25" customHeight="1" x14ac:dyDescent="0.3">
      <c r="A43" s="553">
        <v>31</v>
      </c>
      <c r="B43" s="553" t="s">
        <v>379</v>
      </c>
      <c r="C43" s="561" t="s">
        <v>368</v>
      </c>
      <c r="D43" s="561" t="s">
        <v>380</v>
      </c>
      <c r="E43" s="561" t="s">
        <v>838</v>
      </c>
      <c r="F43" s="561" t="s">
        <v>839</v>
      </c>
      <c r="G43" s="574" t="s">
        <v>81</v>
      </c>
      <c r="H43" s="576">
        <v>600</v>
      </c>
      <c r="I43" s="559" t="s">
        <v>7</v>
      </c>
      <c r="J43" s="564">
        <f t="shared" si="4"/>
        <v>0.8</v>
      </c>
      <c r="K43" s="566" t="s">
        <v>101</v>
      </c>
      <c r="L43" s="564">
        <f>IF(K43="LEVE",20%,IF(K43="MENOR",40%,IF(K43="MODERADO",60%,IF(K43="MAYOR",80%,IF(K43="CATASTROFICO",100%,IF(I43="",""))))))</f>
        <v>0.6</v>
      </c>
      <c r="M43" s="557" t="s">
        <v>100</v>
      </c>
      <c r="N43" s="6">
        <v>1</v>
      </c>
      <c r="O43" s="121" t="s">
        <v>382</v>
      </c>
      <c r="P43" s="6" t="s">
        <v>29</v>
      </c>
      <c r="Q43" s="6" t="s">
        <v>29</v>
      </c>
      <c r="R43" s="19" t="s">
        <v>15</v>
      </c>
      <c r="S43" s="19" t="s">
        <v>10</v>
      </c>
      <c r="T43" s="248">
        <v>0.4</v>
      </c>
      <c r="U43" s="19" t="s">
        <v>20</v>
      </c>
      <c r="V43" s="19" t="s">
        <v>23</v>
      </c>
      <c r="W43" s="19" t="s">
        <v>26</v>
      </c>
      <c r="X43" s="559" t="s">
        <v>93</v>
      </c>
      <c r="Y43" s="166">
        <v>0.48</v>
      </c>
      <c r="Z43" s="566" t="s">
        <v>101</v>
      </c>
      <c r="AA43" s="564">
        <f t="shared" si="2"/>
        <v>0.6</v>
      </c>
      <c r="AB43" s="557" t="s">
        <v>101</v>
      </c>
      <c r="AC43" s="240" t="s">
        <v>32</v>
      </c>
      <c r="AD43" s="121" t="s">
        <v>840</v>
      </c>
      <c r="AE43" s="121" t="s">
        <v>500</v>
      </c>
      <c r="AF43" s="69" t="s">
        <v>875</v>
      </c>
      <c r="AG43" s="482" t="s">
        <v>989</v>
      </c>
      <c r="AH43" s="169" t="s">
        <v>1069</v>
      </c>
      <c r="AI43" s="489" t="s">
        <v>1048</v>
      </c>
      <c r="AJ43" s="169" t="s">
        <v>1070</v>
      </c>
      <c r="AK43" s="489" t="s">
        <v>1071</v>
      </c>
      <c r="AL43" s="505" t="s">
        <v>1199</v>
      </c>
      <c r="AM43" s="489" t="s">
        <v>1205</v>
      </c>
      <c r="AN43" s="505" t="s">
        <v>1248</v>
      </c>
    </row>
    <row r="44" spans="1:40" ht="93.75" customHeight="1" x14ac:dyDescent="0.3">
      <c r="A44" s="554"/>
      <c r="B44" s="554"/>
      <c r="C44" s="563"/>
      <c r="D44" s="563"/>
      <c r="E44" s="563"/>
      <c r="F44" s="563"/>
      <c r="G44" s="575"/>
      <c r="H44" s="577"/>
      <c r="I44" s="560"/>
      <c r="J44" s="565"/>
      <c r="K44" s="567"/>
      <c r="L44" s="565"/>
      <c r="M44" s="558"/>
      <c r="N44" s="6">
        <v>2</v>
      </c>
      <c r="O44" s="121" t="s">
        <v>501</v>
      </c>
      <c r="P44" s="6" t="s">
        <v>29</v>
      </c>
      <c r="Q44" s="6" t="s">
        <v>29</v>
      </c>
      <c r="R44" s="19" t="s">
        <v>15</v>
      </c>
      <c r="S44" s="19" t="s">
        <v>10</v>
      </c>
      <c r="T44" s="248">
        <v>0.4</v>
      </c>
      <c r="U44" s="19" t="s">
        <v>20</v>
      </c>
      <c r="V44" s="19" t="s">
        <v>23</v>
      </c>
      <c r="W44" s="19" t="s">
        <v>26</v>
      </c>
      <c r="X44" s="560"/>
      <c r="Y44" s="190">
        <v>0.28799999999999998</v>
      </c>
      <c r="Z44" s="567"/>
      <c r="AA44" s="565"/>
      <c r="AB44" s="558"/>
      <c r="AC44" s="240" t="s">
        <v>32</v>
      </c>
      <c r="AD44" s="121" t="s">
        <v>841</v>
      </c>
      <c r="AE44" s="121" t="s">
        <v>503</v>
      </c>
      <c r="AF44" s="69" t="s">
        <v>875</v>
      </c>
      <c r="AG44" s="482" t="s">
        <v>989</v>
      </c>
      <c r="AH44" s="169" t="s">
        <v>1072</v>
      </c>
      <c r="AI44" s="489" t="s">
        <v>1048</v>
      </c>
      <c r="AJ44" s="495"/>
      <c r="AK44" s="489" t="s">
        <v>1073</v>
      </c>
      <c r="AL44" s="496"/>
      <c r="AM44" s="489" t="s">
        <v>1073</v>
      </c>
      <c r="AN44" s="489" t="s">
        <v>1260</v>
      </c>
    </row>
    <row r="45" spans="1:40" ht="122.25" customHeight="1" x14ac:dyDescent="0.3">
      <c r="A45" s="253">
        <v>32</v>
      </c>
      <c r="B45" s="253" t="s">
        <v>572</v>
      </c>
      <c r="C45" s="16" t="s">
        <v>368</v>
      </c>
      <c r="D45" s="16" t="s">
        <v>575</v>
      </c>
      <c r="E45" s="16" t="s">
        <v>576</v>
      </c>
      <c r="F45" s="16" t="s">
        <v>577</v>
      </c>
      <c r="G45" s="202" t="s">
        <v>81</v>
      </c>
      <c r="H45" s="118">
        <v>12</v>
      </c>
      <c r="I45" s="193" t="s">
        <v>94</v>
      </c>
      <c r="J45" s="166">
        <f t="shared" ref="J45:J54" si="5">IF(I45="MUY BAJA",20%,IF(I45="BAJA",40%,IF(I45="MEDIA",60%,IF(I45="ALTA",80%,IF(I45="MUY ALTA",100%,IF(I45="",""))))))</f>
        <v>0.4</v>
      </c>
      <c r="K45" s="243" t="s">
        <v>103</v>
      </c>
      <c r="L45" s="166">
        <f>IF(K45="LEVE",20%,IF(K45="MENOR",40%,IF(K45="MODERADO",60%,IF(K45="MAYOR",80%,IF(K45="CATASTROFICO",100%,IF(I45="",""))))))</f>
        <v>0.4</v>
      </c>
      <c r="M45" s="244" t="s">
        <v>102</v>
      </c>
      <c r="N45" s="6">
        <v>3</v>
      </c>
      <c r="O45" s="122" t="s">
        <v>578</v>
      </c>
      <c r="P45" s="266" t="s">
        <v>29</v>
      </c>
      <c r="Q45" s="7" t="s">
        <v>29</v>
      </c>
      <c r="R45" s="19" t="s">
        <v>16</v>
      </c>
      <c r="S45" s="19" t="s">
        <v>10</v>
      </c>
      <c r="T45" s="248">
        <v>0.3</v>
      </c>
      <c r="U45" s="19" t="s">
        <v>20</v>
      </c>
      <c r="V45" s="19" t="s">
        <v>23</v>
      </c>
      <c r="W45" s="19" t="s">
        <v>27</v>
      </c>
      <c r="X45" s="193" t="s">
        <v>93</v>
      </c>
      <c r="Y45" s="166">
        <v>0.28000000000000003</v>
      </c>
      <c r="Z45" s="243" t="s">
        <v>103</v>
      </c>
      <c r="AA45" s="166">
        <f>IF(Z45="LEVE",20%,IF(Z45="MENOR",40%,IF(Z45="MODERADO",60%,IF(Z45="MAYOR",80%,IF(Z45="CATASTROFICO",100%,IF(Z45="",""))))))</f>
        <v>0.4</v>
      </c>
      <c r="AB45" s="244" t="s">
        <v>102</v>
      </c>
      <c r="AC45" s="240" t="s">
        <v>32</v>
      </c>
      <c r="AD45" s="16" t="s">
        <v>579</v>
      </c>
      <c r="AE45" s="121" t="s">
        <v>580</v>
      </c>
      <c r="AF45" s="69" t="s">
        <v>875</v>
      </c>
      <c r="AG45" s="482" t="s">
        <v>989</v>
      </c>
      <c r="AH45" s="169" t="s">
        <v>1072</v>
      </c>
      <c r="AI45" s="489" t="s">
        <v>1048</v>
      </c>
      <c r="AJ45" s="169" t="s">
        <v>1074</v>
      </c>
      <c r="AK45" s="489" t="s">
        <v>1048</v>
      </c>
      <c r="AL45" s="169" t="s">
        <v>1200</v>
      </c>
      <c r="AM45" s="489" t="s">
        <v>1048</v>
      </c>
      <c r="AN45" s="169" t="s">
        <v>1239</v>
      </c>
    </row>
    <row r="46" spans="1:40" ht="81" customHeight="1" x14ac:dyDescent="0.3">
      <c r="A46" s="253">
        <v>33</v>
      </c>
      <c r="B46" s="253" t="s">
        <v>573</v>
      </c>
      <c r="C46" s="16" t="s">
        <v>368</v>
      </c>
      <c r="D46" s="79" t="s">
        <v>581</v>
      </c>
      <c r="E46" s="79" t="s">
        <v>582</v>
      </c>
      <c r="F46" s="79" t="s">
        <v>583</v>
      </c>
      <c r="G46" s="202" t="s">
        <v>81</v>
      </c>
      <c r="H46" s="118">
        <v>2</v>
      </c>
      <c r="I46" s="193" t="s">
        <v>93</v>
      </c>
      <c r="J46" s="166">
        <f t="shared" si="5"/>
        <v>0.2</v>
      </c>
      <c r="K46" s="243" t="s">
        <v>103</v>
      </c>
      <c r="L46" s="166">
        <f>IF(K46="LEVE",20%,IF(K46="MENOR",40%,IF(K46="MODERADO",60%,IF(K46="MAYOR",80%,IF(K46="CATASTROFICO",100%,IF(I46="",""))))))</f>
        <v>0.4</v>
      </c>
      <c r="M46" s="244" t="s">
        <v>102</v>
      </c>
      <c r="N46" s="6">
        <v>4</v>
      </c>
      <c r="O46" s="122" t="s">
        <v>584</v>
      </c>
      <c r="P46" s="7" t="s">
        <v>29</v>
      </c>
      <c r="Q46" s="7" t="s">
        <v>29</v>
      </c>
      <c r="R46" s="19" t="s">
        <v>15</v>
      </c>
      <c r="S46" s="19" t="s">
        <v>10</v>
      </c>
      <c r="T46" s="248">
        <v>0.4</v>
      </c>
      <c r="U46" s="19" t="s">
        <v>20</v>
      </c>
      <c r="V46" s="19" t="s">
        <v>23</v>
      </c>
      <c r="W46" s="19" t="s">
        <v>26</v>
      </c>
      <c r="X46" s="193" t="s">
        <v>93</v>
      </c>
      <c r="Y46" s="166">
        <v>0.14000000000000001</v>
      </c>
      <c r="Z46" s="243" t="s">
        <v>103</v>
      </c>
      <c r="AA46" s="166">
        <f>IF(Z46="LEVE",20%,IF(Z46="MENOR",40%,IF(Z46="MODERADO",60%,IF(Z46="MAYOR",80%,IF(Z46="CATASTROFICO",100%,IF(Z46="",""))))))</f>
        <v>0.4</v>
      </c>
      <c r="AB46" s="244" t="s">
        <v>102</v>
      </c>
      <c r="AC46" s="240" t="s">
        <v>32</v>
      </c>
      <c r="AD46" s="16" t="s">
        <v>585</v>
      </c>
      <c r="AE46" s="121" t="s">
        <v>586</v>
      </c>
      <c r="AF46" s="69" t="s">
        <v>875</v>
      </c>
      <c r="AG46" s="482" t="s">
        <v>989</v>
      </c>
      <c r="AH46" s="169" t="s">
        <v>1075</v>
      </c>
      <c r="AI46" s="489" t="s">
        <v>1048</v>
      </c>
      <c r="AJ46" s="169" t="s">
        <v>1076</v>
      </c>
      <c r="AK46" s="489" t="s">
        <v>1077</v>
      </c>
      <c r="AL46" s="169" t="s">
        <v>1201</v>
      </c>
      <c r="AM46" s="489" t="s">
        <v>1206</v>
      </c>
      <c r="AN46" s="169" t="s">
        <v>1201</v>
      </c>
    </row>
    <row r="47" spans="1:40" ht="81" customHeight="1" x14ac:dyDescent="0.3">
      <c r="A47" s="253">
        <v>34</v>
      </c>
      <c r="B47" s="253" t="s">
        <v>574</v>
      </c>
      <c r="C47" s="16" t="s">
        <v>291</v>
      </c>
      <c r="D47" s="79" t="s">
        <v>587</v>
      </c>
      <c r="E47" s="16" t="s">
        <v>588</v>
      </c>
      <c r="F47" s="117" t="s">
        <v>589</v>
      </c>
      <c r="G47" s="202" t="s">
        <v>81</v>
      </c>
      <c r="H47" s="118">
        <f>2*12</f>
        <v>24</v>
      </c>
      <c r="I47" s="193" t="s">
        <v>94</v>
      </c>
      <c r="J47" s="166">
        <f t="shared" si="5"/>
        <v>0.4</v>
      </c>
      <c r="K47" s="243" t="s">
        <v>167</v>
      </c>
      <c r="L47" s="166">
        <f>IF(K47="LEVE",20%,IF(K47="MENOR",40%,IF(K47="MODERADO",60%,IF(K47="MAYOR",80%,IF(K47="CATASTROFICO",100%,IF(I47="",""))))))</f>
        <v>0.2</v>
      </c>
      <c r="M47" s="244" t="s">
        <v>102</v>
      </c>
      <c r="N47" s="6">
        <v>5</v>
      </c>
      <c r="O47" s="122" t="s">
        <v>590</v>
      </c>
      <c r="P47" s="7" t="s">
        <v>29</v>
      </c>
      <c r="Q47" s="7" t="s">
        <v>29</v>
      </c>
      <c r="R47" s="19" t="s">
        <v>16</v>
      </c>
      <c r="S47" s="19" t="s">
        <v>10</v>
      </c>
      <c r="T47" s="291">
        <v>0.3</v>
      </c>
      <c r="U47" s="19" t="s">
        <v>20</v>
      </c>
      <c r="V47" s="19" t="s">
        <v>23</v>
      </c>
      <c r="W47" s="19" t="s">
        <v>26</v>
      </c>
      <c r="X47" s="193" t="s">
        <v>93</v>
      </c>
      <c r="Y47" s="271">
        <v>0.24</v>
      </c>
      <c r="Z47" s="243" t="s">
        <v>167</v>
      </c>
      <c r="AA47" s="166">
        <f>IF(Z47="LEVE",20%,IF(Z47="MENOR",40%,IF(Z47="MODERADO",60%,IF(Z47="MAYOR",80%,IF(Z47="CATASTROFICO",100%,IF(Z47="",""))))))</f>
        <v>0.2</v>
      </c>
      <c r="AB47" s="244" t="s">
        <v>102</v>
      </c>
      <c r="AC47" s="240" t="s">
        <v>32</v>
      </c>
      <c r="AD47" s="16" t="s">
        <v>591</v>
      </c>
      <c r="AE47" s="121" t="s">
        <v>592</v>
      </c>
      <c r="AF47" s="69" t="s">
        <v>875</v>
      </c>
      <c r="AG47" s="482" t="s">
        <v>989</v>
      </c>
      <c r="AH47" s="169" t="s">
        <v>1078</v>
      </c>
      <c r="AI47" s="489" t="s">
        <v>1048</v>
      </c>
      <c r="AJ47" s="169" t="s">
        <v>1079</v>
      </c>
      <c r="AK47" s="489" t="s">
        <v>1080</v>
      </c>
      <c r="AL47" s="169" t="s">
        <v>1202</v>
      </c>
      <c r="AM47" s="489" t="s">
        <v>1080</v>
      </c>
      <c r="AN47" s="169" t="s">
        <v>1202</v>
      </c>
    </row>
    <row r="48" spans="1:40" ht="81" customHeight="1" x14ac:dyDescent="0.3">
      <c r="A48" s="253">
        <v>35</v>
      </c>
      <c r="B48" s="253" t="s">
        <v>684</v>
      </c>
      <c r="C48" s="16" t="s">
        <v>368</v>
      </c>
      <c r="D48" s="69" t="s">
        <v>685</v>
      </c>
      <c r="E48" s="69" t="s">
        <v>916</v>
      </c>
      <c r="F48" s="69" t="s">
        <v>917</v>
      </c>
      <c r="G48" s="202" t="s">
        <v>81</v>
      </c>
      <c r="H48" s="7">
        <v>50</v>
      </c>
      <c r="I48" s="193" t="s">
        <v>195</v>
      </c>
      <c r="J48" s="166">
        <f t="shared" si="5"/>
        <v>0.6</v>
      </c>
      <c r="K48" s="243" t="s">
        <v>167</v>
      </c>
      <c r="L48" s="166">
        <f>IF(K48="LEVE",20%,IF(K48="MENOR",40%,IF(K48="MODERADO",60%,IF(K48="MAYOR",80%,IF(K48="CATASTROFICO",100%,IF(I48="",""))))))</f>
        <v>0.2</v>
      </c>
      <c r="M48" s="244" t="s">
        <v>102</v>
      </c>
      <c r="N48" s="6">
        <v>6</v>
      </c>
      <c r="O48" s="122" t="s">
        <v>686</v>
      </c>
      <c r="P48" s="7" t="s">
        <v>29</v>
      </c>
      <c r="Q48" s="7" t="s">
        <v>29</v>
      </c>
      <c r="R48" s="19" t="s">
        <v>15</v>
      </c>
      <c r="S48" s="19" t="s">
        <v>10</v>
      </c>
      <c r="T48" s="248">
        <v>0.4</v>
      </c>
      <c r="U48" s="19" t="s">
        <v>20</v>
      </c>
      <c r="V48" s="19" t="s">
        <v>23</v>
      </c>
      <c r="W48" s="19" t="s">
        <v>26</v>
      </c>
      <c r="X48" s="193" t="s">
        <v>94</v>
      </c>
      <c r="Y48" s="271">
        <v>0.42</v>
      </c>
      <c r="Z48" s="243" t="s">
        <v>167</v>
      </c>
      <c r="AA48" s="166">
        <f>IF(Z48="LEVE",20%,IF(Z48="MENOR",40%,IF(Z48="MODERADO",60%,IF(Z48="MAYOR",80%,IF(Z48="CATASTROFICO",100%,IF(Z48="",""))))))</f>
        <v>0.2</v>
      </c>
      <c r="AB48" s="244" t="s">
        <v>102</v>
      </c>
      <c r="AC48" s="240" t="s">
        <v>32</v>
      </c>
      <c r="AD48" s="16" t="s">
        <v>687</v>
      </c>
      <c r="AE48" s="121" t="s">
        <v>592</v>
      </c>
      <c r="AF48" s="69" t="s">
        <v>875</v>
      </c>
      <c r="AG48" s="482" t="s">
        <v>989</v>
      </c>
      <c r="AH48" s="169" t="s">
        <v>1081</v>
      </c>
      <c r="AI48" s="489" t="s">
        <v>1048</v>
      </c>
      <c r="AJ48" s="169" t="s">
        <v>1082</v>
      </c>
      <c r="AK48" s="489" t="s">
        <v>1083</v>
      </c>
      <c r="AL48" s="169" t="s">
        <v>1203</v>
      </c>
      <c r="AM48" s="489" t="s">
        <v>1083</v>
      </c>
      <c r="AN48" s="169" t="s">
        <v>1203</v>
      </c>
    </row>
    <row r="49" spans="1:40" ht="125.25" customHeight="1" x14ac:dyDescent="0.3">
      <c r="A49" s="253">
        <v>36</v>
      </c>
      <c r="B49" s="253" t="s">
        <v>864</v>
      </c>
      <c r="C49" s="16" t="s">
        <v>368</v>
      </c>
      <c r="D49" s="235" t="s">
        <v>865</v>
      </c>
      <c r="E49" s="438" t="s">
        <v>866</v>
      </c>
      <c r="F49" s="79" t="s">
        <v>867</v>
      </c>
      <c r="G49" s="202" t="s">
        <v>81</v>
      </c>
      <c r="H49" s="234">
        <v>12</v>
      </c>
      <c r="I49" s="193" t="s">
        <v>94</v>
      </c>
      <c r="J49" s="166">
        <f>IF(I49="MUY BAJA",20%,IF(I49="BAJA",40%,IF(I49="MEDIA",60%,IF(I49="ALTA",80%,IF(I49="MUY ALTA",100%,IF(I49="",""))))))</f>
        <v>0.4</v>
      </c>
      <c r="K49" s="243" t="s">
        <v>104</v>
      </c>
      <c r="L49" s="166">
        <f>IF(K49="LEVE",20%,IF(K49="MENOR",40%,IF(K49="MODERADO",60%,IF(K49="MAYOR",80%,IF(K49="CATASTRÓFICO",100%,IF(I49="",""))))))</f>
        <v>1</v>
      </c>
      <c r="M49" s="244" t="s">
        <v>99</v>
      </c>
      <c r="N49" s="6">
        <v>7</v>
      </c>
      <c r="O49" s="122" t="s">
        <v>868</v>
      </c>
      <c r="P49" s="7" t="s">
        <v>29</v>
      </c>
      <c r="Q49" s="7" t="s">
        <v>29</v>
      </c>
      <c r="R49" s="19" t="s">
        <v>15</v>
      </c>
      <c r="S49" s="19" t="s">
        <v>10</v>
      </c>
      <c r="T49" s="248">
        <v>0.4</v>
      </c>
      <c r="U49" s="19" t="s">
        <v>20</v>
      </c>
      <c r="V49" s="19" t="s">
        <v>23</v>
      </c>
      <c r="W49" s="19" t="s">
        <v>26</v>
      </c>
      <c r="X49" s="193" t="s">
        <v>93</v>
      </c>
      <c r="Y49" s="271">
        <v>0.24</v>
      </c>
      <c r="Z49" s="243" t="s">
        <v>104</v>
      </c>
      <c r="AA49" s="166">
        <f>IF(Z49="LEVE",20%,IF(Z49="MENOR",40%,IF(Z49="MODERADO",60%,IF(Z49="MAYOR",80%,IF(Z49="CATASTRÓFICO",100%,IF(Z49="",""))))))</f>
        <v>1</v>
      </c>
      <c r="AB49" s="244" t="s">
        <v>99</v>
      </c>
      <c r="AC49" s="240" t="s">
        <v>32</v>
      </c>
      <c r="AD49" s="16" t="s">
        <v>869</v>
      </c>
      <c r="AE49" s="121" t="s">
        <v>870</v>
      </c>
      <c r="AF49" s="69" t="s">
        <v>875</v>
      </c>
      <c r="AG49" s="482" t="s">
        <v>989</v>
      </c>
      <c r="AH49" s="169" t="s">
        <v>1084</v>
      </c>
      <c r="AI49" s="489" t="s">
        <v>1048</v>
      </c>
      <c r="AJ49" s="169" t="s">
        <v>1085</v>
      </c>
      <c r="AK49" s="489" t="s">
        <v>1086</v>
      </c>
      <c r="AL49" s="169" t="s">
        <v>1204</v>
      </c>
      <c r="AM49" s="489" t="s">
        <v>1207</v>
      </c>
      <c r="AN49" s="169" t="s">
        <v>1204</v>
      </c>
    </row>
    <row r="50" spans="1:40" ht="165" x14ac:dyDescent="0.3">
      <c r="A50" s="253">
        <v>37</v>
      </c>
      <c r="B50" s="6" t="s">
        <v>394</v>
      </c>
      <c r="C50" s="235" t="s">
        <v>504</v>
      </c>
      <c r="D50" s="269" t="s">
        <v>962</v>
      </c>
      <c r="E50" s="272" t="s">
        <v>963</v>
      </c>
      <c r="F50" s="269" t="s">
        <v>964</v>
      </c>
      <c r="G50" s="202" t="s">
        <v>81</v>
      </c>
      <c r="H50" s="234">
        <v>8</v>
      </c>
      <c r="I50" s="193" t="s">
        <v>94</v>
      </c>
      <c r="J50" s="270">
        <f t="shared" si="5"/>
        <v>0.4</v>
      </c>
      <c r="K50" s="243" t="s">
        <v>8</v>
      </c>
      <c r="L50" s="166">
        <f t="shared" ref="L50:L54" si="6">IF(K50="LEVE",20%,IF(K50="MENOR",40%,IF(K50="MODERADO",60%,IF(K50="MAYOR",80%,IF(K50="CATASTRÓFICO",100%,IF(I50="",""))))))</f>
        <v>0.8</v>
      </c>
      <c r="M50" s="244" t="s">
        <v>100</v>
      </c>
      <c r="N50" s="6">
        <v>1</v>
      </c>
      <c r="O50" s="16" t="s">
        <v>974</v>
      </c>
      <c r="P50" s="165" t="s">
        <v>29</v>
      </c>
      <c r="Q50" s="165" t="s">
        <v>29</v>
      </c>
      <c r="R50" s="19" t="s">
        <v>15</v>
      </c>
      <c r="S50" s="19" t="s">
        <v>10</v>
      </c>
      <c r="T50" s="166">
        <v>0.4</v>
      </c>
      <c r="U50" s="19" t="s">
        <v>20</v>
      </c>
      <c r="V50" s="19" t="s">
        <v>23</v>
      </c>
      <c r="W50" s="19" t="s">
        <v>27</v>
      </c>
      <c r="X50" s="193" t="s">
        <v>93</v>
      </c>
      <c r="Y50" s="166">
        <v>0.24</v>
      </c>
      <c r="Z50" s="243" t="s">
        <v>8</v>
      </c>
      <c r="AA50" s="166">
        <f t="shared" si="2"/>
        <v>0.8</v>
      </c>
      <c r="AB50" s="244" t="s">
        <v>100</v>
      </c>
      <c r="AC50" s="240" t="s">
        <v>32</v>
      </c>
      <c r="AD50" s="169" t="s">
        <v>842</v>
      </c>
      <c r="AE50" s="122" t="s">
        <v>508</v>
      </c>
      <c r="AF50" s="69" t="s">
        <v>875</v>
      </c>
      <c r="AG50" s="482" t="s">
        <v>989</v>
      </c>
      <c r="AH50" s="169" t="s">
        <v>1087</v>
      </c>
      <c r="AI50" s="489" t="s">
        <v>1048</v>
      </c>
      <c r="AJ50" s="169"/>
      <c r="AK50" s="493"/>
      <c r="AL50" s="485"/>
      <c r="AM50" s="511"/>
      <c r="AN50" s="512"/>
    </row>
    <row r="51" spans="1:40" ht="115.5" x14ac:dyDescent="0.3">
      <c r="A51" s="253">
        <v>38</v>
      </c>
      <c r="B51" s="6" t="s">
        <v>395</v>
      </c>
      <c r="C51" s="235" t="s">
        <v>504</v>
      </c>
      <c r="D51" s="246" t="s">
        <v>965</v>
      </c>
      <c r="E51" s="246" t="s">
        <v>966</v>
      </c>
      <c r="F51" s="246" t="s">
        <v>967</v>
      </c>
      <c r="G51" s="202" t="s">
        <v>85</v>
      </c>
      <c r="H51" s="7">
        <f>5*12</f>
        <v>60</v>
      </c>
      <c r="I51" s="193" t="s">
        <v>195</v>
      </c>
      <c r="J51" s="270">
        <f t="shared" si="5"/>
        <v>0.6</v>
      </c>
      <c r="K51" s="243" t="s">
        <v>167</v>
      </c>
      <c r="L51" s="166">
        <f t="shared" si="6"/>
        <v>0.2</v>
      </c>
      <c r="M51" s="244" t="s">
        <v>102</v>
      </c>
      <c r="N51" s="6">
        <v>2</v>
      </c>
      <c r="O51" s="121" t="s">
        <v>975</v>
      </c>
      <c r="P51" s="6" t="s">
        <v>29</v>
      </c>
      <c r="Q51" s="6" t="s">
        <v>29</v>
      </c>
      <c r="R51" s="19" t="s">
        <v>15</v>
      </c>
      <c r="S51" s="19" t="s">
        <v>10</v>
      </c>
      <c r="T51" s="166">
        <v>0.4</v>
      </c>
      <c r="U51" s="19" t="s">
        <v>20</v>
      </c>
      <c r="V51" s="19" t="s">
        <v>23</v>
      </c>
      <c r="W51" s="19" t="s">
        <v>27</v>
      </c>
      <c r="X51" s="193" t="s">
        <v>93</v>
      </c>
      <c r="Y51" s="166">
        <v>0.36</v>
      </c>
      <c r="Z51" s="243" t="s">
        <v>167</v>
      </c>
      <c r="AA51" s="166">
        <f t="shared" si="2"/>
        <v>0.2</v>
      </c>
      <c r="AB51" s="244" t="s">
        <v>102</v>
      </c>
      <c r="AC51" s="240" t="s">
        <v>32</v>
      </c>
      <c r="AD51" s="169" t="s">
        <v>843</v>
      </c>
      <c r="AE51" s="7" t="s">
        <v>401</v>
      </c>
      <c r="AF51" s="69" t="s">
        <v>875</v>
      </c>
      <c r="AG51" s="482" t="s">
        <v>989</v>
      </c>
      <c r="AH51" s="169" t="s">
        <v>1088</v>
      </c>
      <c r="AI51" s="489" t="s">
        <v>1089</v>
      </c>
      <c r="AJ51" s="169"/>
      <c r="AK51" s="493"/>
      <c r="AL51" s="485"/>
      <c r="AM51" s="511"/>
      <c r="AN51" s="512"/>
    </row>
    <row r="52" spans="1:40" ht="160.5" customHeight="1" x14ac:dyDescent="0.3">
      <c r="A52" s="253">
        <v>39</v>
      </c>
      <c r="B52" s="6" t="s">
        <v>396</v>
      </c>
      <c r="C52" s="16" t="s">
        <v>402</v>
      </c>
      <c r="D52" s="246" t="s">
        <v>968</v>
      </c>
      <c r="E52" s="246" t="s">
        <v>969</v>
      </c>
      <c r="F52" s="246" t="s">
        <v>970</v>
      </c>
      <c r="G52" s="202" t="s">
        <v>81</v>
      </c>
      <c r="H52" s="7">
        <v>32</v>
      </c>
      <c r="I52" s="193" t="s">
        <v>195</v>
      </c>
      <c r="J52" s="270">
        <f t="shared" si="5"/>
        <v>0.6</v>
      </c>
      <c r="K52" s="243" t="s">
        <v>8</v>
      </c>
      <c r="L52" s="166">
        <f t="shared" si="6"/>
        <v>0.8</v>
      </c>
      <c r="M52" s="244" t="s">
        <v>100</v>
      </c>
      <c r="N52" s="6">
        <v>3</v>
      </c>
      <c r="O52" s="121" t="s">
        <v>976</v>
      </c>
      <c r="P52" s="6" t="s">
        <v>29</v>
      </c>
      <c r="Q52" s="6" t="s">
        <v>29</v>
      </c>
      <c r="R52" s="19" t="s">
        <v>16</v>
      </c>
      <c r="S52" s="19" t="s">
        <v>10</v>
      </c>
      <c r="T52" s="273">
        <v>0.3</v>
      </c>
      <c r="U52" s="19" t="s">
        <v>20</v>
      </c>
      <c r="V52" s="19" t="s">
        <v>23</v>
      </c>
      <c r="W52" s="19" t="s">
        <v>26</v>
      </c>
      <c r="X52" s="193" t="s">
        <v>94</v>
      </c>
      <c r="Y52" s="175">
        <v>0.42</v>
      </c>
      <c r="Z52" s="243" t="s">
        <v>8</v>
      </c>
      <c r="AA52" s="166">
        <f t="shared" si="2"/>
        <v>0.8</v>
      </c>
      <c r="AB52" s="244" t="s">
        <v>100</v>
      </c>
      <c r="AC52" s="240" t="s">
        <v>32</v>
      </c>
      <c r="AD52" s="405" t="s">
        <v>816</v>
      </c>
      <c r="AE52" s="7" t="s">
        <v>516</v>
      </c>
      <c r="AF52" s="69" t="s">
        <v>875</v>
      </c>
      <c r="AG52" s="482" t="s">
        <v>989</v>
      </c>
      <c r="AH52" s="169" t="s">
        <v>1090</v>
      </c>
      <c r="AI52" s="489" t="s">
        <v>1091</v>
      </c>
      <c r="AJ52" s="169"/>
      <c r="AK52" s="169"/>
      <c r="AL52" s="485"/>
      <c r="AM52" s="511"/>
      <c r="AN52" s="512"/>
    </row>
    <row r="53" spans="1:40" ht="82.5" x14ac:dyDescent="0.3">
      <c r="A53" s="253">
        <v>40</v>
      </c>
      <c r="B53" s="6" t="s">
        <v>397</v>
      </c>
      <c r="C53" s="16" t="s">
        <v>402</v>
      </c>
      <c r="D53" s="16" t="s">
        <v>971</v>
      </c>
      <c r="E53" s="16" t="s">
        <v>972</v>
      </c>
      <c r="F53" s="16" t="s">
        <v>973</v>
      </c>
      <c r="G53" s="202" t="s">
        <v>818</v>
      </c>
      <c r="H53" s="7">
        <f>816</f>
        <v>816</v>
      </c>
      <c r="I53" s="193" t="s">
        <v>7</v>
      </c>
      <c r="J53" s="270">
        <f t="shared" si="5"/>
        <v>0.8</v>
      </c>
      <c r="K53" s="243" t="s">
        <v>8</v>
      </c>
      <c r="L53" s="166">
        <f t="shared" si="6"/>
        <v>0.8</v>
      </c>
      <c r="M53" s="244" t="s">
        <v>100</v>
      </c>
      <c r="N53" s="7">
        <v>4</v>
      </c>
      <c r="O53" s="121" t="s">
        <v>977</v>
      </c>
      <c r="P53" s="7" t="s">
        <v>29</v>
      </c>
      <c r="Q53" s="7" t="s">
        <v>29</v>
      </c>
      <c r="R53" s="19" t="s">
        <v>15</v>
      </c>
      <c r="S53" s="19" t="s">
        <v>11</v>
      </c>
      <c r="T53" s="173">
        <v>0.5</v>
      </c>
      <c r="U53" s="19" t="s">
        <v>20</v>
      </c>
      <c r="V53" s="19" t="s">
        <v>23</v>
      </c>
      <c r="W53" s="19" t="s">
        <v>27</v>
      </c>
      <c r="X53" s="193" t="s">
        <v>94</v>
      </c>
      <c r="Y53" s="166">
        <v>0.4</v>
      </c>
      <c r="Z53" s="243" t="s">
        <v>8</v>
      </c>
      <c r="AA53" s="166">
        <f t="shared" si="2"/>
        <v>0.8</v>
      </c>
      <c r="AB53" s="244" t="s">
        <v>100</v>
      </c>
      <c r="AC53" s="240" t="s">
        <v>32</v>
      </c>
      <c r="AD53" s="169" t="s">
        <v>410</v>
      </c>
      <c r="AE53" s="7" t="s">
        <v>517</v>
      </c>
      <c r="AF53" s="69" t="s">
        <v>875</v>
      </c>
      <c r="AG53" s="482" t="s">
        <v>989</v>
      </c>
      <c r="AH53" s="169" t="s">
        <v>1092</v>
      </c>
      <c r="AI53" s="493" t="s">
        <v>1093</v>
      </c>
      <c r="AJ53" s="169"/>
      <c r="AK53" s="169"/>
      <c r="AL53" s="485"/>
      <c r="AM53" s="511"/>
      <c r="AN53" s="512"/>
    </row>
    <row r="54" spans="1:40" ht="91.5" customHeight="1" x14ac:dyDescent="0.3">
      <c r="A54" s="553">
        <v>41</v>
      </c>
      <c r="B54" s="553" t="s">
        <v>421</v>
      </c>
      <c r="C54" s="571" t="s">
        <v>145</v>
      </c>
      <c r="D54" s="561" t="s">
        <v>956</v>
      </c>
      <c r="E54" s="573" t="s">
        <v>957</v>
      </c>
      <c r="F54" s="573" t="s">
        <v>958</v>
      </c>
      <c r="G54" s="574" t="s">
        <v>818</v>
      </c>
      <c r="H54" s="576">
        <v>100</v>
      </c>
      <c r="I54" s="559" t="s">
        <v>195</v>
      </c>
      <c r="J54" s="564">
        <f t="shared" si="5"/>
        <v>0.6</v>
      </c>
      <c r="K54" s="566" t="s">
        <v>8</v>
      </c>
      <c r="L54" s="564">
        <f t="shared" si="6"/>
        <v>0.8</v>
      </c>
      <c r="M54" s="557" t="s">
        <v>100</v>
      </c>
      <c r="N54" s="6">
        <v>1</v>
      </c>
      <c r="O54" s="16" t="s">
        <v>411</v>
      </c>
      <c r="P54" s="165" t="s">
        <v>29</v>
      </c>
      <c r="Q54" s="165" t="s">
        <v>29</v>
      </c>
      <c r="R54" s="19" t="s">
        <v>15</v>
      </c>
      <c r="S54" s="19" t="s">
        <v>10</v>
      </c>
      <c r="T54" s="166">
        <v>0.4</v>
      </c>
      <c r="U54" s="19" t="s">
        <v>20</v>
      </c>
      <c r="V54" s="19" t="s">
        <v>23</v>
      </c>
      <c r="W54" s="19" t="s">
        <v>27</v>
      </c>
      <c r="X54" s="559" t="s">
        <v>195</v>
      </c>
      <c r="Y54" s="190">
        <v>0.36</v>
      </c>
      <c r="Z54" s="555" t="s">
        <v>104</v>
      </c>
      <c r="AA54" s="564">
        <f>IF(Z54="LEVE",20%,IF(Z54="MENOR",40%,IF(Z54="MODERADO",60%,IF(Z54="MAYOR",80%,IF(Z54="CATASTRÓFICO",100%,IF(X54="",""))))))</f>
        <v>1</v>
      </c>
      <c r="AB54" s="557" t="s">
        <v>99</v>
      </c>
      <c r="AC54" s="594" t="s">
        <v>32</v>
      </c>
      <c r="AD54" s="169" t="s">
        <v>518</v>
      </c>
      <c r="AE54" s="274" t="s">
        <v>412</v>
      </c>
      <c r="AF54" s="69" t="s">
        <v>875</v>
      </c>
      <c r="AG54" s="482" t="s">
        <v>989</v>
      </c>
      <c r="AH54" s="491" t="s">
        <v>1094</v>
      </c>
      <c r="AI54" s="169" t="s">
        <v>1095</v>
      </c>
      <c r="AJ54" s="491" t="s">
        <v>1096</v>
      </c>
      <c r="AK54" s="169" t="s">
        <v>1095</v>
      </c>
      <c r="AL54" s="491" t="s">
        <v>1193</v>
      </c>
      <c r="AM54" s="169" t="s">
        <v>1095</v>
      </c>
      <c r="AN54" s="491" t="s">
        <v>1249</v>
      </c>
    </row>
    <row r="55" spans="1:40" ht="90.75" customHeight="1" x14ac:dyDescent="0.3">
      <c r="A55" s="554"/>
      <c r="B55" s="554"/>
      <c r="C55" s="572"/>
      <c r="D55" s="563"/>
      <c r="E55" s="563"/>
      <c r="F55" s="563"/>
      <c r="G55" s="575"/>
      <c r="H55" s="577"/>
      <c r="I55" s="560"/>
      <c r="J55" s="565"/>
      <c r="K55" s="568"/>
      <c r="L55" s="565"/>
      <c r="M55" s="558"/>
      <c r="N55" s="6">
        <v>2</v>
      </c>
      <c r="O55" s="16" t="s">
        <v>413</v>
      </c>
      <c r="P55" s="165" t="s">
        <v>29</v>
      </c>
      <c r="Q55" s="165" t="s">
        <v>29</v>
      </c>
      <c r="R55" s="19" t="s">
        <v>15</v>
      </c>
      <c r="S55" s="19" t="s">
        <v>10</v>
      </c>
      <c r="T55" s="166">
        <v>0.4</v>
      </c>
      <c r="U55" s="19" t="s">
        <v>20</v>
      </c>
      <c r="V55" s="19" t="s">
        <v>23</v>
      </c>
      <c r="W55" s="19" t="s">
        <v>27</v>
      </c>
      <c r="X55" s="560"/>
      <c r="Y55" s="190">
        <v>0.216</v>
      </c>
      <c r="Z55" s="556"/>
      <c r="AA55" s="565"/>
      <c r="AB55" s="558"/>
      <c r="AC55" s="595"/>
      <c r="AD55" s="169" t="s">
        <v>414</v>
      </c>
      <c r="AE55" s="274" t="s">
        <v>412</v>
      </c>
      <c r="AF55" s="69" t="s">
        <v>875</v>
      </c>
      <c r="AG55" s="482" t="s">
        <v>989</v>
      </c>
      <c r="AH55" s="169" t="s">
        <v>1097</v>
      </c>
      <c r="AI55" s="496" t="s">
        <v>1098</v>
      </c>
      <c r="AJ55" s="169" t="s">
        <v>1099</v>
      </c>
      <c r="AK55" s="169" t="s">
        <v>1095</v>
      </c>
      <c r="AL55" s="169" t="s">
        <v>1194</v>
      </c>
      <c r="AM55" s="169" t="s">
        <v>1095</v>
      </c>
      <c r="AN55" s="169" t="s">
        <v>1240</v>
      </c>
    </row>
    <row r="56" spans="1:40" ht="68.25" customHeight="1" x14ac:dyDescent="0.3">
      <c r="A56" s="233">
        <v>42</v>
      </c>
      <c r="B56" s="6" t="s">
        <v>422</v>
      </c>
      <c r="C56" s="16" t="s">
        <v>145</v>
      </c>
      <c r="D56" s="16" t="s">
        <v>519</v>
      </c>
      <c r="E56" s="16" t="s">
        <v>959</v>
      </c>
      <c r="F56" s="16" t="s">
        <v>960</v>
      </c>
      <c r="G56" s="202" t="s">
        <v>818</v>
      </c>
      <c r="H56" s="7">
        <v>24</v>
      </c>
      <c r="I56" s="193" t="s">
        <v>94</v>
      </c>
      <c r="J56" s="270">
        <f>IF(I56="MUY BAJA",20%,IF(I56="BAJA",40%,IF(I56="MEDIA",60%,IF(I56="ALTA",80%,IF(I56="MUY ALTA",100%,IF(I56="",""))))))</f>
        <v>0.4</v>
      </c>
      <c r="K56" s="243" t="s">
        <v>104</v>
      </c>
      <c r="L56" s="166">
        <f>IF(K56="LEVE",20%,IF(K56="MENOR",40%,IF(K56="MODERADO",60%,IF(K56="MAYOR",80%,IF(K56="CATASTRÓFICO",100%,IF(I56="",""))))))</f>
        <v>1</v>
      </c>
      <c r="M56" s="244" t="s">
        <v>99</v>
      </c>
      <c r="N56" s="6">
        <v>3</v>
      </c>
      <c r="O56" s="121" t="s">
        <v>415</v>
      </c>
      <c r="P56" s="6" t="s">
        <v>29</v>
      </c>
      <c r="Q56" s="6" t="s">
        <v>29</v>
      </c>
      <c r="R56" s="19" t="s">
        <v>17</v>
      </c>
      <c r="S56" s="19" t="s">
        <v>10</v>
      </c>
      <c r="T56" s="166">
        <v>0.4</v>
      </c>
      <c r="U56" s="19" t="s">
        <v>20</v>
      </c>
      <c r="V56" s="19" t="s">
        <v>23</v>
      </c>
      <c r="W56" s="19" t="s">
        <v>27</v>
      </c>
      <c r="X56" s="193" t="s">
        <v>94</v>
      </c>
      <c r="Y56" s="166">
        <v>0.36</v>
      </c>
      <c r="Z56" s="243" t="s">
        <v>104</v>
      </c>
      <c r="AA56" s="166">
        <f>IF(Z56="LEVE",20%,IF(Z56="MENOR",40%,IF(Z56="MODERADO",60%,IF(Z56="MAYOR",80%,IF(Z56="CATASTRÓFICO",100%,IF(X56="",""))))))</f>
        <v>1</v>
      </c>
      <c r="AB56" s="244" t="s">
        <v>99</v>
      </c>
      <c r="AC56" s="240" t="s">
        <v>32</v>
      </c>
      <c r="AD56" s="169" t="s">
        <v>416</v>
      </c>
      <c r="AE56" s="274" t="s">
        <v>417</v>
      </c>
      <c r="AF56" s="69" t="s">
        <v>875</v>
      </c>
      <c r="AG56" s="482" t="s">
        <v>989</v>
      </c>
      <c r="AH56" s="497" t="s">
        <v>1100</v>
      </c>
      <c r="AI56" s="496" t="s">
        <v>1101</v>
      </c>
      <c r="AJ56" s="497" t="s">
        <v>1102</v>
      </c>
      <c r="AK56" s="169" t="s">
        <v>1167</v>
      </c>
      <c r="AL56" s="497" t="s">
        <v>1195</v>
      </c>
      <c r="AM56" s="169" t="s">
        <v>1167</v>
      </c>
      <c r="AN56" s="498" t="s">
        <v>1241</v>
      </c>
    </row>
    <row r="57" spans="1:40" ht="69" customHeight="1" x14ac:dyDescent="0.3">
      <c r="A57" s="553">
        <v>43</v>
      </c>
      <c r="B57" s="553" t="s">
        <v>423</v>
      </c>
      <c r="C57" s="561" t="s">
        <v>145</v>
      </c>
      <c r="D57" s="561" t="s">
        <v>520</v>
      </c>
      <c r="E57" s="561" t="s">
        <v>961</v>
      </c>
      <c r="F57" s="561" t="s">
        <v>521</v>
      </c>
      <c r="G57" s="574" t="s">
        <v>824</v>
      </c>
      <c r="H57" s="576">
        <v>100</v>
      </c>
      <c r="I57" s="559" t="s">
        <v>195</v>
      </c>
      <c r="J57" s="564">
        <f>IF(I57="MUY BAJA",20%,IF(I57="BAJA",40%,IF(I57="MEDIA",60%,IF(I57="ALTA",80%,IF(I57="MUY ALTA",100%,IF(I57="",""))))))</f>
        <v>0.6</v>
      </c>
      <c r="K57" s="566" t="s">
        <v>104</v>
      </c>
      <c r="L57" s="564">
        <f>IF(K57="LEVE",20%,IF(K57="MENOR",40%,IF(K57="MODERADO",60%,IF(K57="MAYOR",80%,IF(K57="CATASTRÓFICO",100%,IF(I57="",""))))))</f>
        <v>1</v>
      </c>
      <c r="M57" s="557" t="s">
        <v>99</v>
      </c>
      <c r="N57" s="6">
        <v>4</v>
      </c>
      <c r="O57" s="121" t="s">
        <v>418</v>
      </c>
      <c r="P57" s="6" t="s">
        <v>29</v>
      </c>
      <c r="Q57" s="6" t="s">
        <v>29</v>
      </c>
      <c r="R57" s="19" t="s">
        <v>16</v>
      </c>
      <c r="S57" s="19" t="s">
        <v>10</v>
      </c>
      <c r="T57" s="166">
        <v>0.4</v>
      </c>
      <c r="U57" s="19" t="s">
        <v>20</v>
      </c>
      <c r="V57" s="19" t="s">
        <v>23</v>
      </c>
      <c r="W57" s="19" t="s">
        <v>26</v>
      </c>
      <c r="X57" s="559" t="s">
        <v>195</v>
      </c>
      <c r="Y57" s="166">
        <v>0.24</v>
      </c>
      <c r="Z57" s="555" t="s">
        <v>104</v>
      </c>
      <c r="AA57" s="592">
        <f>IF(Z57="LEVE",20%,IF(Z57="MENOR",40%,IF(Z57="MODERADO",60%,IF(Z57="MAYOR",80%,IF(Z57="CATASTRÓFICO",100%,IF(X57="",""))))))</f>
        <v>1</v>
      </c>
      <c r="AB57" s="557" t="s">
        <v>99</v>
      </c>
      <c r="AC57" s="594" t="s">
        <v>218</v>
      </c>
      <c r="AD57" s="277" t="s">
        <v>522</v>
      </c>
      <c r="AE57" s="278" t="s">
        <v>419</v>
      </c>
      <c r="AF57" s="69" t="s">
        <v>875</v>
      </c>
      <c r="AG57" s="482" t="s">
        <v>989</v>
      </c>
      <c r="AH57" s="491" t="s">
        <v>1103</v>
      </c>
      <c r="AI57" s="496" t="s">
        <v>1101</v>
      </c>
      <c r="AJ57" s="491" t="s">
        <v>1103</v>
      </c>
      <c r="AK57" s="496" t="s">
        <v>1101</v>
      </c>
      <c r="AL57" s="491" t="s">
        <v>1103</v>
      </c>
      <c r="AM57" s="496" t="s">
        <v>1101</v>
      </c>
      <c r="AN57" s="491" t="s">
        <v>1242</v>
      </c>
    </row>
    <row r="58" spans="1:40" ht="56.25" customHeight="1" x14ac:dyDescent="0.3">
      <c r="A58" s="554"/>
      <c r="B58" s="554"/>
      <c r="C58" s="563"/>
      <c r="D58" s="563"/>
      <c r="E58" s="563"/>
      <c r="F58" s="563"/>
      <c r="G58" s="575"/>
      <c r="H58" s="577"/>
      <c r="I58" s="560"/>
      <c r="J58" s="565"/>
      <c r="K58" s="568"/>
      <c r="L58" s="565"/>
      <c r="M58" s="558"/>
      <c r="N58" s="6">
        <v>5</v>
      </c>
      <c r="O58" s="121" t="s">
        <v>856</v>
      </c>
      <c r="P58" s="6" t="s">
        <v>29</v>
      </c>
      <c r="Q58" s="6" t="s">
        <v>29</v>
      </c>
      <c r="R58" s="19" t="s">
        <v>16</v>
      </c>
      <c r="S58" s="19" t="s">
        <v>10</v>
      </c>
      <c r="T58" s="166">
        <v>0.4</v>
      </c>
      <c r="U58" s="19" t="s">
        <v>20</v>
      </c>
      <c r="V58" s="19" t="s">
        <v>23</v>
      </c>
      <c r="W58" s="19" t="s">
        <v>26</v>
      </c>
      <c r="X58" s="560"/>
      <c r="Y58" s="276">
        <v>0.16799999999999998</v>
      </c>
      <c r="Z58" s="556"/>
      <c r="AA58" s="593"/>
      <c r="AB58" s="558"/>
      <c r="AC58" s="595"/>
      <c r="AD58" s="169" t="s">
        <v>420</v>
      </c>
      <c r="AE58" s="7" t="s">
        <v>419</v>
      </c>
      <c r="AF58" s="69" t="s">
        <v>875</v>
      </c>
      <c r="AG58" s="482" t="s">
        <v>989</v>
      </c>
      <c r="AH58" s="496" t="s">
        <v>1104</v>
      </c>
      <c r="AI58" s="496" t="s">
        <v>1101</v>
      </c>
      <c r="AJ58" s="496" t="s">
        <v>1104</v>
      </c>
      <c r="AK58" s="496" t="s">
        <v>1101</v>
      </c>
      <c r="AL58" s="496" t="s">
        <v>1104</v>
      </c>
      <c r="AM58" s="496" t="s">
        <v>1101</v>
      </c>
      <c r="AN58" s="496" t="s">
        <v>1261</v>
      </c>
    </row>
    <row r="59" spans="1:40" ht="75.75" x14ac:dyDescent="0.3">
      <c r="A59" s="233">
        <v>44</v>
      </c>
      <c r="B59" s="6" t="s">
        <v>435</v>
      </c>
      <c r="C59" s="16" t="s">
        <v>145</v>
      </c>
      <c r="D59" s="16" t="s">
        <v>424</v>
      </c>
      <c r="E59" s="16" t="s">
        <v>918</v>
      </c>
      <c r="F59" s="16" t="s">
        <v>919</v>
      </c>
      <c r="G59" s="202" t="s">
        <v>81</v>
      </c>
      <c r="H59" s="7">
        <v>19</v>
      </c>
      <c r="I59" s="193" t="s">
        <v>94</v>
      </c>
      <c r="J59" s="270">
        <f t="shared" ref="J59:J69" si="7">IF(I59="MUY BAJA",20%,IF(I59="BAJA",40%,IF(I59="MEDIA",60%,IF(I59="ALTA",80%,IF(I59="MUY ALTA",100%,IF(I59="",""))))))</f>
        <v>0.4</v>
      </c>
      <c r="K59" s="243" t="s">
        <v>104</v>
      </c>
      <c r="L59" s="166">
        <f t="shared" ref="L59:L62" si="8">IF(K59="LEVE",20%,IF(K59="MENOR",40%,IF(K59="MODERADO",60%,IF(K59="MAYOR",80%,IF(K59="CATASTRÓFICO",100%,IF(I59="",""))))))</f>
        <v>1</v>
      </c>
      <c r="M59" s="244" t="s">
        <v>99</v>
      </c>
      <c r="N59" s="7">
        <v>1</v>
      </c>
      <c r="O59" s="169" t="s">
        <v>425</v>
      </c>
      <c r="P59" s="7" t="s">
        <v>29</v>
      </c>
      <c r="Q59" s="7" t="s">
        <v>29</v>
      </c>
      <c r="R59" s="19" t="s">
        <v>15</v>
      </c>
      <c r="S59" s="19" t="s">
        <v>10</v>
      </c>
      <c r="T59" s="271">
        <v>0.4</v>
      </c>
      <c r="U59" s="19" t="s">
        <v>20</v>
      </c>
      <c r="V59" s="19" t="s">
        <v>23</v>
      </c>
      <c r="W59" s="19" t="s">
        <v>27</v>
      </c>
      <c r="X59" s="193" t="s">
        <v>93</v>
      </c>
      <c r="Y59" s="271">
        <v>0.24</v>
      </c>
      <c r="Z59" s="243" t="s">
        <v>104</v>
      </c>
      <c r="AA59" s="166">
        <f>IF(Z59="LEVE",20%,IF(Z59="MENOR",40%,IF(Z59="MODERADO",60%,IF(Z59="MAYOR",80%,IF(Z59="CATASTRÓFICO",100%,IF(X59="",""))))))</f>
        <v>1</v>
      </c>
      <c r="AB59" s="244" t="s">
        <v>99</v>
      </c>
      <c r="AC59" s="240" t="s">
        <v>32</v>
      </c>
      <c r="AD59" s="169" t="s">
        <v>851</v>
      </c>
      <c r="AE59" s="7" t="s">
        <v>426</v>
      </c>
      <c r="AF59" s="69" t="s">
        <v>875</v>
      </c>
      <c r="AG59" s="482" t="s">
        <v>989</v>
      </c>
      <c r="AH59" s="496" t="s">
        <v>1105</v>
      </c>
      <c r="AI59" s="496" t="s">
        <v>1101</v>
      </c>
      <c r="AJ59" s="496" t="s">
        <v>1105</v>
      </c>
      <c r="AK59" s="496" t="s">
        <v>1101</v>
      </c>
      <c r="AL59" s="496" t="s">
        <v>1105</v>
      </c>
      <c r="AM59" s="496" t="s">
        <v>1101</v>
      </c>
      <c r="AN59" s="496" t="s">
        <v>1243</v>
      </c>
    </row>
    <row r="60" spans="1:40" ht="82.5" customHeight="1" x14ac:dyDescent="0.3">
      <c r="A60" s="473">
        <v>45</v>
      </c>
      <c r="B60" s="6" t="s">
        <v>436</v>
      </c>
      <c r="C60" s="16" t="s">
        <v>145</v>
      </c>
      <c r="D60" s="16" t="s">
        <v>427</v>
      </c>
      <c r="E60" s="16" t="s">
        <v>920</v>
      </c>
      <c r="F60" s="16" t="s">
        <v>921</v>
      </c>
      <c r="G60" s="202" t="s">
        <v>81</v>
      </c>
      <c r="H60" s="7">
        <v>19</v>
      </c>
      <c r="I60" s="193" t="s">
        <v>94</v>
      </c>
      <c r="J60" s="270">
        <f t="shared" si="7"/>
        <v>0.4</v>
      </c>
      <c r="K60" s="243" t="s">
        <v>104</v>
      </c>
      <c r="L60" s="166">
        <f t="shared" si="8"/>
        <v>1</v>
      </c>
      <c r="M60" s="244" t="s">
        <v>99</v>
      </c>
      <c r="N60" s="7">
        <v>2</v>
      </c>
      <c r="O60" s="169" t="s">
        <v>428</v>
      </c>
      <c r="P60" s="7" t="s">
        <v>29</v>
      </c>
      <c r="Q60" s="7" t="s">
        <v>29</v>
      </c>
      <c r="R60" s="19" t="s">
        <v>15</v>
      </c>
      <c r="S60" s="19" t="s">
        <v>10</v>
      </c>
      <c r="T60" s="8">
        <v>0.4</v>
      </c>
      <c r="U60" s="19" t="s">
        <v>20</v>
      </c>
      <c r="V60" s="19" t="s">
        <v>23</v>
      </c>
      <c r="W60" s="19" t="s">
        <v>27</v>
      </c>
      <c r="X60" s="193" t="s">
        <v>93</v>
      </c>
      <c r="Y60" s="271">
        <v>0.24</v>
      </c>
      <c r="Z60" s="243" t="s">
        <v>104</v>
      </c>
      <c r="AA60" s="166">
        <f>IF(Z60="LEVE",20%,IF(Z60="MENOR",40%,IF(Z60="MODERADO",60%,IF(Z60="MAYOR",80%,IF(Z60="CATASTRÓFICO",100%,IF(X60="",""))))))</f>
        <v>1</v>
      </c>
      <c r="AB60" s="244" t="s">
        <v>99</v>
      </c>
      <c r="AC60" s="240" t="s">
        <v>32</v>
      </c>
      <c r="AD60" s="7" t="s">
        <v>852</v>
      </c>
      <c r="AE60" s="7" t="s">
        <v>426</v>
      </c>
      <c r="AF60" s="69" t="s">
        <v>875</v>
      </c>
      <c r="AG60" s="482" t="s">
        <v>989</v>
      </c>
      <c r="AH60" s="491" t="s">
        <v>1106</v>
      </c>
      <c r="AI60" s="496" t="s">
        <v>1101</v>
      </c>
      <c r="AJ60" s="491" t="s">
        <v>1106</v>
      </c>
      <c r="AK60" s="496" t="s">
        <v>1101</v>
      </c>
      <c r="AL60" s="491" t="s">
        <v>1106</v>
      </c>
      <c r="AM60" s="496" t="s">
        <v>1101</v>
      </c>
      <c r="AN60" s="513" t="s">
        <v>1262</v>
      </c>
    </row>
    <row r="61" spans="1:40" ht="75.75" x14ac:dyDescent="0.3">
      <c r="A61" s="233">
        <v>46</v>
      </c>
      <c r="B61" s="6" t="s">
        <v>437</v>
      </c>
      <c r="C61" s="16" t="s">
        <v>145</v>
      </c>
      <c r="D61" s="16" t="s">
        <v>430</v>
      </c>
      <c r="E61" s="16" t="s">
        <v>922</v>
      </c>
      <c r="F61" s="16" t="s">
        <v>923</v>
      </c>
      <c r="G61" s="202" t="s">
        <v>81</v>
      </c>
      <c r="H61" s="7">
        <v>36</v>
      </c>
      <c r="I61" s="193" t="s">
        <v>195</v>
      </c>
      <c r="J61" s="270">
        <f t="shared" si="7"/>
        <v>0.6</v>
      </c>
      <c r="K61" s="243" t="s">
        <v>167</v>
      </c>
      <c r="L61" s="166">
        <f t="shared" si="8"/>
        <v>0.2</v>
      </c>
      <c r="M61" s="244" t="s">
        <v>102</v>
      </c>
      <c r="N61" s="7">
        <v>3</v>
      </c>
      <c r="O61" s="169" t="s">
        <v>433</v>
      </c>
      <c r="P61" s="7" t="s">
        <v>29</v>
      </c>
      <c r="Q61" s="7" t="s">
        <v>29</v>
      </c>
      <c r="R61" s="19" t="s">
        <v>15</v>
      </c>
      <c r="S61" s="19" t="s">
        <v>10</v>
      </c>
      <c r="T61" s="8">
        <v>0.4</v>
      </c>
      <c r="U61" s="19" t="s">
        <v>20</v>
      </c>
      <c r="V61" s="19" t="s">
        <v>23</v>
      </c>
      <c r="W61" s="19" t="s">
        <v>27</v>
      </c>
      <c r="X61" s="193" t="s">
        <v>94</v>
      </c>
      <c r="Y61" s="271">
        <v>0.36</v>
      </c>
      <c r="Z61" s="243" t="s">
        <v>167</v>
      </c>
      <c r="AA61" s="166">
        <f>IF(Z61="LEVE",20%,IF(Z61="MENOR",40%,IF(Z61="MODERADO",60%,IF(Z61="MAYOR",80%,IF(Z61="CATASTRÓFICO",100%,IF(X61="",""))))))</f>
        <v>0.2</v>
      </c>
      <c r="AB61" s="244" t="s">
        <v>102</v>
      </c>
      <c r="AC61" s="240" t="s">
        <v>32</v>
      </c>
      <c r="AD61" s="7" t="s">
        <v>853</v>
      </c>
      <c r="AE61" s="7" t="s">
        <v>419</v>
      </c>
      <c r="AF61" s="69" t="s">
        <v>875</v>
      </c>
      <c r="AG61" s="482" t="s">
        <v>989</v>
      </c>
      <c r="AH61" s="491" t="s">
        <v>1106</v>
      </c>
      <c r="AI61" s="496" t="s">
        <v>1101</v>
      </c>
      <c r="AJ61" s="491" t="s">
        <v>1106</v>
      </c>
      <c r="AK61" s="496" t="s">
        <v>1101</v>
      </c>
      <c r="AL61" s="491" t="s">
        <v>1106</v>
      </c>
      <c r="AM61" s="496" t="s">
        <v>1101</v>
      </c>
      <c r="AN61" s="514" t="s">
        <v>1244</v>
      </c>
    </row>
    <row r="62" spans="1:40" ht="76.5" x14ac:dyDescent="0.3">
      <c r="A62" s="473">
        <v>47</v>
      </c>
      <c r="B62" s="6" t="s">
        <v>438</v>
      </c>
      <c r="C62" s="16" t="s">
        <v>145</v>
      </c>
      <c r="D62" s="16" t="s">
        <v>434</v>
      </c>
      <c r="E62" s="16" t="s">
        <v>924</v>
      </c>
      <c r="F62" s="16" t="s">
        <v>925</v>
      </c>
      <c r="G62" s="202" t="s">
        <v>824</v>
      </c>
      <c r="H62" s="7">
        <v>19</v>
      </c>
      <c r="I62" s="193" t="s">
        <v>94</v>
      </c>
      <c r="J62" s="270">
        <f t="shared" si="7"/>
        <v>0.4</v>
      </c>
      <c r="K62" s="243" t="s">
        <v>104</v>
      </c>
      <c r="L62" s="166">
        <f t="shared" si="8"/>
        <v>1</v>
      </c>
      <c r="M62" s="244" t="s">
        <v>99</v>
      </c>
      <c r="N62" s="7">
        <v>4</v>
      </c>
      <c r="O62" s="169" t="s">
        <v>850</v>
      </c>
      <c r="P62" s="7" t="s">
        <v>29</v>
      </c>
      <c r="Q62" s="7" t="s">
        <v>29</v>
      </c>
      <c r="R62" s="19" t="s">
        <v>15</v>
      </c>
      <c r="S62" s="19" t="s">
        <v>10</v>
      </c>
      <c r="T62" s="8">
        <v>0.4</v>
      </c>
      <c r="U62" s="19" t="s">
        <v>20</v>
      </c>
      <c r="V62" s="19" t="s">
        <v>23</v>
      </c>
      <c r="W62" s="19" t="s">
        <v>27</v>
      </c>
      <c r="X62" s="193" t="s">
        <v>93</v>
      </c>
      <c r="Y62" s="271">
        <v>0.24</v>
      </c>
      <c r="Z62" s="243" t="s">
        <v>104</v>
      </c>
      <c r="AA62" s="166">
        <f>IF(Z62="LEVE",20%,IF(Z62="MENOR",40%,IF(Z62="MODERADO",60%,IF(Z62="MAYOR",80%,IF(Z62="CATASTRÓFICO",100%,IF(X62="",""))))))</f>
        <v>1</v>
      </c>
      <c r="AB62" s="244" t="s">
        <v>99</v>
      </c>
      <c r="AC62" s="240" t="s">
        <v>32</v>
      </c>
      <c r="AD62" s="169" t="s">
        <v>420</v>
      </c>
      <c r="AE62" s="7" t="s">
        <v>419</v>
      </c>
      <c r="AF62" s="69" t="s">
        <v>875</v>
      </c>
      <c r="AG62" s="482" t="s">
        <v>989</v>
      </c>
      <c r="AH62" s="491" t="s">
        <v>1104</v>
      </c>
      <c r="AI62" s="496" t="s">
        <v>1101</v>
      </c>
      <c r="AJ62" s="491" t="s">
        <v>1104</v>
      </c>
      <c r="AK62" s="496" t="s">
        <v>1101</v>
      </c>
      <c r="AL62" s="491" t="s">
        <v>1104</v>
      </c>
      <c r="AM62" s="496" t="s">
        <v>1101</v>
      </c>
      <c r="AN62" s="491" t="s">
        <v>1263</v>
      </c>
    </row>
    <row r="63" spans="1:40" ht="102.75" customHeight="1" x14ac:dyDescent="0.3">
      <c r="A63" s="580">
        <v>48</v>
      </c>
      <c r="B63" s="553" t="s">
        <v>439</v>
      </c>
      <c r="C63" s="561" t="s">
        <v>145</v>
      </c>
      <c r="D63" s="561" t="s">
        <v>528</v>
      </c>
      <c r="E63" s="561" t="s">
        <v>833</v>
      </c>
      <c r="F63" s="561" t="s">
        <v>530</v>
      </c>
      <c r="G63" s="574" t="s">
        <v>81</v>
      </c>
      <c r="H63" s="576">
        <v>12</v>
      </c>
      <c r="I63" s="559" t="s">
        <v>94</v>
      </c>
      <c r="J63" s="564">
        <f t="shared" si="7"/>
        <v>0.4</v>
      </c>
      <c r="K63" s="566" t="s">
        <v>8</v>
      </c>
      <c r="L63" s="569">
        <v>0.8</v>
      </c>
      <c r="M63" s="557" t="s">
        <v>100</v>
      </c>
      <c r="N63" s="6">
        <v>1</v>
      </c>
      <c r="O63" s="16" t="s">
        <v>531</v>
      </c>
      <c r="P63" s="165" t="s">
        <v>29</v>
      </c>
      <c r="Q63" s="165" t="s">
        <v>29</v>
      </c>
      <c r="R63" s="19" t="s">
        <v>15</v>
      </c>
      <c r="S63" s="19" t="s">
        <v>10</v>
      </c>
      <c r="T63" s="166">
        <v>0.4</v>
      </c>
      <c r="U63" s="19" t="s">
        <v>20</v>
      </c>
      <c r="V63" s="19" t="s">
        <v>23</v>
      </c>
      <c r="W63" s="19" t="s">
        <v>27</v>
      </c>
      <c r="X63" s="559" t="s">
        <v>93</v>
      </c>
      <c r="Y63" s="251">
        <v>0.24</v>
      </c>
      <c r="Z63" s="566" t="s">
        <v>8</v>
      </c>
      <c r="AA63" s="283">
        <v>0.8</v>
      </c>
      <c r="AB63" s="557" t="s">
        <v>100</v>
      </c>
      <c r="AC63" s="240" t="s">
        <v>32</v>
      </c>
      <c r="AD63" s="121" t="s">
        <v>667</v>
      </c>
      <c r="AE63" s="121" t="s">
        <v>668</v>
      </c>
      <c r="AF63" s="69" t="s">
        <v>875</v>
      </c>
      <c r="AG63" s="482" t="s">
        <v>989</v>
      </c>
      <c r="AH63" s="492" t="s">
        <v>1107</v>
      </c>
      <c r="AI63" s="496" t="s">
        <v>1108</v>
      </c>
      <c r="AJ63" s="277" t="s">
        <v>1109</v>
      </c>
      <c r="AK63" s="496" t="s">
        <v>1101</v>
      </c>
      <c r="AL63" s="277" t="s">
        <v>1162</v>
      </c>
      <c r="AM63" s="277" t="s">
        <v>1163</v>
      </c>
      <c r="AN63" s="169" t="s">
        <v>1245</v>
      </c>
    </row>
    <row r="64" spans="1:40" ht="93" customHeight="1" x14ac:dyDescent="0.3">
      <c r="A64" s="554"/>
      <c r="B64" s="554"/>
      <c r="C64" s="563"/>
      <c r="D64" s="563"/>
      <c r="E64" s="563"/>
      <c r="F64" s="563"/>
      <c r="G64" s="575"/>
      <c r="H64" s="577"/>
      <c r="I64" s="560"/>
      <c r="J64" s="565"/>
      <c r="K64" s="568"/>
      <c r="L64" s="570"/>
      <c r="M64" s="558"/>
      <c r="N64" s="6">
        <v>2</v>
      </c>
      <c r="O64" s="16" t="s">
        <v>532</v>
      </c>
      <c r="P64" s="165" t="s">
        <v>29</v>
      </c>
      <c r="Q64" s="165" t="s">
        <v>29</v>
      </c>
      <c r="R64" s="19" t="s">
        <v>15</v>
      </c>
      <c r="S64" s="19" t="s">
        <v>10</v>
      </c>
      <c r="T64" s="166">
        <v>0.4</v>
      </c>
      <c r="U64" s="19" t="s">
        <v>20</v>
      </c>
      <c r="V64" s="19" t="s">
        <v>23</v>
      </c>
      <c r="W64" s="19" t="s">
        <v>27</v>
      </c>
      <c r="X64" s="586"/>
      <c r="Y64" s="251">
        <v>0.14399999999999999</v>
      </c>
      <c r="Z64" s="567"/>
      <c r="AA64" s="283">
        <v>0.8</v>
      </c>
      <c r="AB64" s="558"/>
      <c r="AC64" s="240" t="s">
        <v>32</v>
      </c>
      <c r="AD64" s="121" t="s">
        <v>858</v>
      </c>
      <c r="AE64" s="121" t="s">
        <v>670</v>
      </c>
      <c r="AF64" s="69" t="s">
        <v>875</v>
      </c>
      <c r="AG64" s="482" t="s">
        <v>989</v>
      </c>
      <c r="AH64" s="491" t="s">
        <v>1110</v>
      </c>
      <c r="AI64" s="498" t="s">
        <v>1111</v>
      </c>
      <c r="AJ64" s="491" t="s">
        <v>1112</v>
      </c>
      <c r="AK64" s="496" t="s">
        <v>1101</v>
      </c>
      <c r="AL64" s="491" t="s">
        <v>1164</v>
      </c>
      <c r="AM64" s="496" t="s">
        <v>1101</v>
      </c>
      <c r="AN64" s="491" t="s">
        <v>1246</v>
      </c>
    </row>
    <row r="65" spans="1:40" ht="109.5" customHeight="1" x14ac:dyDescent="0.3">
      <c r="A65" s="233">
        <v>49</v>
      </c>
      <c r="B65" s="6" t="s">
        <v>440</v>
      </c>
      <c r="C65" s="16" t="s">
        <v>324</v>
      </c>
      <c r="D65" s="16" t="s">
        <v>533</v>
      </c>
      <c r="E65" s="16" t="s">
        <v>534</v>
      </c>
      <c r="F65" s="16" t="s">
        <v>535</v>
      </c>
      <c r="G65" s="234" t="s">
        <v>81</v>
      </c>
      <c r="H65" s="7">
        <v>12</v>
      </c>
      <c r="I65" s="193" t="s">
        <v>94</v>
      </c>
      <c r="J65" s="270">
        <f t="shared" si="7"/>
        <v>0.4</v>
      </c>
      <c r="K65" s="243" t="s">
        <v>167</v>
      </c>
      <c r="L65" s="8">
        <v>0.2</v>
      </c>
      <c r="M65" s="244" t="s">
        <v>102</v>
      </c>
      <c r="N65" s="6">
        <v>3</v>
      </c>
      <c r="O65" s="121" t="s">
        <v>536</v>
      </c>
      <c r="P65" s="6" t="s">
        <v>29</v>
      </c>
      <c r="Q65" s="6" t="s">
        <v>29</v>
      </c>
      <c r="R65" s="19" t="s">
        <v>17</v>
      </c>
      <c r="S65" s="19" t="s">
        <v>10</v>
      </c>
      <c r="T65" s="166">
        <v>0.4</v>
      </c>
      <c r="U65" s="19" t="s">
        <v>20</v>
      </c>
      <c r="V65" s="19" t="s">
        <v>23</v>
      </c>
      <c r="W65" s="19" t="s">
        <v>27</v>
      </c>
      <c r="X65" s="193" t="s">
        <v>93</v>
      </c>
      <c r="Y65" s="252">
        <v>0.32</v>
      </c>
      <c r="Z65" s="243" t="s">
        <v>167</v>
      </c>
      <c r="AA65" s="284">
        <v>0.2</v>
      </c>
      <c r="AB65" s="244" t="s">
        <v>102</v>
      </c>
      <c r="AC65" s="240" t="s">
        <v>32</v>
      </c>
      <c r="AD65" s="16" t="s">
        <v>537</v>
      </c>
      <c r="AE65" s="121" t="s">
        <v>668</v>
      </c>
      <c r="AF65" s="69" t="s">
        <v>875</v>
      </c>
      <c r="AG65" s="482" t="s">
        <v>989</v>
      </c>
      <c r="AH65" s="169" t="s">
        <v>1113</v>
      </c>
      <c r="AI65" s="496" t="s">
        <v>1108</v>
      </c>
      <c r="AJ65" s="169" t="s">
        <v>1114</v>
      </c>
      <c r="AK65" s="496" t="s">
        <v>1101</v>
      </c>
      <c r="AL65" s="169" t="s">
        <v>1165</v>
      </c>
      <c r="AM65" s="496" t="s">
        <v>1101</v>
      </c>
      <c r="AN65" s="508" t="s">
        <v>1222</v>
      </c>
    </row>
    <row r="66" spans="1:40" ht="169.5" customHeight="1" x14ac:dyDescent="0.3">
      <c r="A66" s="233">
        <v>50</v>
      </c>
      <c r="B66" s="6" t="s">
        <v>441</v>
      </c>
      <c r="C66" s="16" t="s">
        <v>538</v>
      </c>
      <c r="D66" s="16" t="s">
        <v>249</v>
      </c>
      <c r="E66" s="16" t="s">
        <v>540</v>
      </c>
      <c r="F66" s="16" t="s">
        <v>541</v>
      </c>
      <c r="G66" s="234" t="s">
        <v>81</v>
      </c>
      <c r="H66" s="7">
        <f>16*4</f>
        <v>64</v>
      </c>
      <c r="I66" s="193" t="s">
        <v>195</v>
      </c>
      <c r="J66" s="270">
        <f t="shared" si="7"/>
        <v>0.6</v>
      </c>
      <c r="K66" s="243" t="s">
        <v>8</v>
      </c>
      <c r="L66" s="8">
        <v>0.8</v>
      </c>
      <c r="M66" s="244" t="s">
        <v>100</v>
      </c>
      <c r="N66" s="6">
        <v>4</v>
      </c>
      <c r="O66" s="121" t="s">
        <v>542</v>
      </c>
      <c r="P66" s="6" t="s">
        <v>29</v>
      </c>
      <c r="Q66" s="6" t="s">
        <v>29</v>
      </c>
      <c r="R66" s="19" t="s">
        <v>16</v>
      </c>
      <c r="S66" s="19" t="s">
        <v>10</v>
      </c>
      <c r="T66" s="166">
        <v>0.4</v>
      </c>
      <c r="U66" s="19" t="s">
        <v>20</v>
      </c>
      <c r="V66" s="19" t="s">
        <v>23</v>
      </c>
      <c r="W66" s="19" t="s">
        <v>26</v>
      </c>
      <c r="X66" s="193" t="s">
        <v>93</v>
      </c>
      <c r="Y66" s="286">
        <v>0.36</v>
      </c>
      <c r="Z66" s="243" t="s">
        <v>8</v>
      </c>
      <c r="AA66" s="286">
        <v>0.8</v>
      </c>
      <c r="AB66" s="244" t="s">
        <v>100</v>
      </c>
      <c r="AC66" s="240" t="s">
        <v>32</v>
      </c>
      <c r="AD66" s="16" t="s">
        <v>543</v>
      </c>
      <c r="AE66" s="121" t="s">
        <v>671</v>
      </c>
      <c r="AF66" s="69" t="s">
        <v>875</v>
      </c>
      <c r="AG66" s="482" t="s">
        <v>989</v>
      </c>
      <c r="AH66" s="497" t="s">
        <v>1115</v>
      </c>
      <c r="AI66" s="496" t="s">
        <v>1108</v>
      </c>
      <c r="AJ66" s="169" t="s">
        <v>1116</v>
      </c>
      <c r="AK66" s="496" t="s">
        <v>1101</v>
      </c>
      <c r="AL66" s="169" t="s">
        <v>1166</v>
      </c>
      <c r="AM66" s="496" t="s">
        <v>1101</v>
      </c>
      <c r="AN66" s="516" t="s">
        <v>1115</v>
      </c>
    </row>
    <row r="67" spans="1:40" ht="153.75" customHeight="1" x14ac:dyDescent="0.3">
      <c r="A67" s="233">
        <v>51</v>
      </c>
      <c r="B67" s="6" t="s">
        <v>442</v>
      </c>
      <c r="C67" s="16" t="s">
        <v>688</v>
      </c>
      <c r="D67" s="121" t="s">
        <v>544</v>
      </c>
      <c r="E67" s="16" t="s">
        <v>545</v>
      </c>
      <c r="F67" s="16" t="s">
        <v>546</v>
      </c>
      <c r="G67" s="234" t="s">
        <v>818</v>
      </c>
      <c r="H67" s="7">
        <f>16+5+1+55</f>
        <v>77</v>
      </c>
      <c r="I67" s="193" t="s">
        <v>195</v>
      </c>
      <c r="J67" s="166">
        <f t="shared" si="7"/>
        <v>0.6</v>
      </c>
      <c r="K67" s="243" t="s">
        <v>8</v>
      </c>
      <c r="L67" s="166">
        <f>IF(K67="LEVE",20%,IF(K67="MENOR",40%,IF(K67="MODERADO",60%,IF(K67="MAYOR",80%,IF(K67="CATASTROFICO",100%,IF(I67="",""))))))</f>
        <v>0.8</v>
      </c>
      <c r="M67" s="244" t="s">
        <v>100</v>
      </c>
      <c r="N67" s="6">
        <v>1</v>
      </c>
      <c r="O67" s="16" t="s">
        <v>445</v>
      </c>
      <c r="P67" s="69" t="s">
        <v>29</v>
      </c>
      <c r="Q67" s="6" t="s">
        <v>29</v>
      </c>
      <c r="R67" s="19" t="s">
        <v>15</v>
      </c>
      <c r="S67" s="19" t="s">
        <v>10</v>
      </c>
      <c r="T67" s="248">
        <v>0.36</v>
      </c>
      <c r="U67" s="19" t="s">
        <v>20</v>
      </c>
      <c r="V67" s="19" t="s">
        <v>23</v>
      </c>
      <c r="W67" s="19" t="s">
        <v>27</v>
      </c>
      <c r="X67" s="193" t="s">
        <v>93</v>
      </c>
      <c r="Y67" s="166">
        <f>IF(X67="MUY BAJA",20%,IF(X67="BAJA",40%,IF(X67="MEDIA",60%,IF(X67="ALTA",80%,IF(X67="MUY ALTA",100%,IF(X67="",""))))))</f>
        <v>0.2</v>
      </c>
      <c r="Z67" s="243" t="s">
        <v>8</v>
      </c>
      <c r="AA67" s="166">
        <f>IF(Z67="LEVE",20%,IF(Z67="MENOR",40%,IF(Z67="MODERADO",60%,IF(Z67="MAYOR",80%,IF(Z67="CATASTROFICO",100%,IF(Z67="",""))))))</f>
        <v>0.8</v>
      </c>
      <c r="AB67" s="244" t="s">
        <v>100</v>
      </c>
      <c r="AC67" s="181" t="s">
        <v>32</v>
      </c>
      <c r="AD67" s="16" t="s">
        <v>547</v>
      </c>
      <c r="AE67" s="7" t="s">
        <v>446</v>
      </c>
      <c r="AF67" s="69" t="s">
        <v>875</v>
      </c>
      <c r="AG67" s="482" t="s">
        <v>989</v>
      </c>
      <c r="AH67" s="169" t="s">
        <v>1117</v>
      </c>
      <c r="AI67" s="492" t="s">
        <v>1118</v>
      </c>
      <c r="AJ67" s="491" t="s">
        <v>1131</v>
      </c>
      <c r="AK67" s="486" t="s">
        <v>1126</v>
      </c>
      <c r="AL67" s="277" t="s">
        <v>1124</v>
      </c>
      <c r="AM67" s="492" t="s">
        <v>1129</v>
      </c>
      <c r="AN67" s="169" t="s">
        <v>1124</v>
      </c>
    </row>
    <row r="68" spans="1:40" ht="120.75" customHeight="1" x14ac:dyDescent="0.3">
      <c r="A68" s="233">
        <v>52</v>
      </c>
      <c r="B68" s="6" t="s">
        <v>443</v>
      </c>
      <c r="C68" s="16" t="s">
        <v>689</v>
      </c>
      <c r="D68" s="16" t="s">
        <v>549</v>
      </c>
      <c r="E68" s="16" t="s">
        <v>447</v>
      </c>
      <c r="F68" s="16" t="s">
        <v>448</v>
      </c>
      <c r="G68" s="234" t="s">
        <v>81</v>
      </c>
      <c r="H68" s="7">
        <f>3*11+15*2</f>
        <v>63</v>
      </c>
      <c r="I68" s="193" t="s">
        <v>195</v>
      </c>
      <c r="J68" s="166">
        <f t="shared" si="7"/>
        <v>0.6</v>
      </c>
      <c r="K68" s="243" t="s">
        <v>103</v>
      </c>
      <c r="L68" s="166">
        <f>IF(K68="LEVE",20%,IF(K68="MENOR",40%,IF(K68="MODERADO",60%,IF(K68="MAYOR",80%,IF(K68="CATASTROFICO",100%,IF(I68="",""))))))</f>
        <v>0.4</v>
      </c>
      <c r="M68" s="244" t="s">
        <v>101</v>
      </c>
      <c r="N68" s="6">
        <v>2</v>
      </c>
      <c r="O68" s="121" t="s">
        <v>449</v>
      </c>
      <c r="P68" s="6" t="s">
        <v>29</v>
      </c>
      <c r="Q68" s="6" t="s">
        <v>29</v>
      </c>
      <c r="R68" s="19" t="s">
        <v>15</v>
      </c>
      <c r="S68" s="19" t="s">
        <v>10</v>
      </c>
      <c r="T68" s="248">
        <v>0.36</v>
      </c>
      <c r="U68" s="19" t="s">
        <v>20</v>
      </c>
      <c r="V68" s="19" t="s">
        <v>23</v>
      </c>
      <c r="W68" s="19" t="s">
        <v>26</v>
      </c>
      <c r="X68" s="193" t="s">
        <v>93</v>
      </c>
      <c r="Y68" s="166">
        <f>IF(X68="MUY BAJA",20%,IF(X68="BAJA",40%,IF(X68="MEDIA",60%,IF(X68="ALTA",80%,IF(X68="MUY ALTA",100%,IF(X68="",""))))))</f>
        <v>0.2</v>
      </c>
      <c r="Z68" s="243" t="s">
        <v>103</v>
      </c>
      <c r="AA68" s="166">
        <f>IF(Z68="LEVE",20%,IF(Z68="MENOR",40%,IF(Z68="MODERADO",60%,IF(Z68="MAYOR",80%,IF(Z68="CATASTROFICO",100%,IF(Z68="",""))))))</f>
        <v>0.4</v>
      </c>
      <c r="AB68" s="244" t="s">
        <v>102</v>
      </c>
      <c r="AC68" s="181" t="s">
        <v>32</v>
      </c>
      <c r="AD68" s="16" t="s">
        <v>550</v>
      </c>
      <c r="AE68" s="7" t="s">
        <v>446</v>
      </c>
      <c r="AF68" s="69" t="s">
        <v>875</v>
      </c>
      <c r="AG68" s="482" t="s">
        <v>989</v>
      </c>
      <c r="AH68" s="169" t="s">
        <v>1117</v>
      </c>
      <c r="AI68" s="492" t="s">
        <v>1118</v>
      </c>
      <c r="AJ68" s="491" t="s">
        <v>1131</v>
      </c>
      <c r="AK68" s="491" t="s">
        <v>1127</v>
      </c>
      <c r="AL68" s="277" t="s">
        <v>1125</v>
      </c>
      <c r="AM68" s="491" t="s">
        <v>1132</v>
      </c>
      <c r="AN68" s="169" t="s">
        <v>1125</v>
      </c>
    </row>
    <row r="69" spans="1:40" ht="132" x14ac:dyDescent="0.3">
      <c r="A69" s="233">
        <v>53</v>
      </c>
      <c r="B69" s="6" t="s">
        <v>444</v>
      </c>
      <c r="C69" s="16" t="s">
        <v>690</v>
      </c>
      <c r="D69" s="16" t="s">
        <v>450</v>
      </c>
      <c r="E69" s="16" t="s">
        <v>551</v>
      </c>
      <c r="F69" s="16" t="s">
        <v>451</v>
      </c>
      <c r="G69" s="447" t="s">
        <v>81</v>
      </c>
      <c r="H69" s="7">
        <f>3*11+15*2</f>
        <v>63</v>
      </c>
      <c r="I69" s="193" t="s">
        <v>195</v>
      </c>
      <c r="J69" s="166">
        <f t="shared" si="7"/>
        <v>0.6</v>
      </c>
      <c r="K69" s="243" t="s">
        <v>103</v>
      </c>
      <c r="L69" s="166">
        <f>IF(K69="LEVE",20%,IF(K69="MENOR",40%,IF(K69="MODERADO",60%,IF(K69="MAYOR",80%,IF(K69="CATASTROFICO",100%,IF(I69="",""))))))</f>
        <v>0.4</v>
      </c>
      <c r="M69" s="446" t="s">
        <v>101</v>
      </c>
      <c r="N69" s="6">
        <v>3</v>
      </c>
      <c r="O69" s="121" t="s">
        <v>452</v>
      </c>
      <c r="P69" s="6" t="s">
        <v>29</v>
      </c>
      <c r="Q69" s="6" t="s">
        <v>29</v>
      </c>
      <c r="R69" s="19" t="s">
        <v>15</v>
      </c>
      <c r="S69" s="19" t="s">
        <v>10</v>
      </c>
      <c r="T69" s="248">
        <v>0.36</v>
      </c>
      <c r="U69" s="19" t="s">
        <v>20</v>
      </c>
      <c r="V69" s="19" t="s">
        <v>23</v>
      </c>
      <c r="W69" s="19" t="s">
        <v>26</v>
      </c>
      <c r="X69" s="193" t="s">
        <v>93</v>
      </c>
      <c r="Y69" s="166">
        <f>IF(X69="MUY BAJA",20%,IF(X69="BAJA",40%,IF(X69="MEDIA",60%,IF(X69="ALTA",80%,IF(X69="MUY ALTA",100%,IF(X69="",""))))))</f>
        <v>0.2</v>
      </c>
      <c r="Z69" s="243" t="s">
        <v>103</v>
      </c>
      <c r="AA69" s="166">
        <f>IF(Z69="LEVE",20%,IF(Z69="MENOR",40%,IF(Z69="MODERADO",60%,IF(Z69="MAYOR",80%,IF(Z69="CATASTROFICO",100%,IF(Z69="",""))))))</f>
        <v>0.4</v>
      </c>
      <c r="AB69" s="244" t="s">
        <v>102</v>
      </c>
      <c r="AC69" s="181" t="s">
        <v>32</v>
      </c>
      <c r="AD69" s="169" t="s">
        <v>453</v>
      </c>
      <c r="AE69" s="7" t="s">
        <v>454</v>
      </c>
      <c r="AF69" s="69" t="s">
        <v>875</v>
      </c>
      <c r="AG69" s="482" t="s">
        <v>989</v>
      </c>
      <c r="AH69" s="169" t="s">
        <v>1117</v>
      </c>
      <c r="AI69" s="492" t="s">
        <v>1118</v>
      </c>
      <c r="AJ69" s="491" t="s">
        <v>1131</v>
      </c>
      <c r="AK69" s="491" t="s">
        <v>1128</v>
      </c>
      <c r="AL69" s="277" t="s">
        <v>1125</v>
      </c>
      <c r="AM69" s="491" t="s">
        <v>1130</v>
      </c>
      <c r="AN69" s="169" t="s">
        <v>1125</v>
      </c>
    </row>
    <row r="70" spans="1:40" ht="39.75" customHeight="1" x14ac:dyDescent="0.3">
      <c r="B70" s="6"/>
      <c r="C70" s="442"/>
      <c r="D70" s="443"/>
      <c r="E70" s="442"/>
      <c r="F70" s="442"/>
      <c r="G70" s="403"/>
      <c r="H70" s="403"/>
      <c r="I70" s="403"/>
      <c r="J70" s="403"/>
      <c r="K70" s="403"/>
      <c r="L70" s="403"/>
      <c r="M70" s="404"/>
      <c r="N70" s="7"/>
      <c r="O70" s="7"/>
      <c r="P70" s="7"/>
      <c r="Q70" s="7"/>
      <c r="R70" s="7"/>
      <c r="S70" s="7"/>
      <c r="T70" s="7"/>
      <c r="U70" s="7"/>
      <c r="V70" s="7"/>
      <c r="W70" s="7"/>
      <c r="X70" s="193"/>
      <c r="Y70" s="7"/>
      <c r="Z70" s="118"/>
      <c r="AA70" s="7"/>
      <c r="AB70" s="7"/>
      <c r="AC70" s="240"/>
      <c r="AD70" s="7"/>
      <c r="AE70" s="7"/>
      <c r="AF70" s="7"/>
      <c r="AG70" s="484"/>
      <c r="AH70" s="485"/>
      <c r="AI70" s="485"/>
      <c r="AJ70" s="485"/>
      <c r="AK70" s="485"/>
      <c r="AL70" s="485"/>
      <c r="AM70" s="485"/>
    </row>
    <row r="71" spans="1:40" x14ac:dyDescent="0.3">
      <c r="A71" s="6"/>
      <c r="B71" s="6"/>
      <c r="C71" s="69"/>
      <c r="D71" s="69"/>
      <c r="E71" s="69"/>
      <c r="F71" s="69"/>
      <c r="G71" s="69"/>
      <c r="H71" s="7"/>
      <c r="I71" s="7"/>
      <c r="J71" s="7" t="str">
        <f>IF(I71="MUY BAJA",20%,IF(I71="BAJA",40%,IF(I71="MEDIA",60%,IF(I71="ALTA",80%,IF(I71="MUY ALTA",100%,IF(I71="",""))))))</f>
        <v/>
      </c>
      <c r="K71" s="7"/>
      <c r="L71" s="7"/>
      <c r="M71" s="7"/>
      <c r="N71" s="7"/>
      <c r="O71" s="7"/>
      <c r="P71" s="7"/>
      <c r="Q71" s="7"/>
      <c r="R71" s="7"/>
      <c r="S71" s="7"/>
      <c r="T71" s="7"/>
      <c r="U71" s="7"/>
      <c r="V71" s="7"/>
      <c r="W71" s="7"/>
      <c r="X71" s="193"/>
      <c r="Y71" s="7"/>
      <c r="Z71" s="118"/>
      <c r="AA71" s="7"/>
      <c r="AB71" s="7"/>
      <c r="AC71" s="7"/>
      <c r="AD71" s="7"/>
      <c r="AE71" s="7"/>
      <c r="AF71" s="7"/>
      <c r="AG71" s="484"/>
      <c r="AH71" s="485"/>
      <c r="AI71" s="485"/>
      <c r="AJ71" s="485"/>
      <c r="AK71" s="485"/>
      <c r="AL71" s="485"/>
      <c r="AM71" s="485"/>
    </row>
    <row r="72" spans="1:40" x14ac:dyDescent="0.3">
      <c r="A72" s="6"/>
      <c r="I72" s="193"/>
    </row>
    <row r="73" spans="1:40" x14ac:dyDescent="0.3">
      <c r="A73" s="292"/>
      <c r="B73" s="293"/>
      <c r="C73" s="474" t="s">
        <v>998</v>
      </c>
      <c r="D73" s="444"/>
    </row>
    <row r="74" spans="1:40" ht="36" customHeight="1" x14ac:dyDescent="0.3">
      <c r="I74" s="578" t="s">
        <v>235</v>
      </c>
      <c r="J74" s="578"/>
      <c r="K74" s="579" t="s">
        <v>256</v>
      </c>
      <c r="L74" s="579"/>
      <c r="M74" s="207" t="s">
        <v>260</v>
      </c>
      <c r="AD74" s="279" t="s">
        <v>220</v>
      </c>
    </row>
    <row r="75" spans="1:40" x14ac:dyDescent="0.3">
      <c r="I75" s="194" t="s">
        <v>93</v>
      </c>
      <c r="J75" s="195">
        <v>0.2</v>
      </c>
      <c r="K75" s="179" t="s">
        <v>167</v>
      </c>
      <c r="L75" s="195">
        <v>0.2</v>
      </c>
      <c r="M75" s="208" t="s">
        <v>102</v>
      </c>
      <c r="AD75" s="206" t="s">
        <v>32</v>
      </c>
    </row>
    <row r="76" spans="1:40" x14ac:dyDescent="0.3">
      <c r="I76" s="217" t="s">
        <v>94</v>
      </c>
      <c r="J76" s="195">
        <v>0.4</v>
      </c>
      <c r="K76" s="212" t="s">
        <v>103</v>
      </c>
      <c r="L76" s="195">
        <v>0.4</v>
      </c>
      <c r="M76" s="209" t="s">
        <v>101</v>
      </c>
      <c r="AD76" s="280" t="s">
        <v>33</v>
      </c>
    </row>
    <row r="77" spans="1:40" x14ac:dyDescent="0.3">
      <c r="I77" s="196" t="s">
        <v>195</v>
      </c>
      <c r="J77" s="195">
        <v>0.6</v>
      </c>
      <c r="K77" s="213" t="s">
        <v>101</v>
      </c>
      <c r="L77" s="195">
        <v>0.6</v>
      </c>
      <c r="M77" s="210" t="s">
        <v>100</v>
      </c>
      <c r="AD77" s="206" t="s">
        <v>218</v>
      </c>
    </row>
    <row r="78" spans="1:40" x14ac:dyDescent="0.3">
      <c r="I78" s="197" t="s">
        <v>7</v>
      </c>
      <c r="J78" s="195">
        <v>0.8</v>
      </c>
      <c r="K78" s="184" t="s">
        <v>8</v>
      </c>
      <c r="L78" s="195">
        <v>0.8</v>
      </c>
      <c r="M78" s="211" t="s">
        <v>99</v>
      </c>
      <c r="AD78" s="206" t="s">
        <v>219</v>
      </c>
    </row>
    <row r="79" spans="1:40" x14ac:dyDescent="0.3">
      <c r="I79" s="198" t="s">
        <v>95</v>
      </c>
      <c r="J79" s="195">
        <v>1</v>
      </c>
      <c r="K79" s="214" t="s">
        <v>104</v>
      </c>
      <c r="L79" s="195">
        <v>1</v>
      </c>
      <c r="M79" s="206"/>
      <c r="AD79" s="206" t="s">
        <v>34</v>
      </c>
    </row>
    <row r="81" spans="30:30" ht="39.75" customHeight="1" x14ac:dyDescent="0.3">
      <c r="AD81" s="454" t="s">
        <v>978</v>
      </c>
    </row>
    <row r="82" spans="30:30" x14ac:dyDescent="0.3">
      <c r="AD82" s="206" t="s">
        <v>15</v>
      </c>
    </row>
    <row r="83" spans="30:30" x14ac:dyDescent="0.3">
      <c r="AD83" s="206" t="s">
        <v>16</v>
      </c>
    </row>
    <row r="84" spans="30:30" x14ac:dyDescent="0.3">
      <c r="AD84" s="206" t="s">
        <v>17</v>
      </c>
    </row>
  </sheetData>
  <mergeCells count="148">
    <mergeCell ref="AN9:AN10"/>
    <mergeCell ref="AH8:AH10"/>
    <mergeCell ref="AI8:AI10"/>
    <mergeCell ref="AJ8:AJ10"/>
    <mergeCell ref="AK8:AK10"/>
    <mergeCell ref="AL8:AL10"/>
    <mergeCell ref="AM8:AM10"/>
    <mergeCell ref="B9:B10"/>
    <mergeCell ref="J9:J10"/>
    <mergeCell ref="K9:K10"/>
    <mergeCell ref="M9:M10"/>
    <mergeCell ref="H9:H10"/>
    <mergeCell ref="I9:I10"/>
    <mergeCell ref="L9:L10"/>
    <mergeCell ref="AC54:AC55"/>
    <mergeCell ref="AB54:AB55"/>
    <mergeCell ref="AA54:AA55"/>
    <mergeCell ref="C16:C17"/>
    <mergeCell ref="D16:D17"/>
    <mergeCell ref="E16:E17"/>
    <mergeCell ref="F16:F17"/>
    <mergeCell ref="L16:L17"/>
    <mergeCell ref="M16:M17"/>
    <mergeCell ref="H16:H17"/>
    <mergeCell ref="I16:I17"/>
    <mergeCell ref="D18:D19"/>
    <mergeCell ref="I54:I55"/>
    <mergeCell ref="J54:J55"/>
    <mergeCell ref="L43:L44"/>
    <mergeCell ref="M43:M44"/>
    <mergeCell ref="E43:E44"/>
    <mergeCell ref="F43:F44"/>
    <mergeCell ref="H43:H44"/>
    <mergeCell ref="I43:I44"/>
    <mergeCell ref="H18:H19"/>
    <mergeCell ref="E18:E19"/>
    <mergeCell ref="F18:F19"/>
    <mergeCell ref="I18:I19"/>
    <mergeCell ref="AB63:AB64"/>
    <mergeCell ref="AE9:AE10"/>
    <mergeCell ref="AF9:AF10"/>
    <mergeCell ref="AG9:AG10"/>
    <mergeCell ref="AC9:AC10"/>
    <mergeCell ref="AD9:AD10"/>
    <mergeCell ref="N9:N10"/>
    <mergeCell ref="O9:O10"/>
    <mergeCell ref="P9:Q9"/>
    <mergeCell ref="R9:W9"/>
    <mergeCell ref="Z43:Z44"/>
    <mergeCell ref="AA43:AA44"/>
    <mergeCell ref="AB43:AB44"/>
    <mergeCell ref="X43:X44"/>
    <mergeCell ref="X63:X64"/>
    <mergeCell ref="Z63:Z64"/>
    <mergeCell ref="X9:X10"/>
    <mergeCell ref="Y9:Y10"/>
    <mergeCell ref="AB9:AB10"/>
    <mergeCell ref="Z9:Z10"/>
    <mergeCell ref="AA9:AA10"/>
    <mergeCell ref="AA57:AA58"/>
    <mergeCell ref="AB57:AB58"/>
    <mergeCell ref="AC57:AC58"/>
    <mergeCell ref="J18:J19"/>
    <mergeCell ref="K18:K19"/>
    <mergeCell ref="G18:G19"/>
    <mergeCell ref="L18:L19"/>
    <mergeCell ref="J16:J17"/>
    <mergeCell ref="K16:K17"/>
    <mergeCell ref="G16:G17"/>
    <mergeCell ref="G43:G44"/>
    <mergeCell ref="G57:G58"/>
    <mergeCell ref="H57:H58"/>
    <mergeCell ref="I57:I58"/>
    <mergeCell ref="J57:J58"/>
    <mergeCell ref="K57:K58"/>
    <mergeCell ref="L57:L58"/>
    <mergeCell ref="I74:J74"/>
    <mergeCell ref="K74:L74"/>
    <mergeCell ref="G63:G64"/>
    <mergeCell ref="H63:H64"/>
    <mergeCell ref="I63:I64"/>
    <mergeCell ref="J63:J64"/>
    <mergeCell ref="K63:K64"/>
    <mergeCell ref="A63:A64"/>
    <mergeCell ref="A57:A58"/>
    <mergeCell ref="B63:B64"/>
    <mergeCell ref="M54:M55"/>
    <mergeCell ref="X54:X55"/>
    <mergeCell ref="Z54:Z55"/>
    <mergeCell ref="K54:K55"/>
    <mergeCell ref="L54:L55"/>
    <mergeCell ref="L63:L64"/>
    <mergeCell ref="M63:M64"/>
    <mergeCell ref="C63:C64"/>
    <mergeCell ref="C54:C55"/>
    <mergeCell ref="D54:D55"/>
    <mergeCell ref="E54:E55"/>
    <mergeCell ref="F54:F55"/>
    <mergeCell ref="G54:G55"/>
    <mergeCell ref="D63:D64"/>
    <mergeCell ref="E63:E64"/>
    <mergeCell ref="F63:F64"/>
    <mergeCell ref="C57:C58"/>
    <mergeCell ref="D57:D58"/>
    <mergeCell ref="E57:E58"/>
    <mergeCell ref="F57:F58"/>
    <mergeCell ref="H54:H55"/>
    <mergeCell ref="A9:A10"/>
    <mergeCell ref="C9:C10"/>
    <mergeCell ref="D9:D10"/>
    <mergeCell ref="E9:E10"/>
    <mergeCell ref="F9:F10"/>
    <mergeCell ref="G9:G10"/>
    <mergeCell ref="B54:B55"/>
    <mergeCell ref="B57:B58"/>
    <mergeCell ref="Z57:Z58"/>
    <mergeCell ref="M57:M58"/>
    <mergeCell ref="X57:X58"/>
    <mergeCell ref="A54:A55"/>
    <mergeCell ref="A16:A17"/>
    <mergeCell ref="B16:B17"/>
    <mergeCell ref="A18:A19"/>
    <mergeCell ref="B18:B19"/>
    <mergeCell ref="C18:C19"/>
    <mergeCell ref="B43:B44"/>
    <mergeCell ref="A43:A44"/>
    <mergeCell ref="C43:C44"/>
    <mergeCell ref="D43:D44"/>
    <mergeCell ref="M18:M19"/>
    <mergeCell ref="J43:J44"/>
    <mergeCell ref="K43:K44"/>
    <mergeCell ref="C1:E2"/>
    <mergeCell ref="AD4:AG4"/>
    <mergeCell ref="AD8:AG8"/>
    <mergeCell ref="O4:AC4"/>
    <mergeCell ref="A5:C5"/>
    <mergeCell ref="D5:N5"/>
    <mergeCell ref="A7:C7"/>
    <mergeCell ref="D7:N7"/>
    <mergeCell ref="A8:H8"/>
    <mergeCell ref="I8:M8"/>
    <mergeCell ref="X8:AC8"/>
    <mergeCell ref="C3:D3"/>
    <mergeCell ref="A6:C6"/>
    <mergeCell ref="D6:N6"/>
    <mergeCell ref="N8:W8"/>
    <mergeCell ref="A4:E4"/>
    <mergeCell ref="F4:N4"/>
  </mergeCells>
  <phoneticPr fontId="47" type="noConversion"/>
  <conditionalFormatting sqref="J16">
    <cfRule type="cellIs" dxfId="441" priority="2334" operator="equal">
      <formula>$H$11</formula>
    </cfRule>
  </conditionalFormatting>
  <conditionalFormatting sqref="J18">
    <cfRule type="cellIs" dxfId="440" priority="2319" operator="equal">
      <formula>$H$11</formula>
    </cfRule>
  </conditionalFormatting>
  <dataValidations count="7">
    <dataValidation type="list" allowBlank="1" showInputMessage="1" showErrorMessage="1" sqref="Z45:Z54 K20:K43 K45:K54 Z56:Z57 K71 K65:K69 K18 Z11:Z43 K56:K57 Z59:Z63 Z65:Z69 K11:K16 K59:K63">
      <formula1>$K$75:$K$79</formula1>
    </dataValidation>
    <dataValidation type="list" allowBlank="1" showInputMessage="1" showErrorMessage="1" sqref="AB45:AB54 M20:M43 M45:M54 M18 AB65:AB69 M65:M69 AB11:AB43 AB59:AB63 M56:M57 AB56:AB57 M71 M11:M16 M59:M63">
      <formula1>$M$75:$M$78</formula1>
    </dataValidation>
    <dataValidation type="list" allowBlank="1" showInputMessage="1" showErrorMessage="1" sqref="AC56:AC57 AC11:AC54 AC59:AC62 AC70:AC71">
      <formula1>$AD$75:$AD$79</formula1>
    </dataValidation>
    <dataValidation type="list" allowBlank="1" showInputMessage="1" showErrorMessage="1" sqref="AC63:AC66">
      <formula1>$AD$25:$AD$30</formula1>
    </dataValidation>
    <dataValidation type="list" allowBlank="1" showInputMessage="1" showErrorMessage="1" sqref="AC67:AC69">
      <formula1>#REF!</formula1>
    </dataValidation>
    <dataValidation type="list" allowBlank="1" showInputMessage="1" showErrorMessage="1" sqref="R49">
      <formula1>$I$82:$I$84</formula1>
    </dataValidation>
    <dataValidation type="list" allowBlank="1" showInputMessage="1" showErrorMessage="1" sqref="R50:R53">
      <formula1>$AD$82:$AD$84</formula1>
    </dataValidation>
  </dataValidations>
  <hyperlinks>
    <hyperlink ref="AD52" location="'MAPA RIESGOS SEGURIDAD'!A1" display="'MAPA RIESGOS SEGURIDAD'!A1"/>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51" operator="containsText" id="{8DE05486-B217-48CD-8785-D109DAE73839}">
            <xm:f>NOT(ISERROR(SEARCH($I$75,I11)))</xm:f>
            <xm:f>$I$75</xm:f>
            <x14:dxf>
              <fill>
                <patternFill>
                  <fgColor rgb="FF92D050"/>
                  <bgColor rgb="FF92D050"/>
                </patternFill>
              </fill>
            </x14:dxf>
          </x14:cfRule>
          <x14:cfRule type="containsText" priority="1752" operator="containsText" id="{C03D71FA-232F-4CF9-B278-AC95528119A5}">
            <xm:f>NOT(ISERROR(SEARCH($I$76,I11)))</xm:f>
            <xm:f>$I$76</xm:f>
            <x14:dxf>
              <fill>
                <patternFill>
                  <bgColor rgb="FF00B050"/>
                </patternFill>
              </fill>
            </x14:dxf>
          </x14:cfRule>
          <x14:cfRule type="containsText" priority="1753" operator="containsText" id="{7A3F382D-1CA8-44DB-BA15-6AAEECB7008D}">
            <xm:f>NOT(ISERROR(SEARCH($I$79,I11)))</xm:f>
            <xm:f>$I$79</xm:f>
            <x14:dxf>
              <fill>
                <patternFill>
                  <bgColor rgb="FFFF0000"/>
                </patternFill>
              </fill>
            </x14:dxf>
          </x14:cfRule>
          <x14:cfRule type="containsText" priority="1754" operator="containsText" id="{6B64BA7F-8BE1-4286-AE72-06D5701AAFBE}">
            <xm:f>NOT(ISERROR(SEARCH($I$78,I11)))</xm:f>
            <xm:f>$I$78</xm:f>
            <x14:dxf>
              <fill>
                <patternFill>
                  <fgColor rgb="FFFFC000"/>
                  <bgColor rgb="FFFFC000"/>
                </patternFill>
              </fill>
            </x14:dxf>
          </x14:cfRule>
          <x14:cfRule type="containsText" priority="1755" operator="containsText" id="{EF5AE281-04AC-40C6-9878-6D87323A2431}">
            <xm:f>NOT(ISERROR(SEARCH($I$77,I11)))</xm:f>
            <xm:f>$I$77</xm:f>
            <x14:dxf>
              <fill>
                <patternFill>
                  <fgColor rgb="FFFFFF00"/>
                  <bgColor rgb="FFFFFF00"/>
                </patternFill>
              </fill>
            </x14:dxf>
          </x14:cfRule>
          <x14:cfRule type="containsText" priority="1756" operator="containsText" id="{2CE0985F-D154-405A-AAEF-B95A73E48984}">
            <xm:f>NOT(ISERROR(SEARCH($I$76,I11)))</xm:f>
            <xm:f>$I$76</xm:f>
            <x14:dxf>
              <fill>
                <patternFill>
                  <bgColor theme="0" tint="-0.14996795556505021"/>
                </patternFill>
              </fill>
            </x14:dxf>
          </x14:cfRule>
          <x14:cfRule type="cellIs" priority="1757" operator="equal" id="{B4991A8F-1EDC-40A2-8143-1F43823CE015}">
            <xm:f>'Tabla probabiidad'!$B$5</xm:f>
            <x14:dxf>
              <fill>
                <patternFill>
                  <fgColor theme="6"/>
                </patternFill>
              </fill>
            </x14:dxf>
          </x14:cfRule>
          <x14:cfRule type="cellIs" priority="1758" operator="equal" id="{DBB29C47-8556-44C1-A577-5561E91CCB9B}">
            <xm:f>'Tabla probabiidad'!$B$5</xm:f>
            <x14:dxf>
              <fill>
                <patternFill>
                  <fgColor rgb="FF92D050"/>
                  <bgColor theme="6" tint="0.59996337778862885"/>
                </patternFill>
              </fill>
            </x14:dxf>
          </x14:cfRule>
          <xm:sqref>I11:I15 X11:X43 I20:I43 I45:I54 X45:X54 I59:I63</xm:sqref>
        </x14:conditionalFormatting>
        <x14:conditionalFormatting xmlns:xm="http://schemas.microsoft.com/office/excel/2006/main">
          <x14:cfRule type="containsText" priority="1759" operator="containsText" id="{F019F6F5-200A-47D1-B281-B40159788C0A}">
            <xm:f>NOT(ISERROR(SEARCH($H$76,I16)))</xm:f>
            <xm:f>$H$76</xm:f>
            <x14:dxf>
              <fill>
                <patternFill>
                  <fgColor rgb="FF92D050"/>
                  <bgColor rgb="FF92D050"/>
                </patternFill>
              </fill>
            </x14:dxf>
          </x14:cfRule>
          <x14:cfRule type="containsText" priority="1760" operator="containsText" id="{1940537C-D8A1-4F11-B234-9ED6803574A6}">
            <xm:f>NOT(ISERROR(SEARCH($H$80,I16)))</xm:f>
            <xm:f>$H$80</xm:f>
            <x14:dxf>
              <fill>
                <patternFill>
                  <bgColor rgb="FFFF0000"/>
                </patternFill>
              </fill>
            </x14:dxf>
          </x14:cfRule>
          <x14:cfRule type="containsText" priority="1761" operator="containsText" id="{9EBE2216-EE0A-46BE-9822-B135C80E2C46}">
            <xm:f>NOT(ISERROR(SEARCH($H$79,I16)))</xm:f>
            <xm:f>$H$79</xm:f>
            <x14:dxf>
              <fill>
                <patternFill>
                  <fgColor rgb="FFFFFF00"/>
                  <bgColor rgb="FFFFFF00"/>
                </patternFill>
              </fill>
            </x14:dxf>
          </x14:cfRule>
          <x14:cfRule type="containsText" priority="1762" operator="containsText" id="{CA34ABDB-BE30-4831-AF0F-4EF7C17AD75E}">
            <xm:f>NOT(ISERROR(SEARCH($H$78,I16)))</xm:f>
            <xm:f>$H$78</xm:f>
            <x14:dxf>
              <fill>
                <patternFill>
                  <fgColor rgb="FFFFC000"/>
                  <bgColor rgb="FFFFC000"/>
                </patternFill>
              </fill>
            </x14:dxf>
          </x14:cfRule>
          <x14:cfRule type="containsText" priority="1763" operator="containsText" id="{97F8869C-ABCD-4A08-83EA-BAFC34F2545E}">
            <xm:f>NOT(ISERROR(SEARCH($H$77,I16)))</xm:f>
            <xm:f>$H$77</xm:f>
            <x14:dxf>
              <fill>
                <patternFill>
                  <bgColor rgb="FF00B050"/>
                </patternFill>
              </fill>
            </x14:dxf>
          </x14:cfRule>
          <x14:cfRule type="cellIs" priority="1764" operator="equal" id="{84300F55-02BC-466B-9377-482B8A32777D}">
            <xm:f>'C:\UAEOS\TRABAJO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765" operator="equal" id="{E2881585-015B-432E-A891-1329BC907FFE}">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I16</xm:sqref>
        </x14:conditionalFormatting>
        <x14:conditionalFormatting xmlns:xm="http://schemas.microsoft.com/office/excel/2006/main">
          <x14:cfRule type="containsText" priority="2235" operator="containsText" id="{4CF0EE55-4516-48AC-B248-1BFD5C030EF5}">
            <xm:f>NOT(ISERROR(SEARCH($I$75,I18)))</xm:f>
            <xm:f>$I$75</xm:f>
            <x14:dxf>
              <fill>
                <patternFill>
                  <fgColor rgb="FF92D050"/>
                  <bgColor rgb="FF92D050"/>
                </patternFill>
              </fill>
            </x14:dxf>
          </x14:cfRule>
          <x14:cfRule type="containsText" priority="2236" operator="containsText" id="{82285B78-819B-45D5-AEC8-DC7583111FA1}">
            <xm:f>NOT(ISERROR(SEARCH($I$76,I18)))</xm:f>
            <xm:f>$I$76</xm:f>
            <x14:dxf>
              <fill>
                <patternFill>
                  <bgColor rgb="FF00B050"/>
                </patternFill>
              </fill>
            </x14:dxf>
          </x14:cfRule>
          <x14:cfRule type="containsText" priority="2237" operator="containsText" id="{FEC9D75C-1F4F-4F0C-8ACE-98C2408BDCA4}">
            <xm:f>NOT(ISERROR(SEARCH($I$79,I18)))</xm:f>
            <xm:f>$I$79</xm:f>
            <x14:dxf>
              <fill>
                <patternFill>
                  <bgColor rgb="FFFF0000"/>
                </patternFill>
              </fill>
            </x14:dxf>
          </x14:cfRule>
          <x14:cfRule type="containsText" priority="2238" operator="containsText" id="{479B1450-A5AD-46BD-9A09-DC73B72B9733}">
            <xm:f>NOT(ISERROR(SEARCH($I$78,I18)))</xm:f>
            <xm:f>$I$78</xm:f>
            <x14:dxf>
              <fill>
                <patternFill>
                  <fgColor rgb="FFFFC000"/>
                  <bgColor rgb="FFFFC000"/>
                </patternFill>
              </fill>
            </x14:dxf>
          </x14:cfRule>
          <x14:cfRule type="containsText" priority="2239" operator="containsText" id="{22923817-F51B-4E72-9ACC-704457760D41}">
            <xm:f>NOT(ISERROR(SEARCH($I$77,I18)))</xm:f>
            <xm:f>$I$77</xm:f>
            <x14:dxf>
              <fill>
                <patternFill>
                  <fgColor rgb="FFFFFF00"/>
                  <bgColor rgb="FFFFFF00"/>
                </patternFill>
              </fill>
            </x14:dxf>
          </x14:cfRule>
          <x14:cfRule type="containsText" priority="2240" operator="containsText" id="{E315D981-DFC8-46AB-ACAF-D6E11006F23E}">
            <xm:f>NOT(ISERROR(SEARCH($I$76,I18)))</xm:f>
            <xm:f>$I$76</xm:f>
            <x14:dxf>
              <fill>
                <patternFill>
                  <bgColor theme="0" tint="-0.14996795556505021"/>
                </patternFill>
              </fill>
            </x14:dxf>
          </x14:cfRule>
          <x14:cfRule type="cellIs" priority="2241" operator="equal" id="{D12CBC75-02E4-4696-B26E-D4D14A6B9762}">
            <xm:f>'Tabla probabiidad'!$B$5</xm:f>
            <x14:dxf>
              <fill>
                <patternFill>
                  <fgColor theme="6"/>
                </patternFill>
              </fill>
            </x14:dxf>
          </x14:cfRule>
          <x14:cfRule type="cellIs" priority="2242" operator="equal" id="{8A065932-AC3F-4AF2-B29E-C141BD5F17E9}">
            <xm:f>'Tabla probabiidad'!$B$5</xm:f>
            <x14:dxf>
              <fill>
                <patternFill>
                  <fgColor rgb="FF92D050"/>
                  <bgColor theme="6" tint="0.59996337778862885"/>
                </patternFill>
              </fill>
            </x14:dxf>
          </x14:cfRule>
          <xm:sqref>I18</xm:sqref>
        </x14:conditionalFormatting>
        <x14:conditionalFormatting xmlns:xm="http://schemas.microsoft.com/office/excel/2006/main">
          <x14:cfRule type="containsText" priority="658" operator="containsText" id="{A8C01147-D13D-4833-B13A-7F9723592B75}">
            <xm:f>NOT(ISERROR(SEARCH($I$75,I56)))</xm:f>
            <xm:f>$I$75</xm:f>
            <x14:dxf>
              <fill>
                <patternFill>
                  <fgColor rgb="FF92D050"/>
                  <bgColor rgb="FF92D050"/>
                </patternFill>
              </fill>
            </x14:dxf>
          </x14:cfRule>
          <x14:cfRule type="containsText" priority="659" operator="containsText" id="{F708EEC1-0FE0-496E-98A8-51D2BA64B0C5}">
            <xm:f>NOT(ISERROR(SEARCH($I$76,I56)))</xm:f>
            <xm:f>$I$76</xm:f>
            <x14:dxf>
              <fill>
                <patternFill>
                  <bgColor rgb="FF00B050"/>
                </patternFill>
              </fill>
            </x14:dxf>
          </x14:cfRule>
          <x14:cfRule type="containsText" priority="660" operator="containsText" id="{E0FE87D2-452A-48ED-B73B-4399868F28B8}">
            <xm:f>NOT(ISERROR(SEARCH($I$79,I56)))</xm:f>
            <xm:f>$I$79</xm:f>
            <x14:dxf>
              <fill>
                <patternFill>
                  <bgColor rgb="FFFF0000"/>
                </patternFill>
              </fill>
            </x14:dxf>
          </x14:cfRule>
          <x14:cfRule type="containsText" priority="661" operator="containsText" id="{E9EBB1FE-D3BE-4772-B60B-DEF8A7240AD4}">
            <xm:f>NOT(ISERROR(SEARCH($I$78,I56)))</xm:f>
            <xm:f>$I$78</xm:f>
            <x14:dxf>
              <fill>
                <patternFill>
                  <fgColor rgb="FFFFC000"/>
                  <bgColor rgb="FFFFC000"/>
                </patternFill>
              </fill>
            </x14:dxf>
          </x14:cfRule>
          <x14:cfRule type="containsText" priority="662" operator="containsText" id="{E797179E-38F1-49D3-A925-A8AA8504E470}">
            <xm:f>NOT(ISERROR(SEARCH($I$77,I56)))</xm:f>
            <xm:f>$I$77</xm:f>
            <x14:dxf>
              <fill>
                <patternFill>
                  <fgColor rgb="FFFFFF00"/>
                  <bgColor rgb="FFFFFF00"/>
                </patternFill>
              </fill>
            </x14:dxf>
          </x14:cfRule>
          <x14:cfRule type="containsText" priority="663" operator="containsText" id="{1C6C2581-BAE2-4798-8517-547D3074FD6F}">
            <xm:f>NOT(ISERROR(SEARCH($I$76,I56)))</xm:f>
            <xm:f>$I$76</xm:f>
            <x14:dxf>
              <fill>
                <patternFill>
                  <bgColor theme="0" tint="-0.14996795556505021"/>
                </patternFill>
              </fill>
            </x14:dxf>
          </x14:cfRule>
          <x14:cfRule type="cellIs" priority="664" operator="equal" id="{F0195D3C-E930-4A82-9AAC-2E11FB38F199}">
            <xm:f>'Tabla probabiidad'!$B$5</xm:f>
            <x14:dxf>
              <fill>
                <patternFill>
                  <fgColor theme="6"/>
                </patternFill>
              </fill>
            </x14:dxf>
          </x14:cfRule>
          <x14:cfRule type="cellIs" priority="665" operator="equal" id="{2C83D8E9-8CF7-4F4E-B627-EE4714E06F14}">
            <xm:f>'Tabla probabiidad'!$B$5</xm:f>
            <x14:dxf>
              <fill>
                <patternFill>
                  <fgColor rgb="FF92D050"/>
                  <bgColor theme="6" tint="0.59996337778862885"/>
                </patternFill>
              </fill>
            </x14:dxf>
          </x14:cfRule>
          <xm:sqref>I56:I57</xm:sqref>
        </x14:conditionalFormatting>
        <x14:conditionalFormatting xmlns:xm="http://schemas.microsoft.com/office/excel/2006/main">
          <x14:cfRule type="containsText" priority="290" operator="containsText" id="{47B73A4A-8C9B-47C1-BBC4-0BAC225C7322}">
            <xm:f>NOT(ISERROR(SEARCH($I$75,I65)))</xm:f>
            <xm:f>$I$75</xm:f>
            <x14:dxf>
              <fill>
                <patternFill>
                  <fgColor rgb="FF92D050"/>
                  <bgColor rgb="FF92D050"/>
                </patternFill>
              </fill>
            </x14:dxf>
          </x14:cfRule>
          <x14:cfRule type="containsText" priority="291" operator="containsText" id="{1DDEAC6F-BC9D-4FC7-8F0C-2E6C1F6E6CFF}">
            <xm:f>NOT(ISERROR(SEARCH($I$76,I65)))</xm:f>
            <xm:f>$I$76</xm:f>
            <x14:dxf>
              <fill>
                <patternFill>
                  <bgColor rgb="FF00B050"/>
                </patternFill>
              </fill>
            </x14:dxf>
          </x14:cfRule>
          <x14:cfRule type="containsText" priority="292" operator="containsText" id="{50C6ACA2-4FA9-43C6-B710-A68C9DAA5928}">
            <xm:f>NOT(ISERROR(SEARCH($I$79,I65)))</xm:f>
            <xm:f>$I$79</xm:f>
            <x14:dxf>
              <fill>
                <patternFill>
                  <bgColor rgb="FFFF0000"/>
                </patternFill>
              </fill>
            </x14:dxf>
          </x14:cfRule>
          <x14:cfRule type="containsText" priority="293" operator="containsText" id="{7BF658AE-182C-4555-93BB-FDCBC24B337C}">
            <xm:f>NOT(ISERROR(SEARCH($I$78,I65)))</xm:f>
            <xm:f>$I$78</xm:f>
            <x14:dxf>
              <fill>
                <patternFill>
                  <fgColor rgb="FFFFC000"/>
                  <bgColor rgb="FFFFC000"/>
                </patternFill>
              </fill>
            </x14:dxf>
          </x14:cfRule>
          <x14:cfRule type="containsText" priority="294" operator="containsText" id="{92D0F3F1-DBAF-4E83-A0A9-B1AF4069C7C2}">
            <xm:f>NOT(ISERROR(SEARCH($I$77,I65)))</xm:f>
            <xm:f>$I$77</xm:f>
            <x14:dxf>
              <fill>
                <patternFill>
                  <fgColor rgb="FFFFFF00"/>
                  <bgColor rgb="FFFFFF00"/>
                </patternFill>
              </fill>
            </x14:dxf>
          </x14:cfRule>
          <x14:cfRule type="containsText" priority="295" operator="containsText" id="{DD42CECF-BF8A-4F09-9826-1F6DEA383943}">
            <xm:f>NOT(ISERROR(SEARCH($I$76,I65)))</xm:f>
            <xm:f>$I$76</xm:f>
            <x14:dxf>
              <fill>
                <patternFill>
                  <bgColor theme="0" tint="-0.14996795556505021"/>
                </patternFill>
              </fill>
            </x14:dxf>
          </x14:cfRule>
          <x14:cfRule type="cellIs" priority="296" operator="equal" id="{FCD12970-4F69-4FE0-B6CF-C0F7794F79C9}">
            <xm:f>'Tabla probabiidad'!$B$5</xm:f>
            <x14:dxf>
              <fill>
                <patternFill>
                  <fgColor theme="6"/>
                </patternFill>
              </fill>
            </x14:dxf>
          </x14:cfRule>
          <x14:cfRule type="cellIs" priority="297" operator="equal" id="{F9C5C57F-213C-457A-8F4E-4B624EF3456F}">
            <xm:f>'Tabla probabiidad'!$B$5</xm:f>
            <x14:dxf>
              <fill>
                <patternFill>
                  <fgColor rgb="FF92D050"/>
                  <bgColor theme="6" tint="0.59996337778862885"/>
                </patternFill>
              </fill>
            </x14:dxf>
          </x14:cfRule>
          <xm:sqref>I65:I69</xm:sqref>
        </x14:conditionalFormatting>
        <x14:conditionalFormatting xmlns:xm="http://schemas.microsoft.com/office/excel/2006/main">
          <x14:cfRule type="containsText" priority="2617" operator="containsText" id="{05EDE158-2D9B-4990-86B0-D7C4DCE7F6B9}">
            <xm:f>NOT(ISERROR(SEARCH($I$75,I72)))</xm:f>
            <xm:f>$I$75</xm:f>
            <x14:dxf>
              <fill>
                <patternFill>
                  <fgColor rgb="FF92D050"/>
                  <bgColor rgb="FF92D050"/>
                </patternFill>
              </fill>
            </x14:dxf>
          </x14:cfRule>
          <x14:cfRule type="containsText" priority="2618" operator="containsText" id="{615CDF01-2C28-4821-97E5-0F84AA257E31}">
            <xm:f>NOT(ISERROR(SEARCH($I$79,I72)))</xm:f>
            <xm:f>$I$79</xm:f>
            <x14:dxf>
              <fill>
                <patternFill>
                  <bgColor rgb="FFFF0000"/>
                </patternFill>
              </fill>
            </x14:dxf>
          </x14:cfRule>
          <x14:cfRule type="containsText" priority="2619" operator="containsText" id="{2368C646-B2A8-4735-8CA8-1AD91255C471}">
            <xm:f>NOT(ISERROR(SEARCH($I$78,I72)))</xm:f>
            <xm:f>$I$78</xm:f>
            <x14:dxf>
              <fill>
                <patternFill>
                  <fgColor rgb="FFFFFF00"/>
                  <bgColor rgb="FFFFFF00"/>
                </patternFill>
              </fill>
            </x14:dxf>
          </x14:cfRule>
          <x14:cfRule type="containsText" priority="2620" operator="containsText" id="{6E41440A-7B30-4340-83A2-05E98ADB113C}">
            <xm:f>NOT(ISERROR(SEARCH($I$77,I72)))</xm:f>
            <xm:f>$I$77</xm:f>
            <x14:dxf>
              <fill>
                <patternFill>
                  <fgColor rgb="FFFFC000"/>
                  <bgColor rgb="FFFFC000"/>
                </patternFill>
              </fill>
            </x14:dxf>
          </x14:cfRule>
          <x14:cfRule type="containsText" priority="2621" operator="containsText" id="{ECB5C0A8-FE85-4EB8-B2DE-295C330E216A}">
            <xm:f>NOT(ISERROR(SEARCH($I$76,I72)))</xm:f>
            <xm:f>$I$76</xm:f>
            <x14:dxf>
              <fill>
                <patternFill>
                  <bgColor theme="0" tint="-0.14996795556505021"/>
                </patternFill>
              </fill>
            </x14:dxf>
          </x14:cfRule>
          <x14:cfRule type="cellIs" priority="2622" operator="equal" id="{8BC99EAF-D39D-4B51-8F9B-24C68E08C4D0}">
            <xm:f>'Tabla probabiidad'!$B$5</xm:f>
            <x14:dxf>
              <fill>
                <patternFill>
                  <fgColor theme="6"/>
                </patternFill>
              </fill>
            </x14:dxf>
          </x14:cfRule>
          <x14:cfRule type="cellIs" priority="2623" operator="equal" id="{DEE288D8-0C1B-4BA3-ADFE-EB6FEBD5CEDA}">
            <xm:f>'Tabla probabiidad'!$B$5</xm:f>
            <x14:dxf>
              <fill>
                <patternFill>
                  <fgColor rgb="FF92D050"/>
                  <bgColor theme="6" tint="0.59996337778862885"/>
                </patternFill>
              </fill>
            </x14:dxf>
          </x14:cfRule>
          <xm:sqref>I72</xm:sqref>
        </x14:conditionalFormatting>
        <x14:conditionalFormatting xmlns:xm="http://schemas.microsoft.com/office/excel/2006/main">
          <x14:cfRule type="containsText" priority="1275" operator="containsText" id="{74E109B2-9C06-4CC9-B506-1DE929898F8C}">
            <xm:f>NOT(ISERROR(SEARCH($K$79,K11)))</xm:f>
            <xm:f>$K$79</xm:f>
            <x14:dxf>
              <fill>
                <patternFill>
                  <bgColor rgb="FFFF0000"/>
                </patternFill>
              </fill>
            </x14:dxf>
          </x14:cfRule>
          <x14:cfRule type="containsText" priority="1276" operator="containsText" id="{8C77C397-ACF1-421A-85F9-4D929D3C6101}">
            <xm:f>NOT(ISERROR(SEARCH($K$78,K11)))</xm:f>
            <xm:f>$K$78</xm:f>
            <x14:dxf>
              <fill>
                <patternFill>
                  <bgColor rgb="FFFFC000"/>
                </patternFill>
              </fill>
            </x14:dxf>
          </x14:cfRule>
          <x14:cfRule type="containsText" priority="1277" operator="containsText" id="{367772B1-FE65-4ACC-B607-B76599B2880C}">
            <xm:f>NOT(ISERROR(SEARCH($K$77,K11)))</xm:f>
            <xm:f>$K$77</xm:f>
            <x14:dxf>
              <fill>
                <patternFill>
                  <bgColor rgb="FFFFFF00"/>
                </patternFill>
              </fill>
            </x14:dxf>
          </x14:cfRule>
          <x14:cfRule type="containsText" priority="1278" operator="containsText" id="{A3359B86-1C53-4C92-B6C1-12DBBF12953E}">
            <xm:f>NOT(ISERROR(SEARCH($K$76,K11)))</xm:f>
            <xm:f>$K$76</xm:f>
            <x14:dxf>
              <fill>
                <patternFill>
                  <bgColor rgb="FF00B050"/>
                </patternFill>
              </fill>
            </x14:dxf>
          </x14:cfRule>
          <x14:cfRule type="containsText" priority="1279" operator="containsText" id="{58AF4E2C-C3B3-42C5-8F3B-3B86487F8681}">
            <xm:f>NOT(ISERROR(SEARCH($K$75,K11)))</xm:f>
            <xm:f>$K$75</xm:f>
            <x14:dxf>
              <fill>
                <patternFill>
                  <bgColor rgb="FF92D050"/>
                </patternFill>
              </fill>
            </x14:dxf>
          </x14:cfRule>
          <xm:sqref>K11:K16 Z11:Z43 K20:K43 K45:K54 Z45:Z54 K59:K63</xm:sqref>
        </x14:conditionalFormatting>
        <x14:conditionalFormatting xmlns:xm="http://schemas.microsoft.com/office/excel/2006/main">
          <x14:cfRule type="containsText" priority="1265" operator="containsText" id="{E3EA0819-B5C9-4CB3-83F2-989055D53688}">
            <xm:f>NOT(ISERROR(SEARCH($K$79,K18)))</xm:f>
            <xm:f>$K$79</xm:f>
            <x14:dxf>
              <fill>
                <patternFill>
                  <bgColor rgb="FFFF0000"/>
                </patternFill>
              </fill>
            </x14:dxf>
          </x14:cfRule>
          <x14:cfRule type="containsText" priority="1266" operator="containsText" id="{7F456BE2-4029-433A-97B6-B1430AEF299A}">
            <xm:f>NOT(ISERROR(SEARCH($K$78,K18)))</xm:f>
            <xm:f>$K$78</xm:f>
            <x14:dxf>
              <fill>
                <patternFill>
                  <bgColor rgb="FFFFC000"/>
                </patternFill>
              </fill>
            </x14:dxf>
          </x14:cfRule>
          <x14:cfRule type="containsText" priority="1267" operator="containsText" id="{47A4725F-AFD6-49A5-BE4D-6C7464CF1968}">
            <xm:f>NOT(ISERROR(SEARCH($K$77,K18)))</xm:f>
            <xm:f>$K$77</xm:f>
            <x14:dxf>
              <fill>
                <patternFill>
                  <bgColor rgb="FFFFFF00"/>
                </patternFill>
              </fill>
            </x14:dxf>
          </x14:cfRule>
          <x14:cfRule type="containsText" priority="1268" operator="containsText" id="{7DDCDE7F-0C43-4099-A115-0AD2635EAD14}">
            <xm:f>NOT(ISERROR(SEARCH($K$76,K18)))</xm:f>
            <xm:f>$K$76</xm:f>
            <x14:dxf>
              <fill>
                <patternFill>
                  <bgColor rgb="FF00B050"/>
                </patternFill>
              </fill>
            </x14:dxf>
          </x14:cfRule>
          <x14:cfRule type="containsText" priority="1269" operator="containsText" id="{4A62A491-D3AD-4930-A8ED-43CD47F262EF}">
            <xm:f>NOT(ISERROR(SEARCH($K$75,K18)))</xm:f>
            <xm:f>$K$75</xm:f>
            <x14:dxf>
              <fill>
                <patternFill>
                  <bgColor rgb="FF92D050"/>
                </patternFill>
              </fill>
            </x14:dxf>
          </x14:cfRule>
          <xm:sqref>K18</xm:sqref>
        </x14:conditionalFormatting>
        <x14:conditionalFormatting xmlns:xm="http://schemas.microsoft.com/office/excel/2006/main">
          <x14:cfRule type="containsText" priority="624" operator="containsText" id="{F9F641A6-CE85-49E7-9778-F557EADB43BA}">
            <xm:f>NOT(ISERROR(SEARCH($K$79,K56)))</xm:f>
            <xm:f>$K$79</xm:f>
            <x14:dxf>
              <fill>
                <patternFill>
                  <bgColor rgb="FFFF0000"/>
                </patternFill>
              </fill>
            </x14:dxf>
          </x14:cfRule>
          <x14:cfRule type="containsText" priority="625" operator="containsText" id="{DBCF4E77-76BA-455B-838E-5BC580DC5BDE}">
            <xm:f>NOT(ISERROR(SEARCH($K$78,K56)))</xm:f>
            <xm:f>$K$78</xm:f>
            <x14:dxf>
              <fill>
                <patternFill>
                  <bgColor rgb="FFFFC000"/>
                </patternFill>
              </fill>
            </x14:dxf>
          </x14:cfRule>
          <x14:cfRule type="containsText" priority="626" operator="containsText" id="{38446778-C378-4CD6-92C2-D9071C8A63EB}">
            <xm:f>NOT(ISERROR(SEARCH($K$77,K56)))</xm:f>
            <xm:f>$K$77</xm:f>
            <x14:dxf>
              <fill>
                <patternFill>
                  <bgColor rgb="FFFFFF00"/>
                </patternFill>
              </fill>
            </x14:dxf>
          </x14:cfRule>
          <x14:cfRule type="containsText" priority="627" operator="containsText" id="{207C4F14-4F5A-4ED2-A17B-EF2F7EC3AE23}">
            <xm:f>NOT(ISERROR(SEARCH($K$76,K56)))</xm:f>
            <xm:f>$K$76</xm:f>
            <x14:dxf>
              <fill>
                <patternFill>
                  <bgColor rgb="FF00B050"/>
                </patternFill>
              </fill>
            </x14:dxf>
          </x14:cfRule>
          <x14:cfRule type="containsText" priority="628" operator="containsText" id="{41C4EBBF-7FF3-4192-A285-D141032CC94A}">
            <xm:f>NOT(ISERROR(SEARCH($K$75,K56)))</xm:f>
            <xm:f>$K$75</xm:f>
            <x14:dxf>
              <fill>
                <patternFill>
                  <bgColor rgb="FF92D050"/>
                </patternFill>
              </fill>
            </x14:dxf>
          </x14:cfRule>
          <xm:sqref>K56:K57</xm:sqref>
        </x14:conditionalFormatting>
        <x14:conditionalFormatting xmlns:xm="http://schemas.microsoft.com/office/excel/2006/main">
          <x14:cfRule type="containsText" priority="275" operator="containsText" id="{B69EC116-5012-4795-AFBF-5C6616ECAB90}">
            <xm:f>NOT(ISERROR(SEARCH($K$79,K65)))</xm:f>
            <xm:f>$K$79</xm:f>
            <x14:dxf>
              <fill>
                <patternFill>
                  <bgColor rgb="FFFF0000"/>
                </patternFill>
              </fill>
            </x14:dxf>
          </x14:cfRule>
          <x14:cfRule type="containsText" priority="276" operator="containsText" id="{94514E8B-6FE2-4E4F-897C-5C1C663ED60B}">
            <xm:f>NOT(ISERROR(SEARCH($K$78,K65)))</xm:f>
            <xm:f>$K$78</xm:f>
            <x14:dxf>
              <fill>
                <patternFill>
                  <bgColor rgb="FFFFC000"/>
                </patternFill>
              </fill>
            </x14:dxf>
          </x14:cfRule>
          <x14:cfRule type="containsText" priority="277" operator="containsText" id="{6F004EDB-7B99-4106-91F9-7B0C8D2BBA37}">
            <xm:f>NOT(ISERROR(SEARCH($K$77,K65)))</xm:f>
            <xm:f>$K$77</xm:f>
            <x14:dxf>
              <fill>
                <patternFill>
                  <bgColor rgb="FFFFFF00"/>
                </patternFill>
              </fill>
            </x14:dxf>
          </x14:cfRule>
          <x14:cfRule type="containsText" priority="278" operator="containsText" id="{65A64085-7068-41C3-B05C-23EEDF36A4EC}">
            <xm:f>NOT(ISERROR(SEARCH($K$76,K65)))</xm:f>
            <xm:f>$K$76</xm:f>
            <x14:dxf>
              <fill>
                <patternFill>
                  <bgColor rgb="FF00B050"/>
                </patternFill>
              </fill>
            </x14:dxf>
          </x14:cfRule>
          <x14:cfRule type="containsText" priority="279" operator="containsText" id="{A6450964-8D47-4D7D-BB15-0B034FB9430D}">
            <xm:f>NOT(ISERROR(SEARCH($K$75,K65)))</xm:f>
            <xm:f>$K$75</xm:f>
            <x14:dxf>
              <fill>
                <patternFill>
                  <bgColor rgb="FF92D050"/>
                </patternFill>
              </fill>
            </x14:dxf>
          </x14:cfRule>
          <xm:sqref>K65:K69</xm:sqref>
        </x14:conditionalFormatting>
        <x14:conditionalFormatting xmlns:xm="http://schemas.microsoft.com/office/excel/2006/main">
          <x14:cfRule type="containsText" priority="1656" operator="containsText" id="{A9AC1EC2-D3CA-4362-A083-03EA3D3B1544}">
            <xm:f>NOT(ISERROR(SEARCH($M$78,M11)))</xm:f>
            <xm:f>$M$78</xm:f>
            <x14:dxf>
              <fill>
                <patternFill>
                  <bgColor rgb="FFFF0000"/>
                </patternFill>
              </fill>
            </x14:dxf>
          </x14:cfRule>
          <x14:cfRule type="containsText" priority="1657" operator="containsText" id="{24BA003F-1D42-47F6-90C1-9F86B4A8556D}">
            <xm:f>NOT(ISERROR(SEARCH($M$77,M11)))</xm:f>
            <xm:f>$M$77</xm:f>
            <x14:dxf>
              <fill>
                <patternFill>
                  <bgColor rgb="FFFFC000"/>
                </patternFill>
              </fill>
            </x14:dxf>
          </x14:cfRule>
          <x14:cfRule type="containsText" priority="1658" operator="containsText" id="{1F658776-D600-401B-89A3-0AC64DBBBBFE}">
            <xm:f>NOT(ISERROR(SEARCH($M$76,M11)))</xm:f>
            <xm:f>$M$76</xm:f>
            <x14:dxf>
              <fill>
                <patternFill>
                  <bgColor rgb="FFFFFF00"/>
                </patternFill>
              </fill>
            </x14:dxf>
          </x14:cfRule>
          <x14:cfRule type="containsText" priority="1659" operator="containsText" id="{6E347F56-0259-48E4-98A9-7284FC71FEF2}">
            <xm:f>NOT(ISERROR(SEARCH($M$75,M11)))</xm:f>
            <xm:f>$M$75</xm:f>
            <x14:dxf>
              <fill>
                <patternFill>
                  <bgColor rgb="FF92D050"/>
                </patternFill>
              </fill>
            </x14:dxf>
          </x14:cfRule>
          <xm:sqref>M11:M16 AB11:AB43 M20:M43 M45:M54 AB45:AB54 M59:M63</xm:sqref>
        </x14:conditionalFormatting>
        <x14:conditionalFormatting xmlns:xm="http://schemas.microsoft.com/office/excel/2006/main">
          <x14:cfRule type="containsText" priority="1652" operator="containsText" id="{6C494975-5EFC-4DF1-96B3-30D164122AA5}">
            <xm:f>NOT(ISERROR(SEARCH($M$78,M18)))</xm:f>
            <xm:f>$M$78</xm:f>
            <x14:dxf>
              <fill>
                <patternFill>
                  <bgColor rgb="FFFF0000"/>
                </patternFill>
              </fill>
            </x14:dxf>
          </x14:cfRule>
          <x14:cfRule type="containsText" priority="1653" operator="containsText" id="{D9AF9A25-89AA-4053-BF1D-238F43D579F1}">
            <xm:f>NOT(ISERROR(SEARCH($M$77,M18)))</xm:f>
            <xm:f>$M$77</xm:f>
            <x14:dxf>
              <fill>
                <patternFill>
                  <bgColor rgb="FFFFC000"/>
                </patternFill>
              </fill>
            </x14:dxf>
          </x14:cfRule>
          <x14:cfRule type="containsText" priority="1654" operator="containsText" id="{A5EE39C6-656D-4EC0-B779-0893E99CCBEE}">
            <xm:f>NOT(ISERROR(SEARCH($M$76,M18)))</xm:f>
            <xm:f>$M$76</xm:f>
            <x14:dxf>
              <fill>
                <patternFill>
                  <bgColor rgb="FFFFFF00"/>
                </patternFill>
              </fill>
            </x14:dxf>
          </x14:cfRule>
          <x14:cfRule type="containsText" priority="1655" operator="containsText" id="{ECDEA373-616C-4128-B1C4-5B3D57C3A5AB}">
            <xm:f>NOT(ISERROR(SEARCH($M$75,M18)))</xm:f>
            <xm:f>$M$75</xm:f>
            <x14:dxf>
              <fill>
                <patternFill>
                  <bgColor rgb="FF92D050"/>
                </patternFill>
              </fill>
            </x14:dxf>
          </x14:cfRule>
          <xm:sqref>M18</xm:sqref>
        </x14:conditionalFormatting>
        <x14:conditionalFormatting xmlns:xm="http://schemas.microsoft.com/office/excel/2006/main">
          <x14:cfRule type="containsText" priority="607" operator="containsText" id="{2AB53CE2-023A-4DA1-B1B1-7D88070D62C0}">
            <xm:f>NOT(ISERROR(SEARCH($M$78,M56)))</xm:f>
            <xm:f>$M$78</xm:f>
            <x14:dxf>
              <fill>
                <patternFill>
                  <bgColor rgb="FFFF0000"/>
                </patternFill>
              </fill>
            </x14:dxf>
          </x14:cfRule>
          <x14:cfRule type="containsText" priority="608" operator="containsText" id="{70F9C325-98FD-4269-BBD5-45EDEFF06760}">
            <xm:f>NOT(ISERROR(SEARCH($M$77,M56)))</xm:f>
            <xm:f>$M$77</xm:f>
            <x14:dxf>
              <fill>
                <patternFill>
                  <bgColor rgb="FFFFC000"/>
                </patternFill>
              </fill>
            </x14:dxf>
          </x14:cfRule>
          <x14:cfRule type="containsText" priority="609" operator="containsText" id="{FF1684B9-0261-41B6-95FF-CEA73991E329}">
            <xm:f>NOT(ISERROR(SEARCH($M$76,M56)))</xm:f>
            <xm:f>$M$76</xm:f>
            <x14:dxf>
              <fill>
                <patternFill>
                  <bgColor rgb="FFFFFF00"/>
                </patternFill>
              </fill>
            </x14:dxf>
          </x14:cfRule>
          <x14:cfRule type="containsText" priority="610" operator="containsText" id="{E5A1D9AB-0E91-4C7E-AB86-675AEB12584A}">
            <xm:f>NOT(ISERROR(SEARCH($M$75,M56)))</xm:f>
            <xm:f>$M$75</xm:f>
            <x14:dxf>
              <fill>
                <patternFill>
                  <bgColor rgb="FF92D050"/>
                </patternFill>
              </fill>
            </x14:dxf>
          </x14:cfRule>
          <xm:sqref>M56:M57</xm:sqref>
        </x14:conditionalFormatting>
        <x14:conditionalFormatting xmlns:xm="http://schemas.microsoft.com/office/excel/2006/main">
          <x14:cfRule type="containsText" priority="267" operator="containsText" id="{B39587EA-66E1-440F-B286-C7321A957458}">
            <xm:f>NOT(ISERROR(SEARCH($M$78,M65)))</xm:f>
            <xm:f>$M$78</xm:f>
            <x14:dxf>
              <fill>
                <patternFill>
                  <bgColor rgb="FFFF0000"/>
                </patternFill>
              </fill>
            </x14:dxf>
          </x14:cfRule>
          <x14:cfRule type="containsText" priority="268" operator="containsText" id="{55EBA6A2-CAD0-4B68-A32E-C86C591F66F9}">
            <xm:f>NOT(ISERROR(SEARCH($M$77,M65)))</xm:f>
            <xm:f>$M$77</xm:f>
            <x14:dxf>
              <fill>
                <patternFill>
                  <bgColor rgb="FFFFC000"/>
                </patternFill>
              </fill>
            </x14:dxf>
          </x14:cfRule>
          <x14:cfRule type="containsText" priority="269" operator="containsText" id="{41FCAE53-5277-4EF9-B8DF-3EE570E30611}">
            <xm:f>NOT(ISERROR(SEARCH($M$76,M65)))</xm:f>
            <xm:f>$M$76</xm:f>
            <x14:dxf>
              <fill>
                <patternFill>
                  <bgColor rgb="FFFFFF00"/>
                </patternFill>
              </fill>
            </x14:dxf>
          </x14:cfRule>
          <x14:cfRule type="containsText" priority="270" operator="containsText" id="{44952AC1-242E-4AB3-8780-2D8C679A8CBC}">
            <xm:f>NOT(ISERROR(SEARCH($M$75,M65)))</xm:f>
            <xm:f>$M$75</xm:f>
            <x14:dxf>
              <fill>
                <patternFill>
                  <bgColor rgb="FF92D050"/>
                </patternFill>
              </fill>
            </x14:dxf>
          </x14:cfRule>
          <xm:sqref>M65:M69</xm:sqref>
        </x14:conditionalFormatting>
        <x14:conditionalFormatting xmlns:xm="http://schemas.microsoft.com/office/excel/2006/main">
          <x14:cfRule type="containsText" priority="634" operator="containsText" id="{C7474633-04DA-4B72-BDD4-FDFA3D2C90A6}">
            <xm:f>NOT(ISERROR(SEARCH($I$75,X56)))</xm:f>
            <xm:f>$I$75</xm:f>
            <x14:dxf>
              <fill>
                <patternFill>
                  <fgColor rgb="FF92D050"/>
                  <bgColor rgb="FF92D050"/>
                </patternFill>
              </fill>
            </x14:dxf>
          </x14:cfRule>
          <x14:cfRule type="containsText" priority="635" operator="containsText" id="{313D4969-7945-44DF-B7D2-2C24AD3B8023}">
            <xm:f>NOT(ISERROR(SEARCH($I$76,X56)))</xm:f>
            <xm:f>$I$76</xm:f>
            <x14:dxf>
              <fill>
                <patternFill>
                  <bgColor rgb="FF00B050"/>
                </patternFill>
              </fill>
            </x14:dxf>
          </x14:cfRule>
          <x14:cfRule type="containsText" priority="636" operator="containsText" id="{E9DFA74C-646F-4BC5-97B9-ACEA990E9276}">
            <xm:f>NOT(ISERROR(SEARCH($I$79,X56)))</xm:f>
            <xm:f>$I$79</xm:f>
            <x14:dxf>
              <fill>
                <patternFill>
                  <bgColor rgb="FFFF0000"/>
                </patternFill>
              </fill>
            </x14:dxf>
          </x14:cfRule>
          <x14:cfRule type="containsText" priority="637" operator="containsText" id="{6A35780B-FC48-4139-BE99-B1E475CEEC4D}">
            <xm:f>NOT(ISERROR(SEARCH($I$78,X56)))</xm:f>
            <xm:f>$I$78</xm:f>
            <x14:dxf>
              <fill>
                <patternFill>
                  <fgColor rgb="FFFFC000"/>
                  <bgColor rgb="FFFFC000"/>
                </patternFill>
              </fill>
            </x14:dxf>
          </x14:cfRule>
          <x14:cfRule type="containsText" priority="638" operator="containsText" id="{0702C48E-9643-4F19-8FB1-5B27A2DC325D}">
            <xm:f>NOT(ISERROR(SEARCH($I$77,X56)))</xm:f>
            <xm:f>$I$77</xm:f>
            <x14:dxf>
              <fill>
                <patternFill>
                  <fgColor rgb="FFFFFF00"/>
                  <bgColor rgb="FFFFFF00"/>
                </patternFill>
              </fill>
            </x14:dxf>
          </x14:cfRule>
          <x14:cfRule type="containsText" priority="639" operator="containsText" id="{01F75BD7-E4A9-4955-B31B-061AD86DF55C}">
            <xm:f>NOT(ISERROR(SEARCH($I$76,X56)))</xm:f>
            <xm:f>$I$76</xm:f>
            <x14:dxf>
              <fill>
                <patternFill>
                  <bgColor theme="0" tint="-0.14996795556505021"/>
                </patternFill>
              </fill>
            </x14:dxf>
          </x14:cfRule>
          <x14:cfRule type="cellIs" priority="640" operator="equal" id="{84EE9070-7EB5-4D22-94FC-E17148B0AB68}">
            <xm:f>'Tabla probabiidad'!$B$5</xm:f>
            <x14:dxf>
              <fill>
                <patternFill>
                  <fgColor theme="6"/>
                </patternFill>
              </fill>
            </x14:dxf>
          </x14:cfRule>
          <x14:cfRule type="cellIs" priority="641" operator="equal" id="{36B19928-561E-4F7E-93BB-150FEF2B7B73}">
            <xm:f>'Tabla probabiidad'!$B$5</xm:f>
            <x14:dxf>
              <fill>
                <patternFill>
                  <fgColor rgb="FF92D050"/>
                  <bgColor theme="6" tint="0.59996337778862885"/>
                </patternFill>
              </fill>
            </x14:dxf>
          </x14:cfRule>
          <xm:sqref>X56:X57</xm:sqref>
        </x14:conditionalFormatting>
        <x14:conditionalFormatting xmlns:xm="http://schemas.microsoft.com/office/excel/2006/main">
          <x14:cfRule type="containsText" priority="36" operator="containsText" id="{78324D41-0D1A-4F77-8B91-7CC4731E8E80}">
            <xm:f>NOT(ISERROR(SEARCH($I$75,X59)))</xm:f>
            <xm:f>$I$75</xm:f>
            <x14:dxf>
              <fill>
                <patternFill>
                  <fgColor rgb="FF92D050"/>
                  <bgColor rgb="FF92D050"/>
                </patternFill>
              </fill>
            </x14:dxf>
          </x14:cfRule>
          <x14:cfRule type="containsText" priority="37" operator="containsText" id="{3AF1A810-853D-4D46-A06F-0F75E588AF59}">
            <xm:f>NOT(ISERROR(SEARCH($I$76,X59)))</xm:f>
            <xm:f>$I$76</xm:f>
            <x14:dxf>
              <fill>
                <patternFill>
                  <bgColor rgb="FF00B050"/>
                </patternFill>
              </fill>
            </x14:dxf>
          </x14:cfRule>
          <x14:cfRule type="containsText" priority="38" operator="containsText" id="{3BBDDCA4-7BDD-49FD-801A-F7F05CECC048}">
            <xm:f>NOT(ISERROR(SEARCH($I$79,X59)))</xm:f>
            <xm:f>$I$79</xm:f>
            <x14:dxf>
              <fill>
                <patternFill>
                  <bgColor rgb="FFFF0000"/>
                </patternFill>
              </fill>
            </x14:dxf>
          </x14:cfRule>
          <x14:cfRule type="containsText" priority="39" operator="containsText" id="{355ECBE5-EBC0-4CC3-BEAC-EF7A2FEB7044}">
            <xm:f>NOT(ISERROR(SEARCH($I$78,X59)))</xm:f>
            <xm:f>$I$78</xm:f>
            <x14:dxf>
              <fill>
                <patternFill>
                  <fgColor rgb="FFFFC000"/>
                  <bgColor rgb="FFFFC000"/>
                </patternFill>
              </fill>
            </x14:dxf>
          </x14:cfRule>
          <x14:cfRule type="containsText" priority="40" operator="containsText" id="{6410EA1E-008B-4632-B10B-5E1F63D70160}">
            <xm:f>NOT(ISERROR(SEARCH($I$77,X59)))</xm:f>
            <xm:f>$I$77</xm:f>
            <x14:dxf>
              <fill>
                <patternFill>
                  <fgColor rgb="FFFFFF00"/>
                  <bgColor rgb="FFFFFF00"/>
                </patternFill>
              </fill>
            </x14:dxf>
          </x14:cfRule>
          <x14:cfRule type="containsText" priority="41" operator="containsText" id="{BE533221-6238-4926-95BC-EC42F45AE88A}">
            <xm:f>NOT(ISERROR(SEARCH($I$76,X59)))</xm:f>
            <xm:f>$I$76</xm:f>
            <x14:dxf>
              <fill>
                <patternFill>
                  <bgColor theme="0" tint="-0.14996795556505021"/>
                </patternFill>
              </fill>
            </x14:dxf>
          </x14:cfRule>
          <x14:cfRule type="cellIs" priority="42" operator="equal" id="{257E02B3-3793-4B08-8A0C-7EC6B1CA7266}">
            <xm:f>'Tabla probabiidad'!$B$5</xm:f>
            <x14:dxf>
              <fill>
                <patternFill>
                  <fgColor theme="6"/>
                </patternFill>
              </fill>
            </x14:dxf>
          </x14:cfRule>
          <x14:cfRule type="cellIs" priority="43" operator="equal" id="{E9ED9CF7-B87D-4649-A507-94E3B2C18134}">
            <xm:f>'Tabla probabiidad'!$B$5</xm:f>
            <x14:dxf>
              <fill>
                <patternFill>
                  <fgColor rgb="FF92D050"/>
                  <bgColor theme="6" tint="0.59996337778862885"/>
                </patternFill>
              </fill>
            </x14:dxf>
          </x14:cfRule>
          <xm:sqref>X59:X63</xm:sqref>
        </x14:conditionalFormatting>
        <x14:conditionalFormatting xmlns:xm="http://schemas.microsoft.com/office/excel/2006/main">
          <x14:cfRule type="containsText" priority="44" operator="containsText" id="{25B87913-5EB5-43EB-8EDF-0D352A714AC4}">
            <xm:f>NOT(ISERROR(SEARCH($I$75,X65)))</xm:f>
            <xm:f>$I$75</xm:f>
            <x14:dxf>
              <fill>
                <patternFill>
                  <fgColor rgb="FF92D050"/>
                  <bgColor rgb="FF92D050"/>
                </patternFill>
              </fill>
            </x14:dxf>
          </x14:cfRule>
          <x14:cfRule type="containsText" priority="45" operator="containsText" id="{03E1F57C-1CBE-4C95-A203-F62068D1C797}">
            <xm:f>NOT(ISERROR(SEARCH($I$76,X65)))</xm:f>
            <xm:f>$I$76</xm:f>
            <x14:dxf>
              <fill>
                <patternFill>
                  <bgColor rgb="FF00B050"/>
                </patternFill>
              </fill>
            </x14:dxf>
          </x14:cfRule>
          <x14:cfRule type="containsText" priority="46" operator="containsText" id="{85AF6193-6C3F-402F-9834-6DBFD2577D66}">
            <xm:f>NOT(ISERROR(SEARCH($I$79,X65)))</xm:f>
            <xm:f>$I$79</xm:f>
            <x14:dxf>
              <fill>
                <patternFill>
                  <bgColor rgb="FFFF0000"/>
                </patternFill>
              </fill>
            </x14:dxf>
          </x14:cfRule>
          <x14:cfRule type="containsText" priority="47" operator="containsText" id="{B97760E5-414F-4313-9CEB-9AB77980EDC0}">
            <xm:f>NOT(ISERROR(SEARCH($I$78,X65)))</xm:f>
            <xm:f>$I$78</xm:f>
            <x14:dxf>
              <fill>
                <patternFill>
                  <fgColor rgb="FFFFC000"/>
                  <bgColor rgb="FFFFC000"/>
                </patternFill>
              </fill>
            </x14:dxf>
          </x14:cfRule>
          <x14:cfRule type="containsText" priority="48" operator="containsText" id="{99671FA9-26B8-451E-99E1-481CE7CDFAD9}">
            <xm:f>NOT(ISERROR(SEARCH($I$77,X65)))</xm:f>
            <xm:f>$I$77</xm:f>
            <x14:dxf>
              <fill>
                <patternFill>
                  <fgColor rgb="FFFFFF00"/>
                  <bgColor rgb="FFFFFF00"/>
                </patternFill>
              </fill>
            </x14:dxf>
          </x14:cfRule>
          <x14:cfRule type="containsText" priority="49" operator="containsText" id="{E328AE78-7F20-4C1A-B9BC-B56EAC51EAA6}">
            <xm:f>NOT(ISERROR(SEARCH($I$76,X65)))</xm:f>
            <xm:f>$I$76</xm:f>
            <x14:dxf>
              <fill>
                <patternFill>
                  <bgColor theme="0" tint="-0.14996795556505021"/>
                </patternFill>
              </fill>
            </x14:dxf>
          </x14:cfRule>
          <x14:cfRule type="cellIs" priority="50" operator="equal" id="{42A4DE62-1A84-4C3F-81C0-A21DBB7CE8A7}">
            <xm:f>'Tabla probabiidad'!$B$5</xm:f>
            <x14:dxf>
              <fill>
                <patternFill>
                  <fgColor theme="6"/>
                </patternFill>
              </fill>
            </x14:dxf>
          </x14:cfRule>
          <x14:cfRule type="cellIs" priority="51" operator="equal" id="{539220BB-13FE-45EE-90A1-77BC52A2A7B1}">
            <xm:f>'Tabla probabiidad'!$B$5</xm:f>
            <x14:dxf>
              <fill>
                <patternFill>
                  <fgColor rgb="FF92D050"/>
                  <bgColor theme="6" tint="0.59996337778862885"/>
                </patternFill>
              </fill>
            </x14:dxf>
          </x14:cfRule>
          <xm:sqref>X65:X71</xm:sqref>
        </x14:conditionalFormatting>
        <x14:conditionalFormatting xmlns:xm="http://schemas.microsoft.com/office/excel/2006/main">
          <x14:cfRule type="containsText" priority="52" operator="containsText" id="{42EC4BD2-ECEC-4065-9A2F-76A16A0DB4C2}">
            <xm:f>NOT(ISERROR(SEARCH($K$79,Z56)))</xm:f>
            <xm:f>$K$79</xm:f>
            <x14:dxf>
              <fill>
                <patternFill>
                  <bgColor rgb="FFFF0000"/>
                </patternFill>
              </fill>
            </x14:dxf>
          </x14:cfRule>
          <x14:cfRule type="containsText" priority="53" operator="containsText" id="{A8513DBC-D758-4A3B-A7EB-A3B939DA167F}">
            <xm:f>NOT(ISERROR(SEARCH($K$78,Z56)))</xm:f>
            <xm:f>$K$78</xm:f>
            <x14:dxf>
              <fill>
                <patternFill>
                  <bgColor rgb="FFFFC000"/>
                </patternFill>
              </fill>
            </x14:dxf>
          </x14:cfRule>
          <x14:cfRule type="containsText" priority="54" operator="containsText" id="{AB55C2A5-5D55-4CA6-A65C-9A20ADEFFB48}">
            <xm:f>NOT(ISERROR(SEARCH($K$77,Z56)))</xm:f>
            <xm:f>$K$77</xm:f>
            <x14:dxf>
              <fill>
                <patternFill>
                  <bgColor rgb="FFFFFF00"/>
                </patternFill>
              </fill>
            </x14:dxf>
          </x14:cfRule>
          <x14:cfRule type="containsText" priority="55" operator="containsText" id="{D92C2B93-8D30-46E7-8AAC-A402165F7375}">
            <xm:f>NOT(ISERROR(SEARCH($K$76,Z56)))</xm:f>
            <xm:f>$K$76</xm:f>
            <x14:dxf>
              <fill>
                <patternFill>
                  <bgColor rgb="FF00B050"/>
                </patternFill>
              </fill>
            </x14:dxf>
          </x14:cfRule>
          <x14:cfRule type="containsText" priority="56" operator="containsText" id="{3836D57F-C5DC-498D-8BF3-B144346715F1}">
            <xm:f>NOT(ISERROR(SEARCH($K$75,Z56)))</xm:f>
            <xm:f>$K$75</xm:f>
            <x14:dxf>
              <fill>
                <patternFill>
                  <bgColor rgb="FF92D050"/>
                </patternFill>
              </fill>
            </x14:dxf>
          </x14:cfRule>
          <xm:sqref>Z56:Z57</xm:sqref>
        </x14:conditionalFormatting>
        <x14:conditionalFormatting xmlns:xm="http://schemas.microsoft.com/office/excel/2006/main">
          <x14:cfRule type="containsText" priority="453" operator="containsText" id="{7BAB1D52-8290-415B-8D33-2FCD510D6AB4}">
            <xm:f>NOT(ISERROR(SEARCH($K$79,Z59)))</xm:f>
            <xm:f>$K$79</xm:f>
            <x14:dxf>
              <fill>
                <patternFill>
                  <bgColor rgb="FFFF0000"/>
                </patternFill>
              </fill>
            </x14:dxf>
          </x14:cfRule>
          <x14:cfRule type="containsText" priority="454" operator="containsText" id="{E5579451-80A7-42C3-91D1-E73EBFA01AA6}">
            <xm:f>NOT(ISERROR(SEARCH($K$78,Z59)))</xm:f>
            <xm:f>$K$78</xm:f>
            <x14:dxf>
              <fill>
                <patternFill>
                  <bgColor rgb="FFFFC000"/>
                </patternFill>
              </fill>
            </x14:dxf>
          </x14:cfRule>
          <x14:cfRule type="containsText" priority="455" operator="containsText" id="{99C54272-7815-4E35-817A-7C8588D5A802}">
            <xm:f>NOT(ISERROR(SEARCH($K$77,Z59)))</xm:f>
            <xm:f>$K$77</xm:f>
            <x14:dxf>
              <fill>
                <patternFill>
                  <bgColor rgb="FFFFFF00"/>
                </patternFill>
              </fill>
            </x14:dxf>
          </x14:cfRule>
          <x14:cfRule type="containsText" priority="456" operator="containsText" id="{78AC44B0-A81D-4F2A-92D3-27CDB1DC16C8}">
            <xm:f>NOT(ISERROR(SEARCH($K$76,Z59)))</xm:f>
            <xm:f>$K$76</xm:f>
            <x14:dxf>
              <fill>
                <patternFill>
                  <bgColor rgb="FF00B050"/>
                </patternFill>
              </fill>
            </x14:dxf>
          </x14:cfRule>
          <x14:cfRule type="containsText" priority="457" operator="containsText" id="{FB24109C-D9CD-4554-8B76-ED11F9F0BA2D}">
            <xm:f>NOT(ISERROR(SEARCH($K$75,Z59)))</xm:f>
            <xm:f>$K$75</xm:f>
            <x14:dxf>
              <fill>
                <patternFill>
                  <bgColor rgb="FF92D050"/>
                </patternFill>
              </fill>
            </x14:dxf>
          </x14:cfRule>
          <xm:sqref>Z59:Z63</xm:sqref>
        </x14:conditionalFormatting>
        <x14:conditionalFormatting xmlns:xm="http://schemas.microsoft.com/office/excel/2006/main">
          <x14:cfRule type="containsText" priority="31" operator="containsText" id="{57BA084B-A5B4-4334-B3A5-174520FAB11C}">
            <xm:f>NOT(ISERROR(SEARCH($K$79,Z65)))</xm:f>
            <xm:f>$K$79</xm:f>
            <x14:dxf>
              <fill>
                <patternFill>
                  <bgColor rgb="FFFF0000"/>
                </patternFill>
              </fill>
            </x14:dxf>
          </x14:cfRule>
          <x14:cfRule type="containsText" priority="32" operator="containsText" id="{CF1D8531-5325-483E-A999-12D14FEFF00F}">
            <xm:f>NOT(ISERROR(SEARCH($K$78,Z65)))</xm:f>
            <xm:f>$K$78</xm:f>
            <x14:dxf>
              <fill>
                <patternFill>
                  <bgColor rgb="FFFFC000"/>
                </patternFill>
              </fill>
            </x14:dxf>
          </x14:cfRule>
          <x14:cfRule type="containsText" priority="33" operator="containsText" id="{C8BA436F-39F8-4BBD-9B09-8642ADA7A8EC}">
            <xm:f>NOT(ISERROR(SEARCH($K$77,Z65)))</xm:f>
            <xm:f>$K$77</xm:f>
            <x14:dxf>
              <fill>
                <patternFill>
                  <bgColor rgb="FFFFFF00"/>
                </patternFill>
              </fill>
            </x14:dxf>
          </x14:cfRule>
          <x14:cfRule type="containsText" priority="34" operator="containsText" id="{A4A99A37-E744-4261-ABBD-414C42555F46}">
            <xm:f>NOT(ISERROR(SEARCH($K$76,Z65)))</xm:f>
            <xm:f>$K$76</xm:f>
            <x14:dxf>
              <fill>
                <patternFill>
                  <bgColor rgb="FF00B050"/>
                </patternFill>
              </fill>
            </x14:dxf>
          </x14:cfRule>
          <x14:cfRule type="containsText" priority="35" operator="containsText" id="{528F3B8F-94AB-4C9F-9C69-48CC877A2B26}">
            <xm:f>NOT(ISERROR(SEARCH($K$75,Z65)))</xm:f>
            <xm:f>$K$75</xm:f>
            <x14:dxf>
              <fill>
                <patternFill>
                  <bgColor rgb="FF92D050"/>
                </patternFill>
              </fill>
            </x14:dxf>
          </x14:cfRule>
          <xm:sqref>Z65:Z69</xm:sqref>
        </x14:conditionalFormatting>
        <x14:conditionalFormatting xmlns:xm="http://schemas.microsoft.com/office/excel/2006/main">
          <x14:cfRule type="containsText" priority="595" operator="containsText" id="{8F21FAD8-1ECB-4B9D-BBAB-BA231AEFFCC3}">
            <xm:f>NOT(ISERROR(SEARCH($M$78,AB56)))</xm:f>
            <xm:f>$M$78</xm:f>
            <x14:dxf>
              <fill>
                <patternFill>
                  <bgColor rgb="FFFF0000"/>
                </patternFill>
              </fill>
            </x14:dxf>
          </x14:cfRule>
          <x14:cfRule type="containsText" priority="596" operator="containsText" id="{EB57095E-1944-4D38-9322-E7FD56222F09}">
            <xm:f>NOT(ISERROR(SEARCH($M$77,AB56)))</xm:f>
            <xm:f>$M$77</xm:f>
            <x14:dxf>
              <fill>
                <patternFill>
                  <bgColor rgb="FFFFC000"/>
                </patternFill>
              </fill>
            </x14:dxf>
          </x14:cfRule>
          <x14:cfRule type="containsText" priority="597" operator="containsText" id="{574318A8-F8DE-4449-9A37-E3D8E6EC4CFA}">
            <xm:f>NOT(ISERROR(SEARCH($M$76,AB56)))</xm:f>
            <xm:f>$M$76</xm:f>
            <x14:dxf>
              <fill>
                <patternFill>
                  <bgColor rgb="FFFFFF00"/>
                </patternFill>
              </fill>
            </x14:dxf>
          </x14:cfRule>
          <x14:cfRule type="containsText" priority="598" operator="containsText" id="{80E487EA-D652-4608-AEC8-2F73E3D29C6E}">
            <xm:f>NOT(ISERROR(SEARCH($M$75,AB56)))</xm:f>
            <xm:f>$M$75</xm:f>
            <x14:dxf>
              <fill>
                <patternFill>
                  <bgColor rgb="FF92D050"/>
                </patternFill>
              </fill>
            </x14:dxf>
          </x14:cfRule>
          <xm:sqref>AB56:AB57</xm:sqref>
        </x14:conditionalFormatting>
        <x14:conditionalFormatting xmlns:xm="http://schemas.microsoft.com/office/excel/2006/main">
          <x14:cfRule type="containsText" priority="377" operator="containsText" id="{528BFBF8-5DF2-472E-9138-C5FA36E459EF}">
            <xm:f>NOT(ISERROR(SEARCH($M$78,AB59)))</xm:f>
            <xm:f>$M$78</xm:f>
            <x14:dxf>
              <fill>
                <patternFill>
                  <bgColor rgb="FFFF0000"/>
                </patternFill>
              </fill>
            </x14:dxf>
          </x14:cfRule>
          <x14:cfRule type="containsText" priority="378" operator="containsText" id="{D4AF45A1-4C78-4012-988E-42A26B8981C7}">
            <xm:f>NOT(ISERROR(SEARCH($M$77,AB59)))</xm:f>
            <xm:f>$M$77</xm:f>
            <x14:dxf>
              <fill>
                <patternFill>
                  <bgColor rgb="FFFFC000"/>
                </patternFill>
              </fill>
            </x14:dxf>
          </x14:cfRule>
          <x14:cfRule type="containsText" priority="379" operator="containsText" id="{9A457592-3880-4DE3-A37E-AF186AD28081}">
            <xm:f>NOT(ISERROR(SEARCH($M$76,AB59)))</xm:f>
            <xm:f>$M$76</xm:f>
            <x14:dxf>
              <fill>
                <patternFill>
                  <bgColor rgb="FFFFFF00"/>
                </patternFill>
              </fill>
            </x14:dxf>
          </x14:cfRule>
          <x14:cfRule type="containsText" priority="380" operator="containsText" id="{645AF3D0-551B-4D35-AC1E-8FCCB3378C1F}">
            <xm:f>NOT(ISERROR(SEARCH($M$75,AB59)))</xm:f>
            <xm:f>$M$75</xm:f>
            <x14:dxf>
              <fill>
                <patternFill>
                  <bgColor rgb="FF92D050"/>
                </patternFill>
              </fill>
            </x14:dxf>
          </x14:cfRule>
          <xm:sqref>AB59:AB63</xm:sqref>
        </x14:conditionalFormatting>
        <x14:conditionalFormatting xmlns:xm="http://schemas.microsoft.com/office/excel/2006/main">
          <x14:cfRule type="containsText" priority="125" operator="containsText" id="{CC8A2ED4-0621-4543-8A08-5E58F0B60804}">
            <xm:f>NOT(ISERROR(SEARCH($M$78,AB65)))</xm:f>
            <xm:f>$M$78</xm:f>
            <x14:dxf>
              <fill>
                <patternFill>
                  <bgColor rgb="FFFF0000"/>
                </patternFill>
              </fill>
            </x14:dxf>
          </x14:cfRule>
          <x14:cfRule type="containsText" priority="126" operator="containsText" id="{AD6FFF8C-7903-4A82-8657-7805CB34C153}">
            <xm:f>NOT(ISERROR(SEARCH($M$77,AB65)))</xm:f>
            <xm:f>$M$77</xm:f>
            <x14:dxf>
              <fill>
                <patternFill>
                  <bgColor rgb="FFFFC000"/>
                </patternFill>
              </fill>
            </x14:dxf>
          </x14:cfRule>
          <x14:cfRule type="containsText" priority="127" operator="containsText" id="{244C23F3-BBD0-4A1A-8CA4-5C6AB1026866}">
            <xm:f>NOT(ISERROR(SEARCH($M$76,AB65)))</xm:f>
            <xm:f>$M$76</xm:f>
            <x14:dxf>
              <fill>
                <patternFill>
                  <bgColor rgb="FFFFFF00"/>
                </patternFill>
              </fill>
            </x14:dxf>
          </x14:cfRule>
          <x14:cfRule type="containsText" priority="128" operator="containsText" id="{4A41215F-7D7A-4FAA-91F5-88BC7441EDE1}">
            <xm:f>NOT(ISERROR(SEARCH($M$75,AB65)))</xm:f>
            <xm:f>$M$75</xm:f>
            <x14:dxf>
              <fill>
                <patternFill>
                  <bgColor rgb="FF92D050"/>
                </patternFill>
              </fill>
            </x14:dxf>
          </x14:cfRule>
          <xm:sqref>AB65:AB69</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14:formula1>
            <xm:f>'Clasificacion riesgo'!$B$3:$B$9</xm:f>
          </x14:formula1>
          <xm:sqref>G71</xm:sqref>
        </x14:dataValidation>
        <x14:dataValidation type="list" allowBlank="1" showInputMessage="1" showErrorMessage="1">
          <x14:formula1>
            <xm:f>'Tabla probabiidad'!$B$5:$B$9</xm:f>
          </x14:formula1>
          <xm:sqref>I18 X56:X57 I56:I57 I71:I72 I65:I69 X65:X71 X59:X63 I11:I15 X11:X43 I20:I43 I45:I54 X45:X54 I59:I63</xm:sqref>
        </x14:dataValidation>
        <x14:dataValidation type="list" allowBlank="1" showInputMessage="1" showErrorMessage="1">
          <x14:formula1>
            <xm:f>'Atributos controles'!$D$13:$D$15</xm:f>
          </x14:formula1>
          <xm:sqref>W11:W12</xm:sqref>
        </x14:dataValidation>
        <x14:dataValidation type="list" allowBlank="1" showInputMessage="1" showErrorMessage="1">
          <x14:formula1>
            <xm:f>'Atributos controles'!$D$11:$D$12</xm:f>
          </x14:formula1>
          <xm:sqref>V11:V12</xm:sqref>
        </x14:dataValidation>
        <x14:dataValidation type="list" allowBlank="1" showInputMessage="1" showErrorMessage="1">
          <x14:formula1>
            <xm:f>'Atributos controles'!$D$9:$D$10</xm:f>
          </x14:formula1>
          <xm:sqref>U11:U12</xm:sqref>
        </x14:dataValidation>
        <x14:dataValidation type="list" allowBlank="1" showInputMessage="1" showErrorMessage="1">
          <x14:formula1>
            <xm:f>'Atributos controles'!$D$7:$D$8</xm:f>
          </x14:formula1>
          <xm:sqref>S11:S15</xm:sqref>
        </x14:dataValidation>
        <x14:dataValidation type="list" allowBlank="1" showInputMessage="1" showErrorMessage="1">
          <x14:formula1>
            <xm:f>'Atributos controles'!$D$4:$D$6</xm:f>
          </x14:formula1>
          <xm:sqref>R11:R15</xm:sqref>
        </x14:dataValidation>
        <x14:dataValidation type="list" allowBlank="1" showInputMessage="1" showErrorMessage="1">
          <x14:formula1>
            <xm:f>'[4]Tabla probabiidad'!#REF!</xm:f>
          </x14:formula1>
          <xm:sqref>I16</xm:sqref>
        </x14:dataValidation>
        <x14:dataValidation type="list" allowBlank="1" showInputMessage="1" showErrorMessage="1">
          <x14:formula1>
            <xm:f>'[4]Atributos controles'!#REF!</xm:f>
          </x14:formula1>
          <xm:sqref>U16:W17 R16:S17</xm:sqref>
        </x14:dataValidation>
        <x14:dataValidation type="list" allowBlank="1" showInputMessage="1" showErrorMessage="1">
          <x14:formula1>
            <xm:f>'[5]Atributos controles'!#REF!</xm:f>
          </x14:formula1>
          <xm:sqref>U18:W20 R18:S20</xm:sqref>
        </x14:dataValidation>
        <x14:dataValidation type="list" allowBlank="1" showInputMessage="1" showErrorMessage="1">
          <x14:formula1>
            <xm:f>'[6]Atributos controles'!#REF!</xm:f>
          </x14:formula1>
          <xm:sqref>U25:W29 R25:S29</xm:sqref>
        </x14:dataValidation>
        <x14:dataValidation type="list" allowBlank="1" showInputMessage="1" showErrorMessage="1">
          <x14:formula1>
            <xm:f>'[7]Atributos controles'!#REF!</xm:f>
          </x14:formula1>
          <xm:sqref>U30:W31 R30:S31</xm:sqref>
        </x14:dataValidation>
        <x14:dataValidation type="list" allowBlank="1" showInputMessage="1" showErrorMessage="1">
          <x14:formula1>
            <xm:f>'[8]Atributos controles'!#REF!</xm:f>
          </x14:formula1>
          <xm:sqref>R21:S24 U21:W24</xm:sqref>
        </x14:dataValidation>
        <x14:dataValidation type="list" allowBlank="1" showInputMessage="1" showErrorMessage="1">
          <x14:formula1>
            <xm:f>'[9]Atributos controles'!#REF!</xm:f>
          </x14:formula1>
          <xm:sqref>S50:S53 U50:W53</xm:sqref>
        </x14:dataValidation>
        <x14:dataValidation type="list" allowBlank="1" showInputMessage="1" showErrorMessage="1">
          <x14:formula1>
            <xm:f>'[10]Atributos controles'!#REF!</xm:f>
          </x14:formula1>
          <xm:sqref>U63:W66 R63:S66</xm:sqref>
        </x14:dataValidation>
        <x14:dataValidation type="list" allowBlank="1" showInputMessage="1" showErrorMessage="1">
          <x14:formula1>
            <xm:f>'[11]Atributos controles'!#REF!</xm:f>
          </x14:formula1>
          <xm:sqref>U67:W69 R67:S69</xm:sqref>
        </x14:dataValidation>
        <x14:dataValidation type="list" allowBlank="1" showInputMessage="1" showErrorMessage="1">
          <x14:formula1>
            <xm:f>'Clasificacion riesgo'!$B$3:$B$12</xm:f>
          </x14:formula1>
          <xm:sqref>G65:G69 G56:G57 G43 G18 G45:G48 G11:G16 G20:G41 G50:G54 G59:G63</xm:sqref>
        </x14:dataValidation>
        <x14:dataValidation type="list" allowBlank="1" showInputMessage="1" showErrorMessage="1">
          <x14:formula1>
            <xm:f>'[12]Atributos controles'!#REF!</xm:f>
          </x14:formula1>
          <xm:sqref>R54:S62 U54:W62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1"/>
    <col min="39" max="39" width="31.5703125" style="1" customWidth="1"/>
    <col min="40" max="16384" width="11.42578125" style="1"/>
  </cols>
  <sheetData>
    <row r="1" spans="1:39" ht="29.25" customHeight="1" x14ac:dyDescent="0.3"/>
    <row r="2" spans="1:39" ht="39" customHeight="1" x14ac:dyDescent="0.3">
      <c r="B2" s="10"/>
    </row>
    <row r="3" spans="1:39" ht="39" customHeight="1" x14ac:dyDescent="0.3">
      <c r="B3" s="73" t="s">
        <v>135</v>
      </c>
    </row>
    <row r="4" spans="1:39" x14ac:dyDescent="0.3">
      <c r="A4" s="524" t="s">
        <v>45</v>
      </c>
      <c r="B4" s="525"/>
      <c r="C4" s="116" t="s">
        <v>215</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x14ac:dyDescent="0.3">
      <c r="A5" s="524" t="s">
        <v>47</v>
      </c>
      <c r="B5" s="525"/>
      <c r="C5" s="537" t="s">
        <v>216</v>
      </c>
      <c r="D5" s="538"/>
      <c r="E5" s="538"/>
      <c r="F5" s="538"/>
      <c r="G5" s="538"/>
      <c r="H5" s="538"/>
      <c r="I5" s="538"/>
      <c r="J5" s="538"/>
      <c r="K5" s="538"/>
      <c r="L5" s="538"/>
      <c r="M5" s="538"/>
      <c r="N5" s="539"/>
      <c r="O5" s="11"/>
      <c r="P5" s="11"/>
      <c r="Q5" s="11"/>
      <c r="R5" s="11"/>
      <c r="S5" s="11"/>
      <c r="T5" s="11"/>
      <c r="U5" s="11"/>
      <c r="V5" s="11"/>
      <c r="W5" s="11"/>
      <c r="X5" s="11"/>
      <c r="Y5" s="11"/>
      <c r="Z5" s="11"/>
      <c r="AA5" s="11"/>
      <c r="AB5" s="11"/>
      <c r="AC5" s="11"/>
      <c r="AD5" s="11"/>
      <c r="AE5" s="11"/>
      <c r="AF5" s="11"/>
      <c r="AG5" s="11"/>
      <c r="AH5" s="11"/>
      <c r="AI5" s="11"/>
    </row>
    <row r="6" spans="1:39" ht="32.25" customHeight="1" x14ac:dyDescent="0.3">
      <c r="A6" s="524" t="s">
        <v>46</v>
      </c>
      <c r="B6" s="525"/>
      <c r="C6" s="537" t="s">
        <v>217</v>
      </c>
      <c r="D6" s="538"/>
      <c r="E6" s="538"/>
      <c r="F6" s="538"/>
      <c r="G6" s="538"/>
      <c r="H6" s="538"/>
      <c r="I6" s="538"/>
      <c r="J6" s="538"/>
      <c r="K6" s="538"/>
      <c r="L6" s="538"/>
      <c r="M6" s="538"/>
      <c r="N6" s="539"/>
      <c r="O6" s="11"/>
      <c r="P6" s="11"/>
      <c r="Q6" s="11"/>
      <c r="R6" s="11"/>
      <c r="S6" s="11"/>
      <c r="T6" s="11"/>
      <c r="U6" s="11"/>
      <c r="V6" s="11"/>
      <c r="W6" s="11"/>
      <c r="X6" s="11"/>
      <c r="Y6" s="11"/>
      <c r="Z6" s="11"/>
      <c r="AA6" s="11"/>
      <c r="AB6" s="11"/>
      <c r="AC6" s="11"/>
      <c r="AD6" s="11"/>
      <c r="AE6" s="11"/>
      <c r="AF6" s="11"/>
      <c r="AG6" s="11"/>
      <c r="AH6" s="11"/>
      <c r="AI6" s="11"/>
    </row>
    <row r="7" spans="1:39" ht="32.25" customHeight="1" x14ac:dyDescent="0.3">
      <c r="A7" s="540" t="s">
        <v>229</v>
      </c>
      <c r="B7" s="541"/>
      <c r="C7" s="541"/>
      <c r="D7" s="541"/>
      <c r="E7" s="541"/>
      <c r="F7" s="541"/>
      <c r="G7" s="541"/>
      <c r="H7" s="540" t="s">
        <v>230</v>
      </c>
      <c r="I7" s="541"/>
      <c r="J7" s="541"/>
      <c r="K7" s="541"/>
      <c r="L7" s="541"/>
      <c r="M7" s="541"/>
      <c r="N7" s="522" t="s">
        <v>231</v>
      </c>
      <c r="O7" s="532"/>
      <c r="P7" s="532"/>
      <c r="Q7" s="532"/>
      <c r="R7" s="532"/>
      <c r="S7" s="532"/>
      <c r="T7" s="532"/>
      <c r="U7" s="532"/>
      <c r="V7" s="532"/>
      <c r="W7" s="532"/>
      <c r="X7" s="522" t="s">
        <v>232</v>
      </c>
      <c r="Y7" s="532"/>
      <c r="Z7" s="532"/>
      <c r="AA7" s="532"/>
      <c r="AB7" s="532"/>
      <c r="AC7" s="532"/>
      <c r="AD7" s="532" t="s">
        <v>36</v>
      </c>
      <c r="AE7" s="532"/>
      <c r="AF7" s="532"/>
      <c r="AG7" s="532"/>
      <c r="AH7" s="532"/>
      <c r="AI7" s="532"/>
    </row>
    <row r="8" spans="1:39" ht="16.5" customHeight="1" x14ac:dyDescent="0.3">
      <c r="A8" s="545" t="s">
        <v>0</v>
      </c>
      <c r="B8" s="602" t="s">
        <v>2</v>
      </c>
      <c r="C8" s="552" t="s">
        <v>3</v>
      </c>
      <c r="D8" s="552" t="s">
        <v>44</v>
      </c>
      <c r="E8" s="608" t="s">
        <v>1</v>
      </c>
      <c r="F8" s="551" t="s">
        <v>128</v>
      </c>
      <c r="G8" s="552" t="s">
        <v>142</v>
      </c>
      <c r="H8" s="605" t="s">
        <v>35</v>
      </c>
      <c r="I8" s="603" t="s">
        <v>5</v>
      </c>
      <c r="J8" s="551" t="s">
        <v>263</v>
      </c>
      <c r="K8" s="604" t="s">
        <v>48</v>
      </c>
      <c r="L8" s="603" t="s">
        <v>5</v>
      </c>
      <c r="M8" s="552" t="s">
        <v>50</v>
      </c>
      <c r="N8" s="583" t="s">
        <v>12</v>
      </c>
      <c r="O8" s="582" t="s">
        <v>140</v>
      </c>
      <c r="P8" s="582" t="s">
        <v>13</v>
      </c>
      <c r="Q8" s="582"/>
      <c r="R8" s="526" t="s">
        <v>9</v>
      </c>
      <c r="S8" s="585"/>
      <c r="T8" s="585"/>
      <c r="U8" s="585"/>
      <c r="V8" s="585"/>
      <c r="W8" s="527"/>
      <c r="X8" s="587" t="s">
        <v>234</v>
      </c>
      <c r="Y8" s="589" t="s">
        <v>5</v>
      </c>
      <c r="Z8" s="587" t="s">
        <v>233</v>
      </c>
      <c r="AA8" s="589" t="s">
        <v>5</v>
      </c>
      <c r="AB8" s="591" t="s">
        <v>194</v>
      </c>
      <c r="AC8" s="583" t="s">
        <v>31</v>
      </c>
      <c r="AD8" s="582" t="s">
        <v>36</v>
      </c>
      <c r="AE8" s="582" t="s">
        <v>37</v>
      </c>
      <c r="AF8" s="582" t="s">
        <v>38</v>
      </c>
      <c r="AG8" s="582" t="s">
        <v>40</v>
      </c>
      <c r="AH8" s="582" t="s">
        <v>39</v>
      </c>
      <c r="AI8" s="582" t="s">
        <v>41</v>
      </c>
    </row>
    <row r="9" spans="1:39" s="75" customFormat="1" ht="63" customHeight="1" x14ac:dyDescent="0.25">
      <c r="A9" s="546"/>
      <c r="B9" s="602"/>
      <c r="C9" s="582"/>
      <c r="D9" s="582"/>
      <c r="E9" s="602"/>
      <c r="F9" s="552"/>
      <c r="G9" s="582"/>
      <c r="H9" s="552"/>
      <c r="I9" s="522"/>
      <c r="J9" s="552"/>
      <c r="K9" s="522"/>
      <c r="L9" s="522"/>
      <c r="M9" s="582"/>
      <c r="N9" s="584"/>
      <c r="O9" s="582"/>
      <c r="P9" s="115" t="s">
        <v>4</v>
      </c>
      <c r="Q9" s="115" t="s">
        <v>2</v>
      </c>
      <c r="R9" s="9" t="s">
        <v>14</v>
      </c>
      <c r="S9" s="9" t="s">
        <v>18</v>
      </c>
      <c r="T9" s="9" t="s">
        <v>30</v>
      </c>
      <c r="U9" s="9" t="s">
        <v>19</v>
      </c>
      <c r="V9" s="9" t="s">
        <v>22</v>
      </c>
      <c r="W9" s="9" t="s">
        <v>25</v>
      </c>
      <c r="X9" s="588"/>
      <c r="Y9" s="590"/>
      <c r="Z9" s="588"/>
      <c r="AA9" s="590"/>
      <c r="AB9" s="591"/>
      <c r="AC9" s="584"/>
      <c r="AD9" s="582"/>
      <c r="AE9" s="582"/>
      <c r="AF9" s="582"/>
      <c r="AG9" s="582"/>
      <c r="AH9" s="582"/>
      <c r="AI9" s="582"/>
    </row>
    <row r="10" spans="1:39" s="3" customFormat="1" ht="133.5" customHeight="1" x14ac:dyDescent="0.25">
      <c r="A10" s="553">
        <v>1</v>
      </c>
      <c r="B10" s="576" t="s">
        <v>145</v>
      </c>
      <c r="C10" s="561" t="s">
        <v>228</v>
      </c>
      <c r="D10" s="561" t="s">
        <v>227</v>
      </c>
      <c r="E10" s="561" t="s">
        <v>226</v>
      </c>
      <c r="F10" s="574" t="s">
        <v>89</v>
      </c>
      <c r="G10" s="576">
        <v>2</v>
      </c>
      <c r="H10" s="598" t="s">
        <v>93</v>
      </c>
      <c r="I10" s="569">
        <v>0.2</v>
      </c>
      <c r="J10" s="561"/>
      <c r="K10" s="569" t="s">
        <v>8</v>
      </c>
      <c r="L10" s="569">
        <v>0.8</v>
      </c>
      <c r="M10" s="606" t="s">
        <v>100</v>
      </c>
      <c r="N10" s="6">
        <v>1</v>
      </c>
      <c r="O10" s="16" t="s">
        <v>237</v>
      </c>
      <c r="P10" s="165" t="s">
        <v>29</v>
      </c>
      <c r="Q10" s="165" t="s">
        <v>29</v>
      </c>
      <c r="R10" s="19" t="s">
        <v>15</v>
      </c>
      <c r="S10" s="19" t="s">
        <v>10</v>
      </c>
      <c r="T10" s="166">
        <v>0.4</v>
      </c>
      <c r="U10" s="19" t="s">
        <v>20</v>
      </c>
      <c r="V10" s="19" t="s">
        <v>23</v>
      </c>
      <c r="W10" s="19" t="s">
        <v>27</v>
      </c>
      <c r="X10" s="167" t="s">
        <v>94</v>
      </c>
      <c r="Y10" s="190">
        <v>4.8000000000000001E-2</v>
      </c>
      <c r="Z10" s="184" t="s">
        <v>97</v>
      </c>
      <c r="AA10" s="168">
        <v>1</v>
      </c>
      <c r="AB10" s="72" t="s">
        <v>100</v>
      </c>
      <c r="AC10" s="181" t="s">
        <v>32</v>
      </c>
      <c r="AD10" s="169" t="s">
        <v>224</v>
      </c>
      <c r="AE10" s="191" t="s">
        <v>261</v>
      </c>
      <c r="AF10" s="20" t="s">
        <v>221</v>
      </c>
      <c r="AG10" s="182" t="s">
        <v>262</v>
      </c>
      <c r="AH10" s="7"/>
      <c r="AI10" s="6"/>
      <c r="AM10" s="216" t="s">
        <v>236</v>
      </c>
    </row>
    <row r="11" spans="1:39" s="3" customFormat="1" ht="108" customHeight="1" x14ac:dyDescent="0.25">
      <c r="A11" s="554"/>
      <c r="B11" s="577"/>
      <c r="C11" s="563"/>
      <c r="D11" s="563"/>
      <c r="E11" s="563"/>
      <c r="F11" s="575"/>
      <c r="G11" s="577"/>
      <c r="H11" s="560"/>
      <c r="I11" s="570"/>
      <c r="J11" s="563"/>
      <c r="K11" s="570"/>
      <c r="L11" s="570"/>
      <c r="M11" s="607"/>
      <c r="N11" s="6">
        <v>2</v>
      </c>
      <c r="O11" s="16" t="s">
        <v>238</v>
      </c>
      <c r="P11" s="165"/>
      <c r="Q11" s="165"/>
      <c r="R11" s="19"/>
      <c r="S11" s="19"/>
      <c r="T11" s="166"/>
      <c r="U11" s="19"/>
      <c r="V11" s="19"/>
      <c r="W11" s="19"/>
      <c r="X11" s="203"/>
      <c r="Y11" s="190"/>
      <c r="Z11" s="204"/>
      <c r="AA11" s="168"/>
      <c r="AB11" s="72"/>
      <c r="AC11" s="181"/>
      <c r="AD11" s="169"/>
      <c r="AE11" s="191"/>
      <c r="AF11" s="20"/>
      <c r="AG11" s="182"/>
      <c r="AH11" s="7"/>
      <c r="AI11" s="6"/>
      <c r="AM11" s="185"/>
    </row>
    <row r="12" spans="1:39" ht="83.25" customHeight="1" x14ac:dyDescent="0.3">
      <c r="A12" s="6">
        <v>2</v>
      </c>
      <c r="B12" s="169" t="s">
        <v>141</v>
      </c>
      <c r="C12" s="16" t="s">
        <v>223</v>
      </c>
      <c r="D12" s="16" t="s">
        <v>241</v>
      </c>
      <c r="E12" s="16" t="s">
        <v>240</v>
      </c>
      <c r="F12" s="69" t="s">
        <v>81</v>
      </c>
      <c r="G12" s="7">
        <v>12</v>
      </c>
      <c r="H12" s="193" t="s">
        <v>94</v>
      </c>
      <c r="I12" s="8">
        <v>0.4</v>
      </c>
      <c r="J12" s="202"/>
      <c r="K12" s="215" t="s">
        <v>8</v>
      </c>
      <c r="L12" s="8">
        <v>0.2</v>
      </c>
      <c r="M12" s="227" t="s">
        <v>100</v>
      </c>
      <c r="N12" s="6">
        <v>2</v>
      </c>
      <c r="O12" s="121" t="s">
        <v>242</v>
      </c>
      <c r="P12" s="6" t="s">
        <v>29</v>
      </c>
      <c r="Q12" s="6" t="s">
        <v>29</v>
      </c>
      <c r="R12" s="19" t="s">
        <v>17</v>
      </c>
      <c r="S12" s="19" t="s">
        <v>10</v>
      </c>
      <c r="T12" s="166">
        <v>0.2</v>
      </c>
      <c r="U12" s="19" t="s">
        <v>20</v>
      </c>
      <c r="V12" s="19" t="s">
        <v>23</v>
      </c>
      <c r="W12" s="19" t="s">
        <v>27</v>
      </c>
      <c r="X12" s="179" t="s">
        <v>93</v>
      </c>
      <c r="Y12" s="166">
        <f>'Calculos Controles'!C15</f>
        <v>0.12</v>
      </c>
      <c r="Z12" s="179" t="s">
        <v>167</v>
      </c>
      <c r="AA12" s="174">
        <v>0.2</v>
      </c>
      <c r="AB12" s="78" t="s">
        <v>102</v>
      </c>
      <c r="AC12" s="181" t="s">
        <v>32</v>
      </c>
      <c r="AD12" s="169" t="s">
        <v>245</v>
      </c>
      <c r="AE12" s="7" t="s">
        <v>246</v>
      </c>
      <c r="AF12" s="20" t="s">
        <v>221</v>
      </c>
      <c r="AG12" s="182" t="s">
        <v>222</v>
      </c>
      <c r="AH12" s="6"/>
      <c r="AI12" s="6"/>
    </row>
    <row r="13" spans="1:39" ht="108.75" customHeight="1" x14ac:dyDescent="0.3">
      <c r="A13" s="6">
        <v>3</v>
      </c>
      <c r="B13" s="169" t="s">
        <v>250</v>
      </c>
      <c r="C13" s="16" t="s">
        <v>249</v>
      </c>
      <c r="D13" s="16" t="s">
        <v>247</v>
      </c>
      <c r="E13" s="16" t="s">
        <v>248</v>
      </c>
      <c r="F13" s="69" t="s">
        <v>81</v>
      </c>
      <c r="G13" s="7">
        <v>32</v>
      </c>
      <c r="H13" s="193" t="s">
        <v>195</v>
      </c>
      <c r="I13" s="8">
        <v>0.6</v>
      </c>
      <c r="J13" s="202"/>
      <c r="K13" s="215" t="s">
        <v>8</v>
      </c>
      <c r="L13" s="8">
        <v>0.8</v>
      </c>
      <c r="M13" s="227" t="s">
        <v>100</v>
      </c>
      <c r="N13" s="6">
        <v>3</v>
      </c>
      <c r="O13" s="121" t="s">
        <v>252</v>
      </c>
      <c r="P13" s="6" t="s">
        <v>29</v>
      </c>
      <c r="Q13" s="6" t="s">
        <v>29</v>
      </c>
      <c r="R13" s="19" t="s">
        <v>16</v>
      </c>
      <c r="S13" s="19" t="s">
        <v>10</v>
      </c>
      <c r="T13" s="173">
        <v>0.6</v>
      </c>
      <c r="U13" s="19" t="s">
        <v>20</v>
      </c>
      <c r="V13" s="19" t="s">
        <v>23</v>
      </c>
      <c r="W13" s="19" t="s">
        <v>26</v>
      </c>
      <c r="X13" s="74" t="s">
        <v>195</v>
      </c>
      <c r="Y13" s="175">
        <v>0.42</v>
      </c>
      <c r="Z13" s="184" t="s">
        <v>251</v>
      </c>
      <c r="AA13" s="175">
        <v>0.8</v>
      </c>
      <c r="AB13" s="72" t="s">
        <v>100</v>
      </c>
      <c r="AC13" s="181" t="s">
        <v>218</v>
      </c>
      <c r="AD13" s="169" t="s">
        <v>254</v>
      </c>
      <c r="AE13" s="7" t="s">
        <v>255</v>
      </c>
      <c r="AF13" s="6" t="s">
        <v>221</v>
      </c>
      <c r="AG13" s="182" t="s">
        <v>222</v>
      </c>
      <c r="AH13" s="6"/>
      <c r="AI13" s="6"/>
    </row>
    <row r="14" spans="1:39" ht="115.5" customHeight="1" x14ac:dyDescent="0.3">
      <c r="A14" s="6">
        <v>4</v>
      </c>
      <c r="B14" s="169"/>
      <c r="C14" s="7"/>
      <c r="D14" s="16"/>
      <c r="E14" s="16"/>
      <c r="F14" s="69"/>
      <c r="G14" s="7">
        <v>2</v>
      </c>
      <c r="H14" s="193"/>
      <c r="I14" s="8">
        <v>0.4</v>
      </c>
      <c r="J14" s="202"/>
      <c r="K14" s="218"/>
      <c r="L14" s="8">
        <v>0.6</v>
      </c>
      <c r="M14" s="228"/>
      <c r="N14" s="7">
        <v>4</v>
      </c>
      <c r="O14" s="122"/>
      <c r="P14" s="7" t="s">
        <v>29</v>
      </c>
      <c r="Q14" s="7" t="s">
        <v>29</v>
      </c>
      <c r="R14" s="19" t="s">
        <v>15</v>
      </c>
      <c r="S14" s="19" t="s">
        <v>11</v>
      </c>
      <c r="T14" s="173">
        <v>0.5</v>
      </c>
      <c r="U14" s="19" t="s">
        <v>20</v>
      </c>
      <c r="V14" s="19" t="s">
        <v>23</v>
      </c>
      <c r="W14" s="19" t="s">
        <v>26</v>
      </c>
      <c r="X14" s="176" t="s">
        <v>213</v>
      </c>
      <c r="Y14" s="166">
        <v>0.2</v>
      </c>
      <c r="Z14" s="74" t="s">
        <v>101</v>
      </c>
      <c r="AA14" s="166">
        <v>0.5</v>
      </c>
      <c r="AB14" s="74" t="s">
        <v>101</v>
      </c>
      <c r="AC14" s="181"/>
      <c r="AD14" s="7"/>
      <c r="AE14" s="7"/>
      <c r="AF14" s="7"/>
      <c r="AG14" s="182" t="s">
        <v>222</v>
      </c>
      <c r="AH14" s="7"/>
      <c r="AI14" s="7"/>
    </row>
    <row r="15" spans="1:39" ht="117" customHeight="1" x14ac:dyDescent="0.3">
      <c r="A15" s="6">
        <v>5</v>
      </c>
      <c r="B15" s="169"/>
      <c r="C15" s="79"/>
      <c r="D15" s="79"/>
      <c r="E15" s="79"/>
      <c r="F15" s="69"/>
      <c r="G15" s="7">
        <v>35</v>
      </c>
      <c r="H15" s="193"/>
      <c r="I15" s="8">
        <v>0.6</v>
      </c>
      <c r="J15" s="202"/>
      <c r="K15" s="218"/>
      <c r="L15" s="8">
        <v>0.4</v>
      </c>
      <c r="M15" s="224"/>
      <c r="N15" s="7">
        <v>5</v>
      </c>
      <c r="O15" s="122"/>
      <c r="P15" s="7"/>
      <c r="Q15" s="7"/>
      <c r="R15" s="7"/>
      <c r="S15" s="7"/>
      <c r="T15" s="7"/>
      <c r="U15" s="7"/>
      <c r="V15" s="7"/>
      <c r="W15" s="7"/>
      <c r="X15" s="7"/>
      <c r="Y15" s="118"/>
      <c r="Z15" s="7"/>
      <c r="AA15" s="118"/>
      <c r="AB15" s="7"/>
      <c r="AC15" s="181"/>
      <c r="AD15" s="7"/>
      <c r="AE15" s="7"/>
      <c r="AF15" s="7"/>
      <c r="AG15" s="182" t="s">
        <v>222</v>
      </c>
      <c r="AH15" s="7"/>
      <c r="AI15" s="7"/>
    </row>
    <row r="16" spans="1:39" ht="85.5" customHeight="1" x14ac:dyDescent="0.3">
      <c r="A16" s="6">
        <v>7</v>
      </c>
      <c r="B16" s="7"/>
      <c r="C16" s="7"/>
      <c r="D16" s="16"/>
      <c r="E16" s="117"/>
      <c r="F16" s="69"/>
      <c r="G16" s="7"/>
      <c r="H16" s="193"/>
      <c r="I16" s="7"/>
      <c r="J16" s="202"/>
      <c r="K16" s="218"/>
      <c r="L16" s="7"/>
      <c r="M16" s="224"/>
      <c r="N16" s="7"/>
      <c r="O16" s="7"/>
      <c r="P16" s="7"/>
      <c r="Q16" s="7"/>
      <c r="R16" s="7"/>
      <c r="S16" s="7"/>
      <c r="T16" s="7"/>
      <c r="U16" s="7"/>
      <c r="V16" s="7"/>
      <c r="W16" s="7"/>
      <c r="X16" s="7"/>
      <c r="Y16" s="7"/>
      <c r="Z16" s="7"/>
      <c r="AA16" s="118"/>
      <c r="AB16" s="7"/>
      <c r="AC16" s="181"/>
      <c r="AD16" s="7"/>
      <c r="AE16" s="7"/>
      <c r="AF16" s="7"/>
      <c r="AG16" s="182" t="s">
        <v>222</v>
      </c>
      <c r="AH16" s="7"/>
      <c r="AI16" s="7"/>
    </row>
    <row r="17" spans="1:35" ht="33" x14ac:dyDescent="0.3">
      <c r="A17" s="6">
        <v>8</v>
      </c>
      <c r="B17" s="7"/>
      <c r="C17" s="7"/>
      <c r="D17" s="7"/>
      <c r="E17" s="7"/>
      <c r="F17" s="69"/>
      <c r="G17" s="7"/>
      <c r="H17" s="193"/>
      <c r="I17" s="7"/>
      <c r="J17" s="202"/>
      <c r="K17" s="218"/>
      <c r="L17" s="7"/>
      <c r="M17" s="224"/>
      <c r="N17" s="7"/>
      <c r="O17" s="7"/>
      <c r="P17" s="7"/>
      <c r="Q17" s="7"/>
      <c r="R17" s="7"/>
      <c r="S17" s="7"/>
      <c r="T17" s="7"/>
      <c r="U17" s="7"/>
      <c r="V17" s="7"/>
      <c r="W17" s="7"/>
      <c r="X17" s="7"/>
      <c r="Y17" s="7"/>
      <c r="Z17" s="7"/>
      <c r="AA17" s="7"/>
      <c r="AB17" s="7"/>
      <c r="AC17" s="181"/>
      <c r="AD17" s="7"/>
      <c r="AE17" s="7"/>
      <c r="AF17" s="7"/>
      <c r="AG17" s="182" t="s">
        <v>222</v>
      </c>
      <c r="AH17" s="7"/>
      <c r="AI17" s="7"/>
    </row>
    <row r="18" spans="1:35" ht="33" x14ac:dyDescent="0.3">
      <c r="A18" s="6">
        <v>9</v>
      </c>
      <c r="B18" s="7"/>
      <c r="C18" s="7"/>
      <c r="D18" s="7"/>
      <c r="E18" s="7"/>
      <c r="F18" s="69"/>
      <c r="G18" s="7"/>
      <c r="H18" s="193"/>
      <c r="I18" s="7"/>
      <c r="J18" s="202"/>
      <c r="K18" s="218"/>
      <c r="L18" s="7"/>
      <c r="M18" s="224"/>
      <c r="N18" s="7"/>
      <c r="O18" s="7"/>
      <c r="P18" s="7"/>
      <c r="Q18" s="7"/>
      <c r="R18" s="7"/>
      <c r="S18" s="7"/>
      <c r="T18" s="7"/>
      <c r="U18" s="7"/>
      <c r="V18" s="7"/>
      <c r="W18" s="7"/>
      <c r="X18" s="7"/>
      <c r="Y18" s="7"/>
      <c r="Z18" s="7"/>
      <c r="AA18" s="7"/>
      <c r="AB18" s="7"/>
      <c r="AC18" s="7"/>
      <c r="AD18" s="7"/>
      <c r="AE18" s="7"/>
      <c r="AF18" s="7"/>
      <c r="AG18" s="182" t="s">
        <v>222</v>
      </c>
      <c r="AH18" s="7"/>
      <c r="AI18" s="7"/>
    </row>
    <row r="19" spans="1:35" ht="33" x14ac:dyDescent="0.3">
      <c r="A19" s="6">
        <v>10</v>
      </c>
      <c r="B19" s="7"/>
      <c r="C19" s="7"/>
      <c r="D19" s="7"/>
      <c r="E19" s="7"/>
      <c r="F19" s="69"/>
      <c r="G19" s="7"/>
      <c r="H19" s="193"/>
      <c r="I19" s="7"/>
      <c r="J19" s="202"/>
      <c r="K19" s="218"/>
      <c r="L19" s="7"/>
      <c r="M19" s="224"/>
      <c r="N19" s="7"/>
      <c r="O19" s="7"/>
      <c r="P19" s="7"/>
      <c r="Q19" s="7"/>
      <c r="R19" s="7"/>
      <c r="S19" s="7"/>
      <c r="T19" s="7"/>
      <c r="U19" s="7"/>
      <c r="V19" s="7"/>
      <c r="W19" s="7"/>
      <c r="X19" s="7"/>
      <c r="Y19" s="7"/>
      <c r="Z19" s="7"/>
      <c r="AA19" s="7"/>
      <c r="AB19" s="7"/>
      <c r="AC19" s="7"/>
      <c r="AD19" s="7"/>
      <c r="AE19" s="7"/>
      <c r="AF19" s="7"/>
      <c r="AG19" s="182" t="s">
        <v>222</v>
      </c>
      <c r="AH19" s="7"/>
      <c r="AI19" s="7"/>
    </row>
    <row r="20" spans="1:35" ht="33" x14ac:dyDescent="0.3">
      <c r="A20" s="6">
        <v>11</v>
      </c>
      <c r="B20" s="7"/>
      <c r="C20" s="7"/>
      <c r="D20" s="7"/>
      <c r="E20" s="7"/>
      <c r="F20" s="69"/>
      <c r="G20" s="7"/>
      <c r="H20" s="193"/>
      <c r="I20" s="7"/>
      <c r="J20" s="202"/>
      <c r="K20" s="218"/>
      <c r="L20" s="7"/>
      <c r="M20" s="224"/>
      <c r="N20" s="7"/>
      <c r="O20" s="7"/>
      <c r="P20" s="7"/>
      <c r="Q20" s="7"/>
      <c r="R20" s="7"/>
      <c r="S20" s="7"/>
      <c r="T20" s="7"/>
      <c r="U20" s="7"/>
      <c r="V20" s="7"/>
      <c r="W20" s="7"/>
      <c r="X20" s="7"/>
      <c r="Y20" s="7"/>
      <c r="Z20" s="7"/>
      <c r="AA20" s="7"/>
      <c r="AB20" s="7"/>
      <c r="AC20" s="7"/>
      <c r="AD20" s="7"/>
      <c r="AE20" s="7"/>
      <c r="AF20" s="7"/>
      <c r="AG20" s="182" t="s">
        <v>222</v>
      </c>
      <c r="AH20" s="7"/>
      <c r="AI20" s="7"/>
    </row>
    <row r="21" spans="1:35" ht="33" x14ac:dyDescent="0.3">
      <c r="A21" s="6">
        <v>12</v>
      </c>
      <c r="B21" s="7"/>
      <c r="C21" s="7"/>
      <c r="D21" s="7"/>
      <c r="E21" s="7"/>
      <c r="F21" s="69"/>
      <c r="G21" s="7"/>
      <c r="H21" s="193"/>
      <c r="I21" s="7"/>
      <c r="J21" s="202"/>
      <c r="K21" s="218"/>
      <c r="L21" s="7"/>
      <c r="M21" s="224"/>
      <c r="N21" s="7"/>
      <c r="O21" s="7"/>
      <c r="P21" s="7"/>
      <c r="Q21" s="7"/>
      <c r="R21" s="7"/>
      <c r="S21" s="7"/>
      <c r="T21" s="7"/>
      <c r="U21" s="7"/>
      <c r="V21" s="7"/>
      <c r="W21" s="7"/>
      <c r="X21" s="7"/>
      <c r="Y21" s="7"/>
      <c r="Z21" s="7"/>
      <c r="AA21" s="7"/>
      <c r="AB21" s="7"/>
      <c r="AC21" s="7"/>
      <c r="AD21" s="7"/>
      <c r="AE21" s="7"/>
      <c r="AF21" s="7"/>
      <c r="AG21" s="182" t="s">
        <v>222</v>
      </c>
      <c r="AH21" s="7"/>
      <c r="AI21" s="7"/>
    </row>
    <row r="22" spans="1:35" x14ac:dyDescent="0.3">
      <c r="H22" s="193"/>
      <c r="M22" s="11"/>
    </row>
    <row r="23" spans="1:35" x14ac:dyDescent="0.3">
      <c r="H23" s="193"/>
      <c r="M23" s="11"/>
    </row>
    <row r="24" spans="1:35" x14ac:dyDescent="0.3">
      <c r="H24" s="193"/>
      <c r="M24" s="11"/>
      <c r="AD24" s="1" t="s">
        <v>220</v>
      </c>
    </row>
    <row r="25" spans="1:35" x14ac:dyDescent="0.3">
      <c r="H25" s="200"/>
      <c r="M25" s="11"/>
    </row>
    <row r="26" spans="1:35" x14ac:dyDescent="0.3">
      <c r="AD26" s="1" t="s">
        <v>32</v>
      </c>
    </row>
    <row r="28" spans="1:35" ht="36" customHeight="1" x14ac:dyDescent="0.3">
      <c r="H28" s="578" t="s">
        <v>235</v>
      </c>
      <c r="I28" s="578"/>
      <c r="J28" s="205"/>
      <c r="K28" s="579" t="s">
        <v>256</v>
      </c>
      <c r="L28" s="579"/>
      <c r="M28" s="207" t="s">
        <v>260</v>
      </c>
      <c r="O28" s="231" t="s">
        <v>134</v>
      </c>
      <c r="AD28" s="1" t="s">
        <v>33</v>
      </c>
    </row>
    <row r="29" spans="1:35" x14ac:dyDescent="0.3">
      <c r="H29" s="194" t="s">
        <v>93</v>
      </c>
      <c r="I29" s="195">
        <v>0.2</v>
      </c>
      <c r="J29" s="225"/>
      <c r="K29" s="219" t="s">
        <v>167</v>
      </c>
      <c r="L29" s="195">
        <v>0.2</v>
      </c>
      <c r="M29" s="208" t="s">
        <v>102</v>
      </c>
      <c r="O29" s="229" t="s">
        <v>178</v>
      </c>
      <c r="AD29" s="1" t="s">
        <v>218</v>
      </c>
    </row>
    <row r="30" spans="1:35" ht="33" x14ac:dyDescent="0.3">
      <c r="H30" s="217" t="s">
        <v>94</v>
      </c>
      <c r="I30" s="195">
        <v>0.4</v>
      </c>
      <c r="J30" s="225"/>
      <c r="K30" s="220" t="s">
        <v>103</v>
      </c>
      <c r="L30" s="195">
        <v>0.4</v>
      </c>
      <c r="M30" s="209" t="s">
        <v>101</v>
      </c>
      <c r="O30" s="230" t="s">
        <v>179</v>
      </c>
      <c r="AD30" s="1" t="s">
        <v>219</v>
      </c>
    </row>
    <row r="31" spans="1:35" ht="33" x14ac:dyDescent="0.3">
      <c r="H31" s="196" t="s">
        <v>195</v>
      </c>
      <c r="I31" s="195">
        <v>0.6</v>
      </c>
      <c r="J31" s="225"/>
      <c r="K31" s="221" t="s">
        <v>101</v>
      </c>
      <c r="L31" s="195">
        <v>0.6</v>
      </c>
      <c r="M31" s="226" t="s">
        <v>100</v>
      </c>
      <c r="O31" s="230" t="s">
        <v>180</v>
      </c>
      <c r="AD31" s="1" t="s">
        <v>34</v>
      </c>
    </row>
    <row r="32" spans="1:35" ht="33" x14ac:dyDescent="0.3">
      <c r="H32" s="197" t="s">
        <v>7</v>
      </c>
      <c r="I32" s="195">
        <v>0.8</v>
      </c>
      <c r="J32" s="225"/>
      <c r="K32" s="222" t="s">
        <v>8</v>
      </c>
      <c r="L32" s="195">
        <v>0.8</v>
      </c>
      <c r="M32" s="211" t="s">
        <v>99</v>
      </c>
      <c r="O32" s="230" t="s">
        <v>181</v>
      </c>
    </row>
    <row r="33" spans="8:15" ht="33" x14ac:dyDescent="0.3">
      <c r="H33" s="198" t="s">
        <v>95</v>
      </c>
      <c r="I33" s="195">
        <v>1</v>
      </c>
      <c r="J33" s="225"/>
      <c r="K33" s="223" t="s">
        <v>104</v>
      </c>
      <c r="L33" s="195">
        <v>1</v>
      </c>
      <c r="M33" s="206"/>
      <c r="O33" s="230" t="s">
        <v>182</v>
      </c>
    </row>
    <row r="34" spans="8:15" ht="18" x14ac:dyDescent="0.3">
      <c r="O34" s="232" t="s">
        <v>96</v>
      </c>
    </row>
    <row r="35" spans="8:15" ht="33" x14ac:dyDescent="0.3">
      <c r="O35" s="229" t="s">
        <v>183</v>
      </c>
    </row>
    <row r="36" spans="8:15" ht="49.5" x14ac:dyDescent="0.3">
      <c r="O36" s="230" t="s">
        <v>184</v>
      </c>
    </row>
    <row r="37" spans="8:15" ht="33" x14ac:dyDescent="0.3">
      <c r="O37" s="230" t="s">
        <v>185</v>
      </c>
    </row>
    <row r="38" spans="8:15" ht="66" x14ac:dyDescent="0.3">
      <c r="O38" s="230" t="s">
        <v>186</v>
      </c>
    </row>
    <row r="39" spans="8:15" ht="49.5" x14ac:dyDescent="0.3">
      <c r="O39" s="230" t="s">
        <v>187</v>
      </c>
    </row>
  </sheetData>
  <mergeCells count="54">
    <mergeCell ref="A4:B4"/>
    <mergeCell ref="A5:B5"/>
    <mergeCell ref="C5:N5"/>
    <mergeCell ref="A6:B6"/>
    <mergeCell ref="C6:N6"/>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K8:K9"/>
    <mergeCell ref="L8:L9"/>
    <mergeCell ref="M8:M9"/>
    <mergeCell ref="N8:N9"/>
    <mergeCell ref="O8:O9"/>
    <mergeCell ref="P8:Q8"/>
    <mergeCell ref="R8:W8"/>
    <mergeCell ref="X8:X9"/>
    <mergeCell ref="Y8:Y9"/>
    <mergeCell ref="Z8:Z9"/>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I10:I11"/>
    <mergeCell ref="K10:K11"/>
    <mergeCell ref="L10:L11"/>
    <mergeCell ref="M10:M11"/>
    <mergeCell ref="H28:I28"/>
    <mergeCell ref="K28:L28"/>
    <mergeCell ref="J10:J11"/>
  </mergeCells>
  <conditionalFormatting sqref="I10">
    <cfRule type="cellIs" dxfId="306" priority="41" operator="equal">
      <formula>$H$10</formula>
    </cfRule>
  </conditionalFormatting>
  <dataValidations count="5">
    <dataValidation type="list" allowBlank="1" showInputMessage="1" showErrorMessage="1" sqref="AC10:AC17">
      <formula1>$AD$26:$AD$31</formula1>
    </dataValidation>
    <dataValidation type="list" allowBlank="1" showInputMessage="1" showErrorMessage="1" sqref="AI10:AI13">
      <formula1>#REF!</formula1>
    </dataValidation>
    <dataValidation type="list" allowBlank="1" showInputMessage="1" showErrorMessage="1" sqref="K10 K12:K21">
      <formula1>$K$29:$K$33</formula1>
    </dataValidation>
    <dataValidation type="list" allowBlank="1" showInputMessage="1" showErrorMessage="1" sqref="M10 M12:M21">
      <formula1>$M$29:$M$32</formula1>
    </dataValidation>
    <dataValidation type="list" allowBlank="1" showInputMessage="1" showErrorMessage="1" sqref="J10 J12:J21">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63" operator="containsText" id="{20FB452A-601E-4C2C-B6FD-1E4EE35A7138}">
            <xm:f>NOT(ISERROR(SEARCH($H$29,H10)))</xm:f>
            <xm:f>$H$29</xm:f>
            <x14:dxf>
              <fill>
                <patternFill>
                  <fgColor rgb="FF92D050"/>
                  <bgColor rgb="FF92D05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m:sqref>H10</xm:sqref>
        </x14:conditionalFormatting>
        <x14:conditionalFormatting xmlns:xm="http://schemas.microsoft.com/office/excel/2006/main">
          <x14:cfRule type="containsText" priority="60" operator="containsText" id="{2F17051E-2FE8-4A2D-AC3B-A509DF68A3F8}">
            <xm:f>NOT(ISERROR(SEARCH($H$30,H12)))</xm:f>
            <xm:f>$H$30</xm:f>
            <x14:dxf>
              <fill>
                <patternFill>
                  <bgColor rgb="FF00B050"/>
                </patternFill>
              </fill>
            </x14:dxf>
          </x14:cfRule>
          <x14:cfRule type="cellIs" priority="62" operator="equal" id="{4EB0429D-B6C4-4AEE-B906-51C973D72E46}">
            <xm:f>'Tabla probabiidad'!$B$5</xm:f>
            <x14:dxf>
              <fill>
                <patternFill>
                  <fgColor rgb="FF92D050"/>
                  <bgColor theme="6" tint="0.59996337778862885"/>
                </patternFill>
              </fill>
            </x14:dxf>
          </x14:cfRule>
          <xm:sqref>H12</xm:sqref>
        </x14:conditionalFormatting>
        <x14:conditionalFormatting xmlns:xm="http://schemas.microsoft.com/office/excel/2006/main">
          <x14:cfRule type="containsText" priority="42" operator="containsText" id="{E8DD611D-F308-4597-B44C-1ECB8AB1BF7F}">
            <xm:f>NOT(ISERROR(SEARCH($H$29,H12)))</xm:f>
            <xm:f>$H$29</xm:f>
            <x14:dxf>
              <fill>
                <patternFill>
                  <fgColor rgb="FF92D050"/>
                  <bgColor rgb="FF92D050"/>
                </patternFill>
              </fill>
            </x14:dxf>
          </x14:cfRule>
          <x14:cfRule type="containsText" priority="43" operator="containsText" id="{4E84ADB8-0E4F-4180-8382-F54B5E54D217}">
            <xm:f>NOT(ISERROR(SEARCH($H$33,H12)))</xm:f>
            <xm:f>$H$33</xm:f>
            <x14:dxf>
              <fill>
                <patternFill>
                  <bgColor rgb="FFFF0000"/>
                </patternFill>
              </fill>
            </x14:dxf>
          </x14:cfRule>
          <x14:cfRule type="containsText" priority="44" operator="containsText" id="{A0C2ADD0-2138-4FFF-A8E6-635B57206253}">
            <xm:f>NOT(ISERROR(SEARCH($H$32,H12)))</xm:f>
            <xm:f>$H$32</xm:f>
            <x14:dxf>
              <fill>
                <patternFill>
                  <fgColor rgb="FFFFFF00"/>
                  <bgColor rgb="FFFFFF00"/>
                </patternFill>
              </fill>
            </x14:dxf>
          </x14:cfRule>
          <x14:cfRule type="containsText" priority="45" operator="containsText" id="{5AC35C33-CA40-45BD-B2FA-BA5B68D7B550}">
            <xm:f>NOT(ISERROR(SEARCH($H$31,H12)))</xm:f>
            <xm:f>$H$31</xm:f>
            <x14:dxf>
              <fill>
                <patternFill>
                  <fgColor rgb="FFFFC000"/>
                  <bgColor rgb="FFFFC000"/>
                </patternFill>
              </fill>
            </x14:dxf>
          </x14:cfRule>
          <x14:cfRule type="cellIs" priority="47" operator="equal" id="{F5879FAD-4A54-4E0A-81C1-36C4CBCA0071}">
            <xm:f>'Tabla probabiidad'!$B$5</xm:f>
            <x14:dxf>
              <fill>
                <patternFill>
                  <fgColor theme="6"/>
                </patternFill>
              </fill>
            </x14:dxf>
          </x14:cfRule>
          <xm:sqref>H12:H25</xm:sqref>
        </x14:conditionalFormatting>
        <x14:conditionalFormatting xmlns:xm="http://schemas.microsoft.com/office/excel/2006/main">
          <x14:cfRule type="containsText" priority="46" operator="containsText" id="{A297ABD5-0347-4237-B458-79A2EE3F779D}">
            <xm:f>NOT(ISERROR(SEARCH($H$30,H13)))</xm:f>
            <xm:f>$H$30</xm:f>
            <x14:dxf>
              <fill>
                <patternFill>
                  <bgColor theme="0" tint="-0.14996795556505021"/>
                </patternFill>
              </fill>
            </x14:dxf>
          </x14:cfRule>
          <x14:cfRule type="cellIs" priority="48" operator="equal" id="{5AD1F01B-5915-4E41-B78E-AE0368A18602}">
            <xm:f>'Tabla probabiidad'!$B$5</xm:f>
            <x14:dxf>
              <fill>
                <patternFill>
                  <fgColor rgb="FF92D050"/>
                  <bgColor theme="6" tint="0.59996337778862885"/>
                </patternFill>
              </fill>
            </x14:dxf>
          </x14:cfRule>
          <xm:sqref>H13:H25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m:sqref>K10</xm:sqref>
        </x14:conditionalFormatting>
        <x14:conditionalFormatting xmlns:xm="http://schemas.microsoft.com/office/excel/2006/main">
          <x14:cfRule type="containsText" priority="21" operator="containsText" id="{52BC01AC-CE79-4BB2-85FA-AD0A2B7DE654}">
            <xm:f>NOT(ISERROR(SEARCH($K$33,K12)))</xm:f>
            <xm:f>$K$33</xm:f>
            <x14:dxf>
              <fill>
                <patternFill>
                  <bgColor rgb="FFFF0000"/>
                </patternFill>
              </fill>
            </x14:dxf>
          </x14:cfRule>
          <x14:cfRule type="containsText" priority="22" operator="containsText" id="{F6615BB2-6C34-4EFA-AFC6-5754F3939F49}">
            <xm:f>NOT(ISERROR(SEARCH($K$32,K12)))</xm:f>
            <xm:f>$K$32</xm:f>
            <x14:dxf>
              <fill>
                <patternFill>
                  <bgColor rgb="FFFFC000"/>
                </patternFill>
              </fill>
            </x14:dxf>
          </x14:cfRule>
          <x14:cfRule type="containsText" priority="23" operator="containsText" id="{75009B0F-0957-4405-9C14-DFC4DDC10F4A}">
            <xm:f>NOT(ISERROR(SEARCH($K$31,K12)))</xm:f>
            <xm:f>$K$31</xm:f>
            <x14:dxf>
              <fill>
                <patternFill>
                  <bgColor rgb="FFFFFF00"/>
                </patternFill>
              </fill>
            </x14:dxf>
          </x14:cfRule>
          <x14:cfRule type="containsText" priority="24" operator="containsText" id="{CD65F568-42A7-4DFE-9B92-B1197E2A1C49}">
            <xm:f>NOT(ISERROR(SEARCH($K$30,K12)))</xm:f>
            <xm:f>$K$30</xm:f>
            <x14:dxf>
              <fill>
                <patternFill>
                  <bgColor rgb="FF00B050"/>
                </patternFill>
              </fill>
            </x14:dxf>
          </x14:cfRule>
          <x14:cfRule type="containsText" priority="25" operator="containsText" id="{8955CE7B-742C-48B4-8D33-D3378DBC7C0B}">
            <xm:f>NOT(ISERROR(SEARCH($K$29,K12)))</xm:f>
            <xm:f>$K$29</xm:f>
            <x14:dxf>
              <fill>
                <patternFill>
                  <bgColor rgb="FF92D050"/>
                </patternFill>
              </fill>
            </x14:dxf>
          </x14:cfRule>
          <xm:sqref>K12:K21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m:sqref>M10</xm:sqref>
        </x14:conditionalFormatting>
        <x14:conditionalFormatting xmlns:xm="http://schemas.microsoft.com/office/excel/2006/main">
          <x14:cfRule type="containsText" priority="5" operator="containsText" id="{9C3561A3-73A6-4616-AD14-D48A1B7F24A7}">
            <xm:f>NOT(ISERROR(SEARCH($M$32,M12)))</xm:f>
            <xm:f>$M$32</xm:f>
            <x14:dxf>
              <fill>
                <patternFill>
                  <bgColor rgb="FFFF00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'Tabla probabiidad'!$B$5:$B$9</xm:f>
          </x14:formula1>
          <xm:sqref>H10 H12:H25</xm:sqref>
        </x14:dataValidation>
        <x14:dataValidation type="list" allowBlank="1" showInputMessage="1" showErrorMessage="1">
          <x14:formula1>
            <xm:f>'Atributos controles'!$D$4:$D$6</xm:f>
          </x14:formula1>
          <xm:sqref>R10:R14</xm:sqref>
        </x14:dataValidation>
        <x14:dataValidation type="list" allowBlank="1" showInputMessage="1" showErrorMessage="1">
          <x14:formula1>
            <xm:f>'Atributos controles'!$D$7:$D$8</xm:f>
          </x14:formula1>
          <xm:sqref>S10:S14</xm:sqref>
        </x14:dataValidation>
        <x14:dataValidation type="list" allowBlank="1" showInputMessage="1" showErrorMessage="1">
          <x14:formula1>
            <xm:f>'Atributos controles'!$D$9:$D$10</xm:f>
          </x14:formula1>
          <xm:sqref>U10:U14</xm:sqref>
        </x14:dataValidation>
        <x14:dataValidation type="list" allowBlank="1" showInputMessage="1" showErrorMessage="1">
          <x14:formula1>
            <xm:f>'Atributos controles'!$D$11:$D$12</xm:f>
          </x14:formula1>
          <xm:sqref>V10:V14</xm:sqref>
        </x14:dataValidation>
        <x14:dataValidation type="list" allowBlank="1" showInputMessage="1" showErrorMessage="1">
          <x14:formula1>
            <xm:f>'Atributos controles'!$D$13:$D$15</xm:f>
          </x14:formula1>
          <xm:sqref>W10:W14</xm:sqref>
        </x14:dataValidation>
        <x14:dataValidation type="list" allowBlank="1" showInputMessage="1" showErrorMessage="1">
          <x14:formula1>
            <xm:f>'Clasificacion riesgo'!$B$3:$B$9</xm:f>
          </x14:formula1>
          <xm:sqref>F10 F12:F21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58"/>
  <sheetViews>
    <sheetView topLeftCell="A8" zoomScale="85" zoomScaleNormal="85" workbookViewId="0">
      <selection activeCell="J8" sqref="J8:J9"/>
    </sheetView>
  </sheetViews>
  <sheetFormatPr baseColWidth="10" defaultColWidth="11.42578125" defaultRowHeight="16.5" x14ac:dyDescent="0.3"/>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3" width="46.85546875" style="1" customWidth="1"/>
    <col min="34" max="34" width="33.28515625" style="1" customWidth="1"/>
    <col min="35" max="16384" width="11.42578125" style="1"/>
  </cols>
  <sheetData>
    <row r="1" spans="1:42" ht="21.75" customHeight="1" x14ac:dyDescent="0.3"/>
    <row r="2" spans="1:42" ht="37.5" customHeight="1" x14ac:dyDescent="0.3">
      <c r="B2" s="10"/>
      <c r="C2" s="529"/>
      <c r="D2" s="529"/>
      <c r="S2" s="609"/>
      <c r="T2" s="609"/>
      <c r="U2" s="609"/>
      <c r="V2" s="609"/>
      <c r="W2" s="609"/>
      <c r="X2" s="609"/>
    </row>
    <row r="3" spans="1:42" ht="46.5" customHeight="1" x14ac:dyDescent="0.3">
      <c r="B3" s="10"/>
      <c r="C3" s="529"/>
      <c r="D3" s="529"/>
      <c r="E3" s="73"/>
      <c r="S3" s="609"/>
      <c r="T3" s="609"/>
      <c r="U3" s="609"/>
      <c r="V3" s="609"/>
      <c r="W3" s="609"/>
      <c r="X3" s="609"/>
    </row>
    <row r="4" spans="1:42" ht="42.75" customHeight="1" x14ac:dyDescent="0.3">
      <c r="B4" s="73" t="s">
        <v>885</v>
      </c>
      <c r="E4" s="73"/>
      <c r="AF4" s="1"/>
    </row>
    <row r="5" spans="1:42" x14ac:dyDescent="0.3">
      <c r="A5" s="524" t="s">
        <v>45</v>
      </c>
      <c r="B5" s="525"/>
      <c r="C5" s="116" t="s">
        <v>691</v>
      </c>
      <c r="D5" s="12"/>
      <c r="E5" s="12"/>
      <c r="F5" s="13"/>
      <c r="G5" s="13"/>
      <c r="H5" s="13"/>
      <c r="I5" s="13"/>
      <c r="J5" s="13"/>
      <c r="K5" s="13"/>
      <c r="L5" s="15"/>
      <c r="AF5" s="1"/>
    </row>
    <row r="6" spans="1:42" ht="37.5" customHeight="1" x14ac:dyDescent="0.3">
      <c r="A6" s="524" t="s">
        <v>47</v>
      </c>
      <c r="B6" s="525"/>
      <c r="C6" s="537" t="s">
        <v>692</v>
      </c>
      <c r="D6" s="538"/>
      <c r="E6" s="538"/>
      <c r="F6" s="538"/>
      <c r="G6" s="538"/>
      <c r="H6" s="538"/>
      <c r="I6" s="538"/>
      <c r="J6" s="538"/>
      <c r="K6" s="538"/>
      <c r="L6" s="539"/>
      <c r="AF6" s="1"/>
    </row>
    <row r="7" spans="1:42" ht="32.25" customHeight="1" x14ac:dyDescent="0.3">
      <c r="A7" s="524" t="s">
        <v>46</v>
      </c>
      <c r="B7" s="525"/>
      <c r="C7" s="537" t="s">
        <v>693</v>
      </c>
      <c r="D7" s="538"/>
      <c r="E7" s="538"/>
      <c r="F7" s="538"/>
      <c r="G7" s="538"/>
      <c r="H7" s="538"/>
      <c r="I7" s="538"/>
      <c r="J7" s="538"/>
      <c r="K7" s="538"/>
      <c r="L7" s="539"/>
      <c r="M7" s="449"/>
      <c r="N7" s="449"/>
      <c r="O7" s="449"/>
      <c r="P7" s="449"/>
      <c r="Q7" s="449"/>
      <c r="R7" s="449"/>
      <c r="S7" s="449"/>
      <c r="T7" s="449"/>
      <c r="U7" s="449"/>
      <c r="V7" s="449"/>
      <c r="W7" s="449"/>
      <c r="X7" s="449"/>
      <c r="Y7" s="449"/>
      <c r="Z7" s="449"/>
      <c r="AA7" s="449"/>
      <c r="AB7" s="449"/>
      <c r="AC7" s="449"/>
      <c r="AD7" s="449"/>
      <c r="AE7" s="449"/>
      <c r="AF7" s="450"/>
      <c r="AG7" s="449"/>
      <c r="AH7" s="449"/>
    </row>
    <row r="8" spans="1:42" ht="16.5" customHeight="1" x14ac:dyDescent="0.3">
      <c r="A8" s="545" t="s">
        <v>0</v>
      </c>
      <c r="B8" s="602" t="s">
        <v>146</v>
      </c>
      <c r="C8" s="552" t="s">
        <v>694</v>
      </c>
      <c r="D8" s="552" t="s">
        <v>14</v>
      </c>
      <c r="E8" s="608" t="s">
        <v>695</v>
      </c>
      <c r="F8" s="551" t="s">
        <v>696</v>
      </c>
      <c r="G8" s="605" t="s">
        <v>35</v>
      </c>
      <c r="H8" s="603" t="s">
        <v>5</v>
      </c>
      <c r="I8" s="604" t="s">
        <v>48</v>
      </c>
      <c r="J8" s="603" t="s">
        <v>5</v>
      </c>
      <c r="K8" s="552" t="s">
        <v>50</v>
      </c>
      <c r="L8" s="583" t="s">
        <v>12</v>
      </c>
      <c r="M8" s="582" t="s">
        <v>697</v>
      </c>
      <c r="N8" s="582" t="s">
        <v>13</v>
      </c>
      <c r="O8" s="582"/>
      <c r="P8" s="526" t="s">
        <v>9</v>
      </c>
      <c r="Q8" s="585"/>
      <c r="R8" s="585"/>
      <c r="S8" s="585"/>
      <c r="T8" s="585"/>
      <c r="U8" s="527"/>
      <c r="V8" s="587" t="s">
        <v>698</v>
      </c>
      <c r="W8" s="636"/>
      <c r="X8" s="587" t="s">
        <v>699</v>
      </c>
      <c r="Y8" s="636"/>
      <c r="Z8" s="591" t="s">
        <v>194</v>
      </c>
      <c r="AA8" s="583" t="s">
        <v>31</v>
      </c>
      <c r="AB8" s="582" t="s">
        <v>700</v>
      </c>
      <c r="AC8" s="582" t="s">
        <v>36</v>
      </c>
      <c r="AD8" s="582" t="s">
        <v>37</v>
      </c>
      <c r="AE8" s="582" t="s">
        <v>38</v>
      </c>
      <c r="AF8" s="582" t="s">
        <v>40</v>
      </c>
      <c r="AG8" s="582" t="s">
        <v>886</v>
      </c>
      <c r="AH8" s="582" t="s">
        <v>871</v>
      </c>
    </row>
    <row r="9" spans="1:42" s="4" customFormat="1" ht="78.75" customHeight="1" x14ac:dyDescent="0.25">
      <c r="A9" s="546"/>
      <c r="B9" s="602"/>
      <c r="C9" s="582"/>
      <c r="D9" s="582"/>
      <c r="E9" s="602"/>
      <c r="F9" s="552"/>
      <c r="G9" s="552"/>
      <c r="H9" s="522"/>
      <c r="I9" s="522"/>
      <c r="J9" s="522"/>
      <c r="K9" s="582"/>
      <c r="L9" s="584"/>
      <c r="M9" s="582"/>
      <c r="N9" s="115" t="s">
        <v>4</v>
      </c>
      <c r="O9" s="115" t="s">
        <v>2</v>
      </c>
      <c r="P9" s="9" t="s">
        <v>14</v>
      </c>
      <c r="Q9" s="9" t="s">
        <v>18</v>
      </c>
      <c r="R9" s="9" t="s">
        <v>30</v>
      </c>
      <c r="S9" s="9" t="s">
        <v>19</v>
      </c>
      <c r="T9" s="9" t="s">
        <v>22</v>
      </c>
      <c r="U9" s="9" t="s">
        <v>25</v>
      </c>
      <c r="V9" s="588"/>
      <c r="W9" s="637"/>
      <c r="X9" s="588"/>
      <c r="Y9" s="637"/>
      <c r="Z9" s="591"/>
      <c r="AA9" s="584"/>
      <c r="AB9" s="582"/>
      <c r="AC9" s="582"/>
      <c r="AD9" s="582"/>
      <c r="AE9" s="582"/>
      <c r="AF9" s="582"/>
      <c r="AG9" s="582"/>
      <c r="AH9" s="582"/>
      <c r="AI9" s="75"/>
      <c r="AJ9" s="75"/>
      <c r="AK9" s="75"/>
      <c r="AL9" s="75"/>
      <c r="AM9" s="75"/>
      <c r="AN9" s="75"/>
      <c r="AO9" s="75"/>
      <c r="AP9" s="75"/>
    </row>
    <row r="10" spans="1:42" s="3" customFormat="1" ht="117.6" customHeight="1" x14ac:dyDescent="0.25">
      <c r="A10" s="553">
        <v>1</v>
      </c>
      <c r="B10" s="576" t="s">
        <v>701</v>
      </c>
      <c r="C10" s="638" t="s">
        <v>702</v>
      </c>
      <c r="D10" s="574" t="s">
        <v>703</v>
      </c>
      <c r="E10" s="574" t="s">
        <v>704</v>
      </c>
      <c r="F10" s="69" t="s">
        <v>705</v>
      </c>
      <c r="G10" s="641" t="s">
        <v>93</v>
      </c>
      <c r="H10" s="564">
        <f>IF(G10="MUY BAJA",20%,IF(G10="BAJA",40%,IF(G10="MEDIA",60%,IF(G10="ALTA",80%,IF(G10="MUY ALTA",100%,IF(G10="",""))))))</f>
        <v>0.2</v>
      </c>
      <c r="I10" s="632" t="s">
        <v>8</v>
      </c>
      <c r="J10" s="564">
        <f>IF(I10="LEVE",20%,IF(I10="MENOR",40%,IF(I10="MODERADO",60%,IF(I10="MAYOR",80%,IF(I10="CATASTROFICO",100%,IF(G10="",""))))))</f>
        <v>0.8</v>
      </c>
      <c r="K10" s="633" t="s">
        <v>100</v>
      </c>
      <c r="L10" s="6" t="s">
        <v>706</v>
      </c>
      <c r="M10" s="69" t="s">
        <v>677</v>
      </c>
      <c r="N10" s="69" t="s">
        <v>29</v>
      </c>
      <c r="O10" s="6" t="s">
        <v>29</v>
      </c>
      <c r="P10" s="19" t="s">
        <v>15</v>
      </c>
      <c r="Q10" s="19" t="s">
        <v>11</v>
      </c>
      <c r="R10" s="248">
        <f>[13]ValoraciónControles!F14</f>
        <v>0.5</v>
      </c>
      <c r="S10" s="19" t="s">
        <v>21</v>
      </c>
      <c r="T10" s="19" t="s">
        <v>23</v>
      </c>
      <c r="U10" s="19" t="s">
        <v>27</v>
      </c>
      <c r="V10" s="629" t="s">
        <v>93</v>
      </c>
      <c r="W10" s="166">
        <v>0.1</v>
      </c>
      <c r="X10" s="615" t="s">
        <v>8</v>
      </c>
      <c r="Y10" s="166">
        <f>IF(X10="LEVE",20%,IF(X10="MENOR",40%,IF(X10="MODERADO",60%,IF(X10="MAYOR",80%,IF(X10="CATASTROFICO",100%,IF(X10="",""))))))</f>
        <v>0.8</v>
      </c>
      <c r="Z10" s="618" t="s">
        <v>100</v>
      </c>
      <c r="AA10" s="181" t="s">
        <v>32</v>
      </c>
      <c r="AB10" s="16" t="s">
        <v>707</v>
      </c>
      <c r="AC10" s="16" t="s">
        <v>708</v>
      </c>
      <c r="AD10" s="69" t="s">
        <v>592</v>
      </c>
      <c r="AE10" s="397">
        <v>45292</v>
      </c>
      <c r="AF10" s="398" t="s">
        <v>709</v>
      </c>
      <c r="AG10" s="169"/>
      <c r="AH10" s="169"/>
    </row>
    <row r="11" spans="1:42" ht="127.5" customHeight="1" x14ac:dyDescent="0.3">
      <c r="A11" s="580"/>
      <c r="B11" s="600"/>
      <c r="C11" s="639"/>
      <c r="D11" s="614"/>
      <c r="E11" s="614"/>
      <c r="F11" s="574" t="s">
        <v>710</v>
      </c>
      <c r="G11" s="642"/>
      <c r="H11" s="620"/>
      <c r="I11" s="613"/>
      <c r="J11" s="620"/>
      <c r="K11" s="634"/>
      <c r="L11" s="6" t="s">
        <v>711</v>
      </c>
      <c r="M11" s="387" t="s">
        <v>712</v>
      </c>
      <c r="N11" s="6" t="s">
        <v>29</v>
      </c>
      <c r="O11" s="6" t="s">
        <v>29</v>
      </c>
      <c r="P11" s="19" t="s">
        <v>15</v>
      </c>
      <c r="Q11" s="19" t="s">
        <v>10</v>
      </c>
      <c r="R11" s="248">
        <f>[13]ValoraciónControles!F29</f>
        <v>0.4</v>
      </c>
      <c r="S11" s="19" t="s">
        <v>20</v>
      </c>
      <c r="T11" s="19" t="s">
        <v>23</v>
      </c>
      <c r="U11" s="19" t="s">
        <v>26</v>
      </c>
      <c r="V11" s="630"/>
      <c r="W11" s="166">
        <v>0.04</v>
      </c>
      <c r="X11" s="616"/>
      <c r="Y11" s="166">
        <v>0.8</v>
      </c>
      <c r="Z11" s="619"/>
      <c r="AA11" s="181" t="s">
        <v>32</v>
      </c>
      <c r="AB11" s="16" t="s">
        <v>713</v>
      </c>
      <c r="AC11" s="16" t="s">
        <v>714</v>
      </c>
      <c r="AD11" s="69" t="s">
        <v>715</v>
      </c>
      <c r="AE11" s="397">
        <v>45292</v>
      </c>
      <c r="AF11" s="398" t="s">
        <v>709</v>
      </c>
      <c r="AG11" s="169"/>
      <c r="AH11" s="169"/>
    </row>
    <row r="12" spans="1:42" ht="117.75" customHeight="1" x14ac:dyDescent="0.3">
      <c r="A12" s="580"/>
      <c r="B12" s="600"/>
      <c r="C12" s="639"/>
      <c r="D12" s="614"/>
      <c r="E12" s="614"/>
      <c r="F12" s="575"/>
      <c r="G12" s="642"/>
      <c r="H12" s="620"/>
      <c r="I12" s="613"/>
      <c r="J12" s="620"/>
      <c r="K12" s="634"/>
      <c r="L12" s="6" t="s">
        <v>716</v>
      </c>
      <c r="M12" s="387" t="s">
        <v>717</v>
      </c>
      <c r="N12" s="6" t="s">
        <v>29</v>
      </c>
      <c r="O12" s="6" t="s">
        <v>29</v>
      </c>
      <c r="P12" s="19" t="s">
        <v>15</v>
      </c>
      <c r="Q12" s="19" t="s">
        <v>10</v>
      </c>
      <c r="R12" s="248">
        <v>0.4</v>
      </c>
      <c r="S12" s="19" t="s">
        <v>21</v>
      </c>
      <c r="T12" s="19" t="s">
        <v>23</v>
      </c>
      <c r="U12" s="19" t="s">
        <v>28</v>
      </c>
      <c r="V12" s="630"/>
      <c r="W12" s="166">
        <v>1.6E-2</v>
      </c>
      <c r="X12" s="616"/>
      <c r="Y12" s="166">
        <v>0.8</v>
      </c>
      <c r="Z12" s="619"/>
      <c r="AA12" s="181" t="s">
        <v>32</v>
      </c>
      <c r="AB12" s="16" t="s">
        <v>718</v>
      </c>
      <c r="AC12" s="16" t="s">
        <v>719</v>
      </c>
      <c r="AD12" s="69" t="s">
        <v>592</v>
      </c>
      <c r="AE12" s="397">
        <v>45292</v>
      </c>
      <c r="AF12" s="69" t="s">
        <v>720</v>
      </c>
      <c r="AG12" s="169"/>
      <c r="AH12" s="169"/>
    </row>
    <row r="13" spans="1:42" ht="213" customHeight="1" x14ac:dyDescent="0.3">
      <c r="A13" s="580"/>
      <c r="B13" s="600"/>
      <c r="C13" s="639"/>
      <c r="D13" s="614"/>
      <c r="E13" s="614"/>
      <c r="F13" s="69" t="s">
        <v>721</v>
      </c>
      <c r="G13" s="642"/>
      <c r="H13" s="620"/>
      <c r="I13" s="613"/>
      <c r="J13" s="620"/>
      <c r="K13" s="634"/>
      <c r="L13" s="6" t="s">
        <v>722</v>
      </c>
      <c r="M13" s="387" t="s">
        <v>680</v>
      </c>
      <c r="N13" s="6" t="s">
        <v>29</v>
      </c>
      <c r="O13" s="6" t="s">
        <v>29</v>
      </c>
      <c r="P13" s="19" t="s">
        <v>15</v>
      </c>
      <c r="Q13" s="19" t="s">
        <v>10</v>
      </c>
      <c r="R13" s="248">
        <f>[13]ValoraciónControles!F44</f>
        <v>0.4</v>
      </c>
      <c r="S13" s="19" t="s">
        <v>20</v>
      </c>
      <c r="T13" s="19" t="s">
        <v>23</v>
      </c>
      <c r="U13" s="19" t="s">
        <v>26</v>
      </c>
      <c r="V13" s="630"/>
      <c r="W13" s="173">
        <v>8.0000000000000002E-3</v>
      </c>
      <c r="X13" s="616"/>
      <c r="Y13" s="166">
        <v>0.8</v>
      </c>
      <c r="Z13" s="619"/>
      <c r="AA13" s="181" t="s">
        <v>32</v>
      </c>
      <c r="AB13" s="16" t="s">
        <v>723</v>
      </c>
      <c r="AC13" s="16" t="s">
        <v>724</v>
      </c>
      <c r="AD13" s="69" t="s">
        <v>517</v>
      </c>
      <c r="AE13" s="397">
        <v>45292</v>
      </c>
      <c r="AF13" s="398" t="s">
        <v>720</v>
      </c>
      <c r="AG13" s="169"/>
      <c r="AH13" s="169"/>
    </row>
    <row r="14" spans="1:42" ht="140.25" x14ac:dyDescent="0.3">
      <c r="A14" s="580"/>
      <c r="B14" s="600"/>
      <c r="C14" s="639"/>
      <c r="D14" s="614"/>
      <c r="E14" s="614"/>
      <c r="F14" s="267" t="s">
        <v>725</v>
      </c>
      <c r="G14" s="642"/>
      <c r="H14" s="620"/>
      <c r="I14" s="613"/>
      <c r="J14" s="620"/>
      <c r="K14" s="634"/>
      <c r="L14" s="7" t="s">
        <v>726</v>
      </c>
      <c r="M14" s="266" t="s">
        <v>681</v>
      </c>
      <c r="N14" s="266" t="s">
        <v>29</v>
      </c>
      <c r="O14" s="7" t="s">
        <v>29</v>
      </c>
      <c r="P14" s="19" t="s">
        <v>15</v>
      </c>
      <c r="Q14" s="19" t="s">
        <v>10</v>
      </c>
      <c r="R14" s="248">
        <f>[13]ValoraciónControles!F59</f>
        <v>0.4</v>
      </c>
      <c r="S14" s="19" t="s">
        <v>20</v>
      </c>
      <c r="T14" s="19" t="s">
        <v>23</v>
      </c>
      <c r="U14" s="19" t="s">
        <v>27</v>
      </c>
      <c r="V14" s="630"/>
      <c r="W14" s="166">
        <v>4.0000000000000001E-3</v>
      </c>
      <c r="X14" s="616"/>
      <c r="Y14" s="166">
        <v>0.8</v>
      </c>
      <c r="Z14" s="619"/>
      <c r="AA14" s="181" t="s">
        <v>32</v>
      </c>
      <c r="AB14" s="16" t="s">
        <v>727</v>
      </c>
      <c r="AC14" s="16" t="s">
        <v>728</v>
      </c>
      <c r="AD14" s="69" t="s">
        <v>729</v>
      </c>
      <c r="AE14" s="397">
        <v>45292</v>
      </c>
      <c r="AF14" s="398" t="s">
        <v>720</v>
      </c>
      <c r="AG14" s="169"/>
      <c r="AH14" s="169"/>
    </row>
    <row r="15" spans="1:42" ht="76.5" x14ac:dyDescent="0.3">
      <c r="A15" s="554"/>
      <c r="B15" s="577"/>
      <c r="C15" s="640"/>
      <c r="D15" s="575"/>
      <c r="E15" s="575"/>
      <c r="F15" s="267" t="s">
        <v>730</v>
      </c>
      <c r="G15" s="643"/>
      <c r="H15" s="565"/>
      <c r="I15" s="624"/>
      <c r="J15" s="565"/>
      <c r="K15" s="635"/>
      <c r="L15" s="7" t="s">
        <v>731</v>
      </c>
      <c r="M15" s="266" t="s">
        <v>682</v>
      </c>
      <c r="N15" s="7" t="s">
        <v>29</v>
      </c>
      <c r="O15" s="7" t="s">
        <v>29</v>
      </c>
      <c r="P15" s="19" t="s">
        <v>15</v>
      </c>
      <c r="Q15" s="19" t="s">
        <v>10</v>
      </c>
      <c r="R15" s="291">
        <v>0.4</v>
      </c>
      <c r="S15" s="19" t="s">
        <v>20</v>
      </c>
      <c r="T15" s="19" t="s">
        <v>23</v>
      </c>
      <c r="U15" s="19" t="s">
        <v>27</v>
      </c>
      <c r="V15" s="631"/>
      <c r="W15" s="166">
        <v>0</v>
      </c>
      <c r="X15" s="617"/>
      <c r="Y15" s="166">
        <v>0.8</v>
      </c>
      <c r="Z15" s="623"/>
      <c r="AA15" s="181" t="s">
        <v>32</v>
      </c>
      <c r="AB15" s="16" t="s">
        <v>732</v>
      </c>
      <c r="AC15" s="16" t="s">
        <v>733</v>
      </c>
      <c r="AD15" s="69" t="s">
        <v>401</v>
      </c>
      <c r="AE15" s="397">
        <v>45292</v>
      </c>
      <c r="AF15" s="69" t="s">
        <v>709</v>
      </c>
      <c r="AG15" s="169"/>
      <c r="AH15" s="169"/>
    </row>
    <row r="16" spans="1:42" ht="127.5" customHeight="1" x14ac:dyDescent="0.3">
      <c r="A16" s="553">
        <v>2</v>
      </c>
      <c r="B16" s="576" t="s">
        <v>734</v>
      </c>
      <c r="C16" s="576" t="s">
        <v>735</v>
      </c>
      <c r="D16" s="574" t="s">
        <v>703</v>
      </c>
      <c r="E16" s="574" t="s">
        <v>736</v>
      </c>
      <c r="F16" s="267" t="s">
        <v>737</v>
      </c>
      <c r="G16" s="612" t="s">
        <v>94</v>
      </c>
      <c r="H16" s="564">
        <f>IF(G16="MUY BAJA",20%,IF(G16="BAJA",40%,IF(G16="MEDIA",60%,IF(G16="ALTA",80%,IF(G16="MUY ALTA",100%,IF(G16="",""))))))</f>
        <v>0.4</v>
      </c>
      <c r="I16" s="625" t="s">
        <v>101</v>
      </c>
      <c r="J16" s="564">
        <f>IF(I16="LEVE",20%,IF(I16="MENOR",40%,IF(I16="MODERADO",60%,IF(I16="MAYOR",80%,IF(I16="CATASTROFICO",100%,IF(G16="",""))))))</f>
        <v>0.6</v>
      </c>
      <c r="K16" s="610" t="s">
        <v>101</v>
      </c>
      <c r="L16" s="6" t="s">
        <v>711</v>
      </c>
      <c r="M16" s="387" t="s">
        <v>738</v>
      </c>
      <c r="N16" s="7" t="s">
        <v>29</v>
      </c>
      <c r="O16" s="7" t="s">
        <v>29</v>
      </c>
      <c r="P16" s="19" t="s">
        <v>15</v>
      </c>
      <c r="Q16" s="19" t="s">
        <v>11</v>
      </c>
      <c r="R16" s="8">
        <v>0.5</v>
      </c>
      <c r="S16" s="19" t="s">
        <v>20</v>
      </c>
      <c r="T16" s="19" t="s">
        <v>23</v>
      </c>
      <c r="U16" s="19" t="s">
        <v>27</v>
      </c>
      <c r="V16" s="612" t="s">
        <v>93</v>
      </c>
      <c r="W16" s="271">
        <v>0.2</v>
      </c>
      <c r="X16" s="612" t="s">
        <v>101</v>
      </c>
      <c r="Y16" s="166">
        <f>IF(X16="LEVE",20%,IF(X16="MENOR",40%,IF(X16="MODERADO",60%,IF(X16="MAYOR",80%,IF(X16="CATASTROFICO",100%,IF(X16="",""))))))</f>
        <v>0.6</v>
      </c>
      <c r="Z16" s="618" t="s">
        <v>101</v>
      </c>
      <c r="AA16" s="181" t="s">
        <v>32</v>
      </c>
      <c r="AB16" s="16" t="s">
        <v>713</v>
      </c>
      <c r="AC16" s="16" t="s">
        <v>714</v>
      </c>
      <c r="AD16" s="69" t="s">
        <v>715</v>
      </c>
      <c r="AE16" s="397">
        <v>45292</v>
      </c>
      <c r="AF16" s="69" t="s">
        <v>739</v>
      </c>
      <c r="AG16" s="169"/>
      <c r="AH16" s="169"/>
    </row>
    <row r="17" spans="1:34" ht="140.25" x14ac:dyDescent="0.3">
      <c r="A17" s="580"/>
      <c r="B17" s="600"/>
      <c r="C17" s="600"/>
      <c r="D17" s="614"/>
      <c r="E17" s="614"/>
      <c r="F17" s="69" t="s">
        <v>740</v>
      </c>
      <c r="G17" s="613"/>
      <c r="H17" s="620"/>
      <c r="I17" s="626"/>
      <c r="J17" s="620"/>
      <c r="K17" s="611"/>
      <c r="L17" s="2" t="s">
        <v>741</v>
      </c>
      <c r="M17" s="7" t="s">
        <v>742</v>
      </c>
      <c r="N17" s="7" t="s">
        <v>29</v>
      </c>
      <c r="O17" s="7" t="s">
        <v>29</v>
      </c>
      <c r="P17" s="19" t="s">
        <v>15</v>
      </c>
      <c r="Q17" s="19" t="s">
        <v>10</v>
      </c>
      <c r="R17" s="291">
        <v>0.4</v>
      </c>
      <c r="S17" s="19" t="s">
        <v>21</v>
      </c>
      <c r="T17" s="19" t="s">
        <v>23</v>
      </c>
      <c r="U17" s="19" t="s">
        <v>26</v>
      </c>
      <c r="V17" s="613"/>
      <c r="W17" s="271">
        <v>0.2</v>
      </c>
      <c r="X17" s="613"/>
      <c r="Y17" s="166">
        <v>0.6</v>
      </c>
      <c r="Z17" s="619"/>
      <c r="AA17" s="181" t="s">
        <v>32</v>
      </c>
      <c r="AB17" s="16" t="s">
        <v>743</v>
      </c>
      <c r="AC17" s="16" t="s">
        <v>744</v>
      </c>
      <c r="AD17" s="69" t="s">
        <v>592</v>
      </c>
      <c r="AE17" s="397">
        <v>45292</v>
      </c>
      <c r="AF17" s="69" t="s">
        <v>745</v>
      </c>
      <c r="AG17" s="16"/>
      <c r="AH17" s="169"/>
    </row>
    <row r="18" spans="1:34" ht="48.95" customHeight="1" x14ac:dyDescent="0.3">
      <c r="A18" s="580"/>
      <c r="B18" s="600"/>
      <c r="C18" s="600"/>
      <c r="D18" s="614"/>
      <c r="E18" s="614"/>
      <c r="F18" s="69" t="s">
        <v>746</v>
      </c>
      <c r="G18" s="613"/>
      <c r="H18" s="620"/>
      <c r="I18" s="626"/>
      <c r="J18" s="620"/>
      <c r="K18" s="611"/>
      <c r="L18" s="7" t="s">
        <v>711</v>
      </c>
      <c r="M18" s="7" t="s">
        <v>747</v>
      </c>
      <c r="N18" s="7" t="s">
        <v>29</v>
      </c>
      <c r="O18" s="7" t="s">
        <v>29</v>
      </c>
      <c r="P18" s="19" t="s">
        <v>15</v>
      </c>
      <c r="Q18" s="19" t="s">
        <v>10</v>
      </c>
      <c r="R18" s="8">
        <v>0.4</v>
      </c>
      <c r="S18" s="19" t="s">
        <v>20</v>
      </c>
      <c r="T18" s="19" t="s">
        <v>23</v>
      </c>
      <c r="U18" s="19" t="s">
        <v>26</v>
      </c>
      <c r="V18" s="613"/>
      <c r="W18" s="271">
        <v>0.12</v>
      </c>
      <c r="X18" s="613"/>
      <c r="Y18" s="166">
        <v>0.6</v>
      </c>
      <c r="Z18" s="619"/>
      <c r="AA18" s="181" t="s">
        <v>32</v>
      </c>
      <c r="AB18" s="16" t="s">
        <v>748</v>
      </c>
      <c r="AC18" s="16" t="s">
        <v>749</v>
      </c>
      <c r="AD18" s="69" t="s">
        <v>750</v>
      </c>
      <c r="AE18" s="397">
        <v>45292</v>
      </c>
      <c r="AF18" s="69" t="s">
        <v>751</v>
      </c>
      <c r="AG18" s="169"/>
      <c r="AH18" s="169"/>
    </row>
    <row r="19" spans="1:34" ht="86.25" customHeight="1" x14ac:dyDescent="0.3">
      <c r="A19" s="580"/>
      <c r="B19" s="600"/>
      <c r="C19" s="600"/>
      <c r="D19" s="614"/>
      <c r="E19" s="614"/>
      <c r="F19" s="69" t="s">
        <v>752</v>
      </c>
      <c r="G19" s="613"/>
      <c r="H19" s="620"/>
      <c r="I19" s="626"/>
      <c r="J19" s="620"/>
      <c r="K19" s="611"/>
      <c r="L19" s="7" t="s">
        <v>741</v>
      </c>
      <c r="M19" s="7" t="s">
        <v>742</v>
      </c>
      <c r="N19" s="7" t="s">
        <v>29</v>
      </c>
      <c r="O19" s="7" t="s">
        <v>29</v>
      </c>
      <c r="P19" s="19" t="s">
        <v>15</v>
      </c>
      <c r="Q19" s="19" t="s">
        <v>10</v>
      </c>
      <c r="R19" s="8">
        <v>0.4</v>
      </c>
      <c r="S19" s="19" t="s">
        <v>21</v>
      </c>
      <c r="T19" s="19" t="s">
        <v>23</v>
      </c>
      <c r="U19" s="19" t="s">
        <v>26</v>
      </c>
      <c r="V19" s="613"/>
      <c r="W19" s="271">
        <v>7.1999999999999995E-2</v>
      </c>
      <c r="X19" s="613"/>
      <c r="Y19" s="166">
        <v>0.6</v>
      </c>
      <c r="Z19" s="619"/>
      <c r="AA19" s="181" t="s">
        <v>32</v>
      </c>
      <c r="AB19" s="16" t="s">
        <v>753</v>
      </c>
      <c r="AC19" s="16" t="s">
        <v>754</v>
      </c>
      <c r="AD19" s="69" t="s">
        <v>755</v>
      </c>
      <c r="AE19" s="397">
        <v>45292</v>
      </c>
      <c r="AF19" s="69" t="s">
        <v>709</v>
      </c>
      <c r="AG19" s="169"/>
      <c r="AH19" s="169"/>
    </row>
    <row r="20" spans="1:34" ht="51.95" customHeight="1" x14ac:dyDescent="0.3">
      <c r="A20" s="580"/>
      <c r="B20" s="600"/>
      <c r="C20" s="600"/>
      <c r="D20" s="614"/>
      <c r="E20" s="614"/>
      <c r="F20" s="202" t="s">
        <v>756</v>
      </c>
      <c r="G20" s="613"/>
      <c r="H20" s="620"/>
      <c r="I20" s="626"/>
      <c r="J20" s="620"/>
      <c r="K20" s="611"/>
      <c r="L20" s="7" t="s">
        <v>706</v>
      </c>
      <c r="M20" s="399" t="s">
        <v>757</v>
      </c>
      <c r="N20" s="7" t="s">
        <v>29</v>
      </c>
      <c r="O20" s="7" t="s">
        <v>29</v>
      </c>
      <c r="P20" s="19" t="s">
        <v>15</v>
      </c>
      <c r="Q20" s="19" t="s">
        <v>11</v>
      </c>
      <c r="R20" s="8">
        <v>0.5</v>
      </c>
      <c r="S20" s="19" t="s">
        <v>21</v>
      </c>
      <c r="T20" s="19" t="s">
        <v>23</v>
      </c>
      <c r="U20" s="19" t="s">
        <v>26</v>
      </c>
      <c r="V20" s="613"/>
      <c r="W20" s="400">
        <v>7.1639999999999996E-4</v>
      </c>
      <c r="X20" s="613"/>
      <c r="Y20" s="166">
        <v>0.6</v>
      </c>
      <c r="Z20" s="619"/>
      <c r="AA20" s="181" t="s">
        <v>32</v>
      </c>
      <c r="AB20" s="16" t="s">
        <v>758</v>
      </c>
      <c r="AC20" s="16" t="s">
        <v>759</v>
      </c>
      <c r="AD20" s="69" t="s">
        <v>592</v>
      </c>
      <c r="AE20" s="397">
        <v>45292</v>
      </c>
      <c r="AF20" s="69" t="s">
        <v>720</v>
      </c>
      <c r="AG20" s="169"/>
      <c r="AH20" s="169"/>
    </row>
    <row r="21" spans="1:34" ht="86.25" customHeight="1" x14ac:dyDescent="0.3">
      <c r="A21" s="580"/>
      <c r="B21" s="600"/>
      <c r="C21" s="600"/>
      <c r="D21" s="614"/>
      <c r="E21" s="614"/>
      <c r="F21" s="574" t="s">
        <v>760</v>
      </c>
      <c r="G21" s="613"/>
      <c r="H21" s="620"/>
      <c r="I21" s="626"/>
      <c r="J21" s="620"/>
      <c r="K21" s="611"/>
      <c r="L21" s="7" t="s">
        <v>761</v>
      </c>
      <c r="M21" s="7" t="s">
        <v>762</v>
      </c>
      <c r="N21" s="7" t="s">
        <v>29</v>
      </c>
      <c r="O21" s="7" t="s">
        <v>29</v>
      </c>
      <c r="P21" s="19" t="s">
        <v>15</v>
      </c>
      <c r="Q21" s="19" t="s">
        <v>11</v>
      </c>
      <c r="R21" s="8">
        <v>0.5</v>
      </c>
      <c r="S21" s="19" t="s">
        <v>21</v>
      </c>
      <c r="T21" s="19" t="s">
        <v>23</v>
      </c>
      <c r="U21" s="19" t="s">
        <v>26</v>
      </c>
      <c r="V21" s="613"/>
      <c r="W21" s="271">
        <v>0</v>
      </c>
      <c r="X21" s="613"/>
      <c r="Y21" s="166">
        <v>0.6</v>
      </c>
      <c r="Z21" s="619"/>
      <c r="AA21" s="181" t="s">
        <v>32</v>
      </c>
      <c r="AB21" s="16" t="s">
        <v>763</v>
      </c>
      <c r="AC21" s="16" t="s">
        <v>764</v>
      </c>
      <c r="AD21" s="69" t="s">
        <v>765</v>
      </c>
      <c r="AE21" s="397">
        <v>45292</v>
      </c>
      <c r="AF21" s="69" t="s">
        <v>709</v>
      </c>
      <c r="AG21" s="169"/>
      <c r="AH21" s="16"/>
    </row>
    <row r="22" spans="1:34" ht="114.75" x14ac:dyDescent="0.3">
      <c r="A22" s="554"/>
      <c r="B22" s="577"/>
      <c r="C22" s="577"/>
      <c r="D22" s="575"/>
      <c r="E22" s="575"/>
      <c r="F22" s="575"/>
      <c r="G22" s="624"/>
      <c r="H22" s="565"/>
      <c r="I22" s="627"/>
      <c r="J22" s="565"/>
      <c r="K22" s="628"/>
      <c r="L22" s="7" t="s">
        <v>731</v>
      </c>
      <c r="M22" s="7" t="s">
        <v>682</v>
      </c>
      <c r="N22" s="7" t="s">
        <v>29</v>
      </c>
      <c r="O22" s="7" t="s">
        <v>29</v>
      </c>
      <c r="P22" s="19" t="s">
        <v>15</v>
      </c>
      <c r="Q22" s="19" t="s">
        <v>10</v>
      </c>
      <c r="R22" s="8">
        <v>0.4</v>
      </c>
      <c r="S22" s="19" t="s">
        <v>21</v>
      </c>
      <c r="T22" s="19" t="s">
        <v>23</v>
      </c>
      <c r="U22" s="19" t="s">
        <v>26</v>
      </c>
      <c r="V22" s="624"/>
      <c r="W22" s="271">
        <v>0</v>
      </c>
      <c r="X22" s="624"/>
      <c r="Y22" s="166">
        <v>0.6</v>
      </c>
      <c r="Z22" s="623"/>
      <c r="AA22" s="181" t="s">
        <v>32</v>
      </c>
      <c r="AB22" s="16" t="s">
        <v>766</v>
      </c>
      <c r="AC22" s="16" t="s">
        <v>767</v>
      </c>
      <c r="AD22" s="69" t="s">
        <v>401</v>
      </c>
      <c r="AE22" s="397">
        <v>45292</v>
      </c>
      <c r="AF22" s="69" t="s">
        <v>709</v>
      </c>
      <c r="AG22" s="169"/>
      <c r="AH22" s="169"/>
    </row>
    <row r="23" spans="1:34" ht="127.5" customHeight="1" x14ac:dyDescent="0.3">
      <c r="A23" s="553">
        <v>3</v>
      </c>
      <c r="B23" s="576" t="s">
        <v>734</v>
      </c>
      <c r="C23" s="576" t="s">
        <v>768</v>
      </c>
      <c r="D23" s="574" t="s">
        <v>703</v>
      </c>
      <c r="E23" s="574" t="s">
        <v>769</v>
      </c>
      <c r="F23" s="267" t="s">
        <v>737</v>
      </c>
      <c r="G23" s="612" t="s">
        <v>94</v>
      </c>
      <c r="H23" s="564">
        <f>IF(G23="MUY BAJA",20%,IF(G23="BAJA",40%,IF(G23="MEDIA",60%,IF(G23="ALTA",80%,IF(G23="MUY ALTA",100%,IF(G23="",""))))))</f>
        <v>0.4</v>
      </c>
      <c r="I23" s="625" t="s">
        <v>101</v>
      </c>
      <c r="J23" s="564">
        <f>IF(I23="LEVE",20%,IF(I23="MENOR",40%,IF(I23="MODERADO",60%,IF(I23="MAYOR",80%,IF(I23="CATASTROFICO",100%,IF(G23="",""))))))</f>
        <v>0.6</v>
      </c>
      <c r="K23" s="610" t="s">
        <v>101</v>
      </c>
      <c r="L23" s="6" t="s">
        <v>711</v>
      </c>
      <c r="M23" s="387" t="s">
        <v>738</v>
      </c>
      <c r="N23" s="7" t="s">
        <v>29</v>
      </c>
      <c r="O23" s="7" t="s">
        <v>29</v>
      </c>
      <c r="P23" s="19" t="s">
        <v>15</v>
      </c>
      <c r="Q23" s="19" t="s">
        <v>11</v>
      </c>
      <c r="R23" s="291">
        <v>0.5</v>
      </c>
      <c r="S23" s="19" t="s">
        <v>21</v>
      </c>
      <c r="T23" s="19" t="s">
        <v>23</v>
      </c>
      <c r="U23" s="19" t="s">
        <v>26</v>
      </c>
      <c r="V23" s="612" t="s">
        <v>93</v>
      </c>
      <c r="W23" s="271">
        <v>0.2</v>
      </c>
      <c r="X23" s="612" t="s">
        <v>101</v>
      </c>
      <c r="Y23" s="166">
        <f>IF(X23="LEVE",20%,IF(X23="MENOR",40%,IF(X23="MODERADO",60%,IF(X23="MAYOR",80%,IF(X23="CATASTROFICO",100%,IF(X23="",""))))))</f>
        <v>0.6</v>
      </c>
      <c r="Z23" s="618" t="s">
        <v>101</v>
      </c>
      <c r="AA23" s="181" t="s">
        <v>32</v>
      </c>
      <c r="AB23" s="16" t="s">
        <v>713</v>
      </c>
      <c r="AC23" s="16" t="s">
        <v>714</v>
      </c>
      <c r="AD23" s="69" t="s">
        <v>715</v>
      </c>
      <c r="AE23" s="397">
        <v>45292</v>
      </c>
      <c r="AF23" s="69" t="s">
        <v>709</v>
      </c>
      <c r="AG23" s="169"/>
      <c r="AH23" s="169"/>
    </row>
    <row r="24" spans="1:34" ht="140.25" x14ac:dyDescent="0.3">
      <c r="A24" s="580"/>
      <c r="B24" s="600"/>
      <c r="C24" s="600"/>
      <c r="D24" s="614"/>
      <c r="E24" s="614"/>
      <c r="F24" s="69" t="s">
        <v>740</v>
      </c>
      <c r="G24" s="613"/>
      <c r="H24" s="620"/>
      <c r="I24" s="626"/>
      <c r="J24" s="620"/>
      <c r="K24" s="611"/>
      <c r="L24" s="2" t="s">
        <v>741</v>
      </c>
      <c r="M24" s="7" t="s">
        <v>742</v>
      </c>
      <c r="N24" s="7" t="s">
        <v>29</v>
      </c>
      <c r="O24" s="7" t="s">
        <v>29</v>
      </c>
      <c r="P24" s="19" t="s">
        <v>15</v>
      </c>
      <c r="Q24" s="19" t="s">
        <v>11</v>
      </c>
      <c r="R24" s="8">
        <v>0.5</v>
      </c>
      <c r="S24" s="19" t="s">
        <v>21</v>
      </c>
      <c r="T24" s="19" t="s">
        <v>23</v>
      </c>
      <c r="U24" s="19" t="s">
        <v>26</v>
      </c>
      <c r="V24" s="613"/>
      <c r="W24" s="271">
        <v>0.2</v>
      </c>
      <c r="X24" s="613"/>
      <c r="Y24" s="166">
        <v>0.6</v>
      </c>
      <c r="Z24" s="619"/>
      <c r="AA24" s="181" t="s">
        <v>32</v>
      </c>
      <c r="AB24" s="16" t="s">
        <v>743</v>
      </c>
      <c r="AC24" s="16" t="s">
        <v>744</v>
      </c>
      <c r="AD24" s="69" t="s">
        <v>592</v>
      </c>
      <c r="AE24" s="397">
        <v>45292</v>
      </c>
      <c r="AF24" s="69" t="s">
        <v>745</v>
      </c>
      <c r="AG24" s="16"/>
      <c r="AH24" s="169"/>
    </row>
    <row r="25" spans="1:34" ht="86.25" customHeight="1" x14ac:dyDescent="0.3">
      <c r="A25" s="580"/>
      <c r="B25" s="600"/>
      <c r="C25" s="600"/>
      <c r="D25" s="614"/>
      <c r="E25" s="614"/>
      <c r="F25" s="69" t="s">
        <v>746</v>
      </c>
      <c r="G25" s="613"/>
      <c r="H25" s="620"/>
      <c r="I25" s="626"/>
      <c r="J25" s="620"/>
      <c r="K25" s="611"/>
      <c r="L25" s="7" t="s">
        <v>711</v>
      </c>
      <c r="M25" s="7" t="s">
        <v>747</v>
      </c>
      <c r="N25" s="7" t="s">
        <v>29</v>
      </c>
      <c r="O25" s="7" t="s">
        <v>29</v>
      </c>
      <c r="P25" s="19" t="s">
        <v>15</v>
      </c>
      <c r="Q25" s="19" t="s">
        <v>10</v>
      </c>
      <c r="R25" s="8">
        <v>0.4</v>
      </c>
      <c r="S25" s="19" t="s">
        <v>21</v>
      </c>
      <c r="T25" s="19" t="s">
        <v>23</v>
      </c>
      <c r="U25" s="19" t="s">
        <v>26</v>
      </c>
      <c r="V25" s="613"/>
      <c r="W25" s="271">
        <v>0.12</v>
      </c>
      <c r="X25" s="613"/>
      <c r="Y25" s="166">
        <v>0.6</v>
      </c>
      <c r="Z25" s="619"/>
      <c r="AA25" s="181" t="s">
        <v>32</v>
      </c>
      <c r="AB25" s="16" t="s">
        <v>748</v>
      </c>
      <c r="AC25" s="16" t="s">
        <v>749</v>
      </c>
      <c r="AD25" s="69" t="s">
        <v>750</v>
      </c>
      <c r="AE25" s="397">
        <v>45292</v>
      </c>
      <c r="AF25" s="69" t="s">
        <v>751</v>
      </c>
      <c r="AG25" s="169"/>
      <c r="AH25" s="169"/>
    </row>
    <row r="26" spans="1:34" ht="86.25" customHeight="1" x14ac:dyDescent="0.3">
      <c r="A26" s="580"/>
      <c r="B26" s="600"/>
      <c r="C26" s="600"/>
      <c r="D26" s="614"/>
      <c r="E26" s="614"/>
      <c r="F26" s="69" t="s">
        <v>752</v>
      </c>
      <c r="G26" s="613"/>
      <c r="H26" s="620"/>
      <c r="I26" s="626"/>
      <c r="J26" s="620"/>
      <c r="K26" s="611"/>
      <c r="L26" s="7" t="s">
        <v>741</v>
      </c>
      <c r="M26" s="7" t="s">
        <v>742</v>
      </c>
      <c r="N26" s="7" t="s">
        <v>29</v>
      </c>
      <c r="O26" s="7" t="s">
        <v>29</v>
      </c>
      <c r="P26" s="19" t="s">
        <v>15</v>
      </c>
      <c r="Q26" s="19" t="s">
        <v>10</v>
      </c>
      <c r="R26" s="8">
        <v>0.4</v>
      </c>
      <c r="S26" s="19" t="s">
        <v>21</v>
      </c>
      <c r="T26" s="19" t="s">
        <v>23</v>
      </c>
      <c r="U26" s="19" t="s">
        <v>26</v>
      </c>
      <c r="V26" s="613"/>
      <c r="W26" s="401">
        <v>7.1999999999999995E-2</v>
      </c>
      <c r="X26" s="613"/>
      <c r="Y26" s="166">
        <v>0.6</v>
      </c>
      <c r="Z26" s="619"/>
      <c r="AA26" s="181" t="s">
        <v>32</v>
      </c>
      <c r="AB26" s="16" t="s">
        <v>753</v>
      </c>
      <c r="AC26" s="16" t="s">
        <v>754</v>
      </c>
      <c r="AD26" s="69" t="s">
        <v>755</v>
      </c>
      <c r="AE26" s="397">
        <v>45292</v>
      </c>
      <c r="AF26" s="69" t="s">
        <v>709</v>
      </c>
      <c r="AG26" s="169"/>
      <c r="AH26" s="16"/>
    </row>
    <row r="27" spans="1:34" ht="86.25" customHeight="1" x14ac:dyDescent="0.3">
      <c r="A27" s="580"/>
      <c r="B27" s="600"/>
      <c r="C27" s="600"/>
      <c r="D27" s="614"/>
      <c r="E27" s="614"/>
      <c r="F27" s="202" t="s">
        <v>756</v>
      </c>
      <c r="G27" s="613"/>
      <c r="H27" s="620"/>
      <c r="I27" s="626"/>
      <c r="J27" s="620"/>
      <c r="K27" s="611"/>
      <c r="L27" s="7" t="s">
        <v>706</v>
      </c>
      <c r="M27" s="399" t="s">
        <v>757</v>
      </c>
      <c r="N27" s="7" t="s">
        <v>29</v>
      </c>
      <c r="O27" s="7" t="s">
        <v>29</v>
      </c>
      <c r="P27" s="19" t="s">
        <v>15</v>
      </c>
      <c r="Q27" s="19" t="s">
        <v>10</v>
      </c>
      <c r="R27" s="8">
        <v>0.4</v>
      </c>
      <c r="S27" s="19" t="s">
        <v>21</v>
      </c>
      <c r="T27" s="19" t="s">
        <v>23</v>
      </c>
      <c r="U27" s="19" t="s">
        <v>26</v>
      </c>
      <c r="V27" s="613"/>
      <c r="W27" s="271">
        <v>7.1710000000000003E-4</v>
      </c>
      <c r="X27" s="613"/>
      <c r="Y27" s="166">
        <v>0.6</v>
      </c>
      <c r="Z27" s="619"/>
      <c r="AA27" s="181" t="s">
        <v>32</v>
      </c>
      <c r="AB27" s="16" t="s">
        <v>758</v>
      </c>
      <c r="AC27" s="16" t="s">
        <v>759</v>
      </c>
      <c r="AD27" s="69" t="s">
        <v>592</v>
      </c>
      <c r="AE27" s="397">
        <v>45292</v>
      </c>
      <c r="AF27" s="69" t="s">
        <v>720</v>
      </c>
      <c r="AG27" s="169"/>
      <c r="AH27" s="169"/>
    </row>
    <row r="28" spans="1:34" ht="86.25" customHeight="1" x14ac:dyDescent="0.3">
      <c r="A28" s="580"/>
      <c r="B28" s="600"/>
      <c r="C28" s="600"/>
      <c r="D28" s="614"/>
      <c r="E28" s="614"/>
      <c r="F28" s="574" t="s">
        <v>760</v>
      </c>
      <c r="G28" s="613"/>
      <c r="H28" s="620"/>
      <c r="I28" s="626"/>
      <c r="J28" s="620"/>
      <c r="K28" s="611"/>
      <c r="L28" s="7" t="s">
        <v>770</v>
      </c>
      <c r="M28" s="7" t="s">
        <v>762</v>
      </c>
      <c r="N28" s="7" t="s">
        <v>29</v>
      </c>
      <c r="O28" s="7" t="s">
        <v>29</v>
      </c>
      <c r="P28" s="19" t="s">
        <v>15</v>
      </c>
      <c r="Q28" s="19" t="s">
        <v>11</v>
      </c>
      <c r="R28" s="8">
        <v>0.5</v>
      </c>
      <c r="S28" s="19" t="s">
        <v>21</v>
      </c>
      <c r="T28" s="19" t="s">
        <v>23</v>
      </c>
      <c r="U28" s="19" t="s">
        <v>26</v>
      </c>
      <c r="V28" s="613"/>
      <c r="W28" s="271">
        <v>0</v>
      </c>
      <c r="X28" s="613"/>
      <c r="Y28" s="166">
        <v>0.6</v>
      </c>
      <c r="Z28" s="619"/>
      <c r="AA28" s="181" t="s">
        <v>32</v>
      </c>
      <c r="AB28" s="16" t="s">
        <v>771</v>
      </c>
      <c r="AC28" s="16" t="s">
        <v>764</v>
      </c>
      <c r="AD28" s="69" t="s">
        <v>765</v>
      </c>
      <c r="AE28" s="397">
        <v>45292</v>
      </c>
      <c r="AF28" s="69" t="s">
        <v>709</v>
      </c>
      <c r="AG28" s="169"/>
      <c r="AH28" s="16"/>
    </row>
    <row r="29" spans="1:34" ht="114.75" x14ac:dyDescent="0.3">
      <c r="A29" s="554"/>
      <c r="B29" s="577"/>
      <c r="C29" s="577"/>
      <c r="D29" s="575"/>
      <c r="E29" s="575"/>
      <c r="F29" s="575"/>
      <c r="G29" s="624"/>
      <c r="H29" s="565"/>
      <c r="I29" s="627"/>
      <c r="J29" s="565"/>
      <c r="K29" s="628"/>
      <c r="L29" s="7" t="s">
        <v>772</v>
      </c>
      <c r="M29" s="7" t="s">
        <v>682</v>
      </c>
      <c r="N29" s="7" t="s">
        <v>29</v>
      </c>
      <c r="O29" s="7" t="s">
        <v>29</v>
      </c>
      <c r="P29" s="19" t="s">
        <v>15</v>
      </c>
      <c r="Q29" s="19" t="s">
        <v>10</v>
      </c>
      <c r="R29" s="8">
        <v>0.4</v>
      </c>
      <c r="S29" s="19" t="s">
        <v>21</v>
      </c>
      <c r="T29" s="19" t="s">
        <v>23</v>
      </c>
      <c r="U29" s="19" t="s">
        <v>26</v>
      </c>
      <c r="V29" s="624"/>
      <c r="W29" s="271">
        <v>0</v>
      </c>
      <c r="X29" s="624"/>
      <c r="Y29" s="166">
        <v>0.6</v>
      </c>
      <c r="Z29" s="623"/>
      <c r="AA29" s="181" t="s">
        <v>32</v>
      </c>
      <c r="AB29" s="16" t="s">
        <v>773</v>
      </c>
      <c r="AC29" s="16" t="s">
        <v>767</v>
      </c>
      <c r="AD29" s="69" t="s">
        <v>401</v>
      </c>
      <c r="AE29" s="397">
        <v>45292</v>
      </c>
      <c r="AF29" s="69" t="s">
        <v>709</v>
      </c>
      <c r="AG29" s="169"/>
      <c r="AH29" s="169"/>
    </row>
    <row r="30" spans="1:34" ht="243" customHeight="1" x14ac:dyDescent="0.3">
      <c r="A30" s="553">
        <v>4</v>
      </c>
      <c r="B30" s="576" t="s">
        <v>734</v>
      </c>
      <c r="C30" s="576" t="s">
        <v>774</v>
      </c>
      <c r="D30" s="574" t="s">
        <v>703</v>
      </c>
      <c r="E30" s="574" t="s">
        <v>775</v>
      </c>
      <c r="F30" s="267" t="s">
        <v>721</v>
      </c>
      <c r="G30" s="612" t="s">
        <v>195</v>
      </c>
      <c r="H30" s="564">
        <f>IF(G30="MUY BAJA",20%,IF(G30="BAJA",40%,IF(G30="MEDIA",60%,IF(G30="ALTA",80%,IF(G30="MUY ALTA",100%,IF(G30="",""))))))</f>
        <v>0.6</v>
      </c>
      <c r="I30" s="621" t="s">
        <v>103</v>
      </c>
      <c r="J30" s="564">
        <f>IF(I30="LEVE",20%,IF(I30="MENOR",40%,IF(I30="MODERADO",60%,IF(I30="MAYOR",80%,IF(I30="CATASTROFICO",100%,IF(G30="",""))))))</f>
        <v>0.4</v>
      </c>
      <c r="K30" s="610" t="s">
        <v>101</v>
      </c>
      <c r="L30" s="7" t="s">
        <v>722</v>
      </c>
      <c r="M30" s="7" t="s">
        <v>680</v>
      </c>
      <c r="N30" s="7" t="s">
        <v>29</v>
      </c>
      <c r="O30" s="7" t="s">
        <v>29</v>
      </c>
      <c r="P30" s="19" t="s">
        <v>15</v>
      </c>
      <c r="Q30" s="19" t="s">
        <v>11</v>
      </c>
      <c r="R30" s="291">
        <v>0.5</v>
      </c>
      <c r="S30" s="19" t="s">
        <v>21</v>
      </c>
      <c r="T30" s="19" t="s">
        <v>23</v>
      </c>
      <c r="U30" s="19" t="s">
        <v>26</v>
      </c>
      <c r="V30" s="612" t="s">
        <v>94</v>
      </c>
      <c r="W30" s="271">
        <v>0.6</v>
      </c>
      <c r="X30" s="287" t="s">
        <v>103</v>
      </c>
      <c r="Y30" s="166">
        <f>IF(X30="LEVE",20%,IF(X30="MENOR",40%,IF(X30="MODERADO",60%,IF(X30="MAYOR",80%,IF(X30="CATASTROFICO",100%,IF(X30="",""))))))</f>
        <v>0.4</v>
      </c>
      <c r="Z30" s="618" t="s">
        <v>101</v>
      </c>
      <c r="AA30" s="181" t="s">
        <v>32</v>
      </c>
      <c r="AB30" s="16" t="s">
        <v>776</v>
      </c>
      <c r="AC30" s="16" t="s">
        <v>724</v>
      </c>
      <c r="AD30" s="69" t="s">
        <v>517</v>
      </c>
      <c r="AE30" s="397">
        <v>45292</v>
      </c>
      <c r="AF30" s="398" t="s">
        <v>720</v>
      </c>
      <c r="AG30" s="169"/>
      <c r="AH30" s="169"/>
    </row>
    <row r="31" spans="1:34" ht="173.25" customHeight="1" x14ac:dyDescent="0.3">
      <c r="A31" s="580"/>
      <c r="B31" s="600"/>
      <c r="C31" s="600"/>
      <c r="D31" s="614"/>
      <c r="E31" s="614"/>
      <c r="F31" s="69" t="s">
        <v>777</v>
      </c>
      <c r="G31" s="613"/>
      <c r="H31" s="620"/>
      <c r="I31" s="622"/>
      <c r="J31" s="620"/>
      <c r="K31" s="611"/>
      <c r="L31" s="2" t="s">
        <v>716</v>
      </c>
      <c r="M31" s="7" t="s">
        <v>717</v>
      </c>
      <c r="N31" s="7" t="s">
        <v>29</v>
      </c>
      <c r="O31" s="7" t="s">
        <v>29</v>
      </c>
      <c r="P31" s="19" t="s">
        <v>15</v>
      </c>
      <c r="Q31" s="19" t="s">
        <v>10</v>
      </c>
      <c r="R31" s="291">
        <v>0.4</v>
      </c>
      <c r="S31" s="19" t="s">
        <v>21</v>
      </c>
      <c r="T31" s="19" t="s">
        <v>23</v>
      </c>
      <c r="U31" s="19" t="s">
        <v>26</v>
      </c>
      <c r="V31" s="613"/>
      <c r="W31" s="271">
        <v>0.3</v>
      </c>
      <c r="X31" s="287" t="s">
        <v>103</v>
      </c>
      <c r="Y31" s="166">
        <f>IF(X31="LEVE",20%,IF(X31="MENOR",40%,IF(X31="MODERADO",60%,IF(X31="MAYOR",80%,IF(X31="CATASTROFICO",100%,IF(X31="",""))))))</f>
        <v>0.4</v>
      </c>
      <c r="Z31" s="619"/>
      <c r="AA31" s="181" t="s">
        <v>32</v>
      </c>
      <c r="AB31" s="16" t="s">
        <v>778</v>
      </c>
      <c r="AC31" s="16" t="s">
        <v>719</v>
      </c>
      <c r="AD31" s="69" t="s">
        <v>592</v>
      </c>
      <c r="AE31" s="397">
        <v>45292</v>
      </c>
      <c r="AF31" s="69" t="s">
        <v>720</v>
      </c>
      <c r="AG31" s="169"/>
      <c r="AH31" s="169"/>
    </row>
    <row r="32" spans="1:34" ht="188.25" customHeight="1" x14ac:dyDescent="0.3">
      <c r="A32" s="580"/>
      <c r="B32" s="600"/>
      <c r="C32" s="600"/>
      <c r="D32" s="614"/>
      <c r="E32" s="614"/>
      <c r="F32" s="69" t="s">
        <v>779</v>
      </c>
      <c r="G32" s="613"/>
      <c r="H32" s="620"/>
      <c r="I32" s="622"/>
      <c r="J32" s="620"/>
      <c r="K32" s="611"/>
      <c r="L32" s="7" t="s">
        <v>722</v>
      </c>
      <c r="M32" s="7" t="s">
        <v>680</v>
      </c>
      <c r="N32" s="7" t="s">
        <v>29</v>
      </c>
      <c r="O32" s="7" t="s">
        <v>29</v>
      </c>
      <c r="P32" s="19" t="s">
        <v>15</v>
      </c>
      <c r="Q32" s="19" t="s">
        <v>10</v>
      </c>
      <c r="R32" s="8">
        <v>0.4</v>
      </c>
      <c r="S32" s="19" t="s">
        <v>21</v>
      </c>
      <c r="T32" s="19" t="s">
        <v>23</v>
      </c>
      <c r="U32" s="19" t="s">
        <v>26</v>
      </c>
      <c r="V32" s="613"/>
      <c r="W32" s="271">
        <v>0.18</v>
      </c>
      <c r="X32" s="287" t="s">
        <v>103</v>
      </c>
      <c r="Y32" s="166">
        <f>IF(X32="LEVE",20%,IF(X32="MENOR",40%,IF(X32="MODERADO",60%,IF(X32="MAYOR",80%,IF(X32="CATASTROFICO",100%,IF(X32="",""))))))</f>
        <v>0.4</v>
      </c>
      <c r="Z32" s="619"/>
      <c r="AA32" s="181" t="s">
        <v>32</v>
      </c>
      <c r="AB32" s="16" t="s">
        <v>776</v>
      </c>
      <c r="AC32" s="16" t="s">
        <v>724</v>
      </c>
      <c r="AD32" s="69" t="s">
        <v>517</v>
      </c>
      <c r="AE32" s="397">
        <v>45292</v>
      </c>
      <c r="AF32" s="398" t="s">
        <v>720</v>
      </c>
      <c r="AG32" s="169"/>
      <c r="AH32" s="169"/>
    </row>
    <row r="33" spans="1:34" ht="139.5" customHeight="1" x14ac:dyDescent="0.3">
      <c r="A33" s="580"/>
      <c r="B33" s="600"/>
      <c r="C33" s="600"/>
      <c r="D33" s="614"/>
      <c r="E33" s="614"/>
      <c r="F33" s="69" t="s">
        <v>780</v>
      </c>
      <c r="G33" s="613"/>
      <c r="H33" s="620"/>
      <c r="I33" s="622"/>
      <c r="J33" s="620"/>
      <c r="K33" s="611"/>
      <c r="L33" s="2" t="s">
        <v>716</v>
      </c>
      <c r="M33" s="7" t="s">
        <v>717</v>
      </c>
      <c r="N33" s="7" t="s">
        <v>29</v>
      </c>
      <c r="O33" s="7" t="s">
        <v>29</v>
      </c>
      <c r="P33" s="19" t="s">
        <v>15</v>
      </c>
      <c r="Q33" s="19" t="s">
        <v>11</v>
      </c>
      <c r="R33" s="8">
        <v>0.5</v>
      </c>
      <c r="S33" s="19" t="s">
        <v>21</v>
      </c>
      <c r="T33" s="19" t="s">
        <v>23</v>
      </c>
      <c r="U33" s="19" t="s">
        <v>26</v>
      </c>
      <c r="V33" s="624"/>
      <c r="W33" s="271">
        <v>0.09</v>
      </c>
      <c r="X33" s="287" t="s">
        <v>103</v>
      </c>
      <c r="Y33" s="166">
        <f>IF(X33="LEVE",20%,IF(X33="MENOR",40%,IF(X33="MODERADO",60%,IF(X33="MAYOR",80%,IF(X33="CATASTROFICO",100%,IF(X33="",""))))))</f>
        <v>0.4</v>
      </c>
      <c r="Z33" s="623"/>
      <c r="AA33" s="181" t="s">
        <v>32</v>
      </c>
      <c r="AB33" s="16" t="s">
        <v>778</v>
      </c>
      <c r="AC33" s="16" t="s">
        <v>719</v>
      </c>
      <c r="AD33" s="69" t="s">
        <v>592</v>
      </c>
      <c r="AE33" s="397">
        <v>45292</v>
      </c>
      <c r="AF33" s="69" t="s">
        <v>720</v>
      </c>
      <c r="AG33" s="169"/>
      <c r="AH33" s="169"/>
    </row>
    <row r="34" spans="1:34" ht="86.25" customHeight="1" x14ac:dyDescent="0.3">
      <c r="A34" s="553">
        <v>5</v>
      </c>
      <c r="B34" s="576" t="s">
        <v>734</v>
      </c>
      <c r="C34" s="576" t="s">
        <v>781</v>
      </c>
      <c r="D34" s="574" t="s">
        <v>703</v>
      </c>
      <c r="E34" s="574" t="s">
        <v>782</v>
      </c>
      <c r="F34" s="267" t="s">
        <v>783</v>
      </c>
      <c r="G34" s="612" t="s">
        <v>195</v>
      </c>
      <c r="H34" s="564">
        <f>IF(G34="MUY BAJA",20%,IF(G34="BAJA",40%,IF(G34="MEDIA",60%,IF(G34="ALTA",80%,IF(G34="MUY ALTA",100%,IF(G34="",""))))))</f>
        <v>0.6</v>
      </c>
      <c r="I34" s="621" t="s">
        <v>101</v>
      </c>
      <c r="J34" s="564">
        <f>IF(I34="LEVE",20%,IF(I34="MENOR",40%,IF(I34="MODERADO",60%,IF(I34="MAYOR",80%,IF(I34="CATASTROFICO",100%,IF(G34="",""))))))</f>
        <v>0.6</v>
      </c>
      <c r="K34" s="610" t="s">
        <v>101</v>
      </c>
      <c r="L34" s="7" t="s">
        <v>784</v>
      </c>
      <c r="M34" s="7" t="s">
        <v>785</v>
      </c>
      <c r="N34" s="7" t="s">
        <v>29</v>
      </c>
      <c r="O34" s="7" t="s">
        <v>29</v>
      </c>
      <c r="P34" s="19" t="s">
        <v>15</v>
      </c>
      <c r="Q34" s="19" t="s">
        <v>11</v>
      </c>
      <c r="R34" s="291">
        <v>0.5</v>
      </c>
      <c r="S34" s="19" t="s">
        <v>21</v>
      </c>
      <c r="T34" s="19" t="s">
        <v>23</v>
      </c>
      <c r="U34" s="19" t="s">
        <v>26</v>
      </c>
      <c r="V34" s="612" t="s">
        <v>94</v>
      </c>
      <c r="W34" s="271">
        <v>0.6</v>
      </c>
      <c r="X34" s="612" t="s">
        <v>101</v>
      </c>
      <c r="Y34" s="166">
        <f>IF(X34="LEVE",20%,IF(X34="MENOR",40%,IF(X34="MODERADO",60%,IF(X34="MAYOR",80%,IF(X34="CATASTROFICO",100%,IF(X34="",""))))))</f>
        <v>0.6</v>
      </c>
      <c r="Z34" s="618" t="s">
        <v>101</v>
      </c>
      <c r="AA34" s="181" t="s">
        <v>32</v>
      </c>
      <c r="AB34" s="16" t="s">
        <v>786</v>
      </c>
      <c r="AC34" s="16" t="s">
        <v>787</v>
      </c>
      <c r="AD34" s="69" t="s">
        <v>592</v>
      </c>
      <c r="AE34" s="397">
        <v>45292</v>
      </c>
      <c r="AF34" s="69" t="s">
        <v>720</v>
      </c>
      <c r="AG34" s="169"/>
      <c r="AH34" s="169"/>
    </row>
    <row r="35" spans="1:34" ht="100.5" customHeight="1" x14ac:dyDescent="0.3">
      <c r="A35" s="580"/>
      <c r="B35" s="600"/>
      <c r="C35" s="600"/>
      <c r="D35" s="614"/>
      <c r="E35" s="614"/>
      <c r="F35" s="69" t="s">
        <v>777</v>
      </c>
      <c r="G35" s="613"/>
      <c r="H35" s="620"/>
      <c r="I35" s="622"/>
      <c r="J35" s="620"/>
      <c r="K35" s="611"/>
      <c r="L35" s="2" t="s">
        <v>788</v>
      </c>
      <c r="M35" s="7" t="s">
        <v>789</v>
      </c>
      <c r="N35" s="7" t="s">
        <v>29</v>
      </c>
      <c r="O35" s="7" t="s">
        <v>29</v>
      </c>
      <c r="P35" s="19" t="s">
        <v>15</v>
      </c>
      <c r="Q35" s="19" t="s">
        <v>10</v>
      </c>
      <c r="R35" s="291">
        <v>0.4</v>
      </c>
      <c r="S35" s="19" t="s">
        <v>20</v>
      </c>
      <c r="T35" s="19" t="s">
        <v>23</v>
      </c>
      <c r="U35" s="19" t="s">
        <v>26</v>
      </c>
      <c r="V35" s="613"/>
      <c r="W35" s="271">
        <v>0.3</v>
      </c>
      <c r="X35" s="613"/>
      <c r="Y35" s="166">
        <v>0.6</v>
      </c>
      <c r="Z35" s="619"/>
      <c r="AA35" s="181" t="s">
        <v>32</v>
      </c>
      <c r="AB35" s="16" t="s">
        <v>778</v>
      </c>
      <c r="AC35" s="16" t="s">
        <v>719</v>
      </c>
      <c r="AD35" s="69" t="s">
        <v>592</v>
      </c>
      <c r="AE35" s="397">
        <v>45292</v>
      </c>
      <c r="AF35" s="69" t="s">
        <v>720</v>
      </c>
      <c r="AG35" s="169"/>
      <c r="AH35" s="169"/>
    </row>
    <row r="36" spans="1:34" ht="114" customHeight="1" x14ac:dyDescent="0.3">
      <c r="A36" s="580"/>
      <c r="B36" s="600"/>
      <c r="C36" s="600"/>
      <c r="D36" s="614"/>
      <c r="E36" s="614"/>
      <c r="F36" s="69" t="s">
        <v>790</v>
      </c>
      <c r="G36" s="613"/>
      <c r="H36" s="620"/>
      <c r="I36" s="622"/>
      <c r="J36" s="620"/>
      <c r="K36" s="611"/>
      <c r="L36" s="7" t="s">
        <v>791</v>
      </c>
      <c r="M36" s="7" t="s">
        <v>792</v>
      </c>
      <c r="N36" s="7" t="s">
        <v>29</v>
      </c>
      <c r="O36" s="7" t="s">
        <v>29</v>
      </c>
      <c r="P36" s="19" t="s">
        <v>15</v>
      </c>
      <c r="Q36" s="19" t="s">
        <v>11</v>
      </c>
      <c r="R36" s="8">
        <v>0.5</v>
      </c>
      <c r="S36" s="19" t="s">
        <v>20</v>
      </c>
      <c r="T36" s="19" t="s">
        <v>23</v>
      </c>
      <c r="U36" s="19" t="s">
        <v>26</v>
      </c>
      <c r="V36" s="613"/>
      <c r="W36" s="271">
        <v>0.15</v>
      </c>
      <c r="X36" s="613"/>
      <c r="Y36" s="166">
        <v>0.6</v>
      </c>
      <c r="Z36" s="619"/>
      <c r="AA36" s="181" t="s">
        <v>32</v>
      </c>
      <c r="AB36" s="16" t="s">
        <v>793</v>
      </c>
      <c r="AC36" s="16" t="s">
        <v>794</v>
      </c>
      <c r="AD36" s="69" t="s">
        <v>795</v>
      </c>
      <c r="AE36" s="397">
        <v>45292</v>
      </c>
      <c r="AF36" s="69"/>
      <c r="AG36" s="122"/>
      <c r="AH36" s="169"/>
    </row>
    <row r="37" spans="1:34" ht="81.75" customHeight="1" x14ac:dyDescent="0.3">
      <c r="A37" s="580"/>
      <c r="B37" s="600"/>
      <c r="C37" s="600"/>
      <c r="D37" s="614"/>
      <c r="E37" s="614"/>
      <c r="F37" s="202" t="s">
        <v>780</v>
      </c>
      <c r="G37" s="613"/>
      <c r="H37" s="620"/>
      <c r="I37" s="622"/>
      <c r="J37" s="620"/>
      <c r="K37" s="611"/>
      <c r="L37" s="2" t="s">
        <v>796</v>
      </c>
      <c r="M37" s="234" t="s">
        <v>797</v>
      </c>
      <c r="N37" s="234" t="s">
        <v>29</v>
      </c>
      <c r="O37" s="234" t="s">
        <v>29</v>
      </c>
      <c r="P37" s="181" t="s">
        <v>15</v>
      </c>
      <c r="Q37" s="181" t="s">
        <v>11</v>
      </c>
      <c r="R37" s="215">
        <v>0.5</v>
      </c>
      <c r="S37" s="181" t="s">
        <v>21</v>
      </c>
      <c r="T37" s="181" t="s">
        <v>23</v>
      </c>
      <c r="U37" s="181" t="s">
        <v>26</v>
      </c>
      <c r="V37" s="613"/>
      <c r="W37" s="439">
        <v>7.4999999999999997E-2</v>
      </c>
      <c r="X37" s="613"/>
      <c r="Y37" s="270">
        <v>0.6</v>
      </c>
      <c r="Z37" s="619"/>
      <c r="AA37" s="181" t="s">
        <v>32</v>
      </c>
      <c r="AB37" s="235" t="s">
        <v>798</v>
      </c>
      <c r="AC37" s="235" t="s">
        <v>799</v>
      </c>
      <c r="AD37" s="202" t="s">
        <v>592</v>
      </c>
      <c r="AE37" s="397">
        <v>45292</v>
      </c>
      <c r="AF37" s="202" t="s">
        <v>709</v>
      </c>
      <c r="AG37" s="268"/>
      <c r="AH37" s="268"/>
    </row>
    <row r="38" spans="1:34" x14ac:dyDescent="0.3">
      <c r="W38" s="402"/>
    </row>
    <row r="39" spans="1:34" x14ac:dyDescent="0.3">
      <c r="W39" s="402"/>
    </row>
    <row r="40" spans="1:34" x14ac:dyDescent="0.3">
      <c r="W40" s="402"/>
    </row>
    <row r="41" spans="1:34" x14ac:dyDescent="0.3">
      <c r="W41" s="402"/>
    </row>
    <row r="50" spans="1:26" x14ac:dyDescent="0.3">
      <c r="A50" s="293"/>
      <c r="B50" s="293"/>
    </row>
    <row r="51" spans="1:26" hidden="1" x14ac:dyDescent="0.3"/>
    <row r="52" spans="1:26" ht="33" hidden="1" x14ac:dyDescent="0.3">
      <c r="G52" s="578" t="s">
        <v>235</v>
      </c>
      <c r="H52" s="578"/>
      <c r="I52" s="579" t="s">
        <v>256</v>
      </c>
      <c r="J52" s="579"/>
      <c r="K52" s="207" t="s">
        <v>608</v>
      </c>
      <c r="M52" s="396" t="s">
        <v>800</v>
      </c>
      <c r="V52" s="11"/>
      <c r="W52" s="402"/>
      <c r="X52" s="287"/>
      <c r="Z52" s="118"/>
    </row>
    <row r="53" spans="1:26" hidden="1" x14ac:dyDescent="0.3">
      <c r="G53" s="194" t="s">
        <v>93</v>
      </c>
      <c r="H53" s="195">
        <v>0.2</v>
      </c>
      <c r="I53" s="179" t="s">
        <v>167</v>
      </c>
      <c r="J53" s="195">
        <v>0.2</v>
      </c>
      <c r="K53" s="208" t="s">
        <v>102</v>
      </c>
      <c r="M53" s="206" t="s">
        <v>32</v>
      </c>
      <c r="W53" s="402"/>
    </row>
    <row r="54" spans="1:26" hidden="1" x14ac:dyDescent="0.3">
      <c r="G54" s="217" t="s">
        <v>94</v>
      </c>
      <c r="H54" s="195">
        <v>0.4</v>
      </c>
      <c r="I54" s="212" t="s">
        <v>103</v>
      </c>
      <c r="J54" s="195">
        <v>0.4</v>
      </c>
      <c r="K54" s="209" t="s">
        <v>101</v>
      </c>
      <c r="M54" s="206" t="s">
        <v>33</v>
      </c>
      <c r="W54" s="402"/>
    </row>
    <row r="55" spans="1:26" hidden="1" x14ac:dyDescent="0.3">
      <c r="G55" s="196" t="s">
        <v>195</v>
      </c>
      <c r="H55" s="195">
        <v>0.6</v>
      </c>
      <c r="I55" s="213" t="s">
        <v>101</v>
      </c>
      <c r="J55" s="195">
        <v>0.6</v>
      </c>
      <c r="K55" s="210" t="s">
        <v>100</v>
      </c>
      <c r="M55" s="206" t="s">
        <v>34</v>
      </c>
      <c r="W55" s="402"/>
    </row>
    <row r="56" spans="1:26" hidden="1" x14ac:dyDescent="0.3">
      <c r="G56" s="197" t="s">
        <v>7</v>
      </c>
      <c r="H56" s="195">
        <v>0.8</v>
      </c>
      <c r="I56" s="184" t="s">
        <v>8</v>
      </c>
      <c r="J56" s="195">
        <v>0.8</v>
      </c>
      <c r="K56" s="211" t="s">
        <v>99</v>
      </c>
      <c r="W56" s="402"/>
    </row>
    <row r="57" spans="1:26" hidden="1" x14ac:dyDescent="0.3">
      <c r="G57" s="198" t="s">
        <v>95</v>
      </c>
      <c r="H57" s="195">
        <v>1</v>
      </c>
      <c r="I57" s="214" t="s">
        <v>104</v>
      </c>
      <c r="J57" s="195">
        <v>1</v>
      </c>
      <c r="K57" s="206"/>
      <c r="W57" s="402"/>
    </row>
    <row r="58" spans="1:26" hidden="1" x14ac:dyDescent="0.3"/>
  </sheetData>
  <mergeCells count="102">
    <mergeCell ref="B10:B15"/>
    <mergeCell ref="C10:C15"/>
    <mergeCell ref="D10:D15"/>
    <mergeCell ref="E10:E15"/>
    <mergeCell ref="F11:F12"/>
    <mergeCell ref="F8:F9"/>
    <mergeCell ref="G8:G9"/>
    <mergeCell ref="H8:H9"/>
    <mergeCell ref="G10:G15"/>
    <mergeCell ref="H10:H15"/>
    <mergeCell ref="Z10:Z15"/>
    <mergeCell ref="V10:V15"/>
    <mergeCell ref="I10:I15"/>
    <mergeCell ref="J10:J15"/>
    <mergeCell ref="K10:K15"/>
    <mergeCell ref="V23:V29"/>
    <mergeCell ref="AF8:AF9"/>
    <mergeCell ref="AG8:AG9"/>
    <mergeCell ref="K23:K29"/>
    <mergeCell ref="Z8:Z9"/>
    <mergeCell ref="AA8:AA9"/>
    <mergeCell ref="AB8:AB9"/>
    <mergeCell ref="L8:L9"/>
    <mergeCell ref="M8:M9"/>
    <mergeCell ref="N8:O8"/>
    <mergeCell ref="P8:U8"/>
    <mergeCell ref="V8:W9"/>
    <mergeCell ref="X8:Y9"/>
    <mergeCell ref="I8:I9"/>
    <mergeCell ref="J8:J9"/>
    <mergeCell ref="K8:K9"/>
    <mergeCell ref="AH8:AH9"/>
    <mergeCell ref="AC8:AC9"/>
    <mergeCell ref="AD8:AD9"/>
    <mergeCell ref="AE8:AE9"/>
    <mergeCell ref="X16:X22"/>
    <mergeCell ref="Z16:Z22"/>
    <mergeCell ref="F21:F22"/>
    <mergeCell ref="A23:A29"/>
    <mergeCell ref="B23:B29"/>
    <mergeCell ref="C23:C29"/>
    <mergeCell ref="D23:D29"/>
    <mergeCell ref="E23:E29"/>
    <mergeCell ref="G23:G29"/>
    <mergeCell ref="H23:H29"/>
    <mergeCell ref="G16:G22"/>
    <mergeCell ref="H16:H22"/>
    <mergeCell ref="I16:I22"/>
    <mergeCell ref="J16:J22"/>
    <mergeCell ref="K16:K22"/>
    <mergeCell ref="V16:V22"/>
    <mergeCell ref="F28:F29"/>
    <mergeCell ref="A16:A22"/>
    <mergeCell ref="B16:B22"/>
    <mergeCell ref="C16:C22"/>
    <mergeCell ref="Z30:Z33"/>
    <mergeCell ref="G30:G33"/>
    <mergeCell ref="H30:H33"/>
    <mergeCell ref="I30:I33"/>
    <mergeCell ref="J30:J33"/>
    <mergeCell ref="K30:K33"/>
    <mergeCell ref="V30:V33"/>
    <mergeCell ref="X23:X29"/>
    <mergeCell ref="Z23:Z29"/>
    <mergeCell ref="I23:I29"/>
    <mergeCell ref="J23:J29"/>
    <mergeCell ref="G52:H52"/>
    <mergeCell ref="I52:J52"/>
    <mergeCell ref="Z34:Z37"/>
    <mergeCell ref="A34:A37"/>
    <mergeCell ref="B34:B37"/>
    <mergeCell ref="C34:C37"/>
    <mergeCell ref="D34:D37"/>
    <mergeCell ref="E34:E37"/>
    <mergeCell ref="G34:G37"/>
    <mergeCell ref="H34:H37"/>
    <mergeCell ref="I34:I37"/>
    <mergeCell ref="J34:J37"/>
    <mergeCell ref="C2:D3"/>
    <mergeCell ref="S2:X3"/>
    <mergeCell ref="K34:K37"/>
    <mergeCell ref="V34:V37"/>
    <mergeCell ref="X34:X37"/>
    <mergeCell ref="D16:D22"/>
    <mergeCell ref="E16:E22"/>
    <mergeCell ref="A30:A33"/>
    <mergeCell ref="B30:B33"/>
    <mergeCell ref="C30:C33"/>
    <mergeCell ref="D30:D33"/>
    <mergeCell ref="E30:E33"/>
    <mergeCell ref="X10:X15"/>
    <mergeCell ref="A5:B5"/>
    <mergeCell ref="A6:B6"/>
    <mergeCell ref="C6:L6"/>
    <mergeCell ref="A7:B7"/>
    <mergeCell ref="C7:L7"/>
    <mergeCell ref="A8:A9"/>
    <mergeCell ref="B8:B9"/>
    <mergeCell ref="C8:C9"/>
    <mergeCell ref="D8:D9"/>
    <mergeCell ref="E8:E9"/>
    <mergeCell ref="A10:A15"/>
  </mergeCells>
  <dataValidations count="5">
    <dataValidation type="list" allowBlank="1" showInputMessage="1" showErrorMessage="1" sqref="P10:Q37 S10:U37">
      <formula1>#REF!</formula1>
    </dataValidation>
    <dataValidation type="list" allowBlank="1" showInputMessage="1" showErrorMessage="1" sqref="AA10:AA37">
      <formula1>$M$53:$M$55</formula1>
    </dataValidation>
    <dataValidation type="list" allowBlank="1" showInputMessage="1" showErrorMessage="1" sqref="G10:G16 G30 G23 G34 V10 V16 V23 V30 V34">
      <formula1>$G$53:$G$57</formula1>
    </dataValidation>
    <dataValidation type="list" allowBlank="1" showInputMessage="1" showErrorMessage="1" sqref="Z52 K10 Z34 Z23 Z30 Z10 Z16">
      <formula1>$K$53:$K$56</formula1>
    </dataValidation>
    <dataValidation type="list" allowBlank="1" showInputMessage="1" showErrorMessage="1" sqref="X52 I16:I37 I10 X10 X16 X23 X30:X34">
      <formula1>$I$53:$I$57</formula1>
    </dataValidation>
  </dataValidations>
  <printOptions horizontalCentered="1"/>
  <pageMargins left="0.31496062992125984" right="0.31496062992125984" top="0.35433070866141736" bottom="0.55118110236220474" header="0.31496062992125984" footer="0.31496062992125984"/>
  <pageSetup paperSize="5" scale="85" orientation="landscape" r:id="rId1"/>
  <headerFooter>
    <oddFooter xml:space="preserve">&amp;CCarrera 10ª No 15-22 PBX: 60+1 3275252 – Fax: 6013275248 Línea gratuita:018000122020
www.uaeos.gov.co  - atencionalciudadano@uaeos.gov.co
Bogotá D.C, Colombia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D53BB745-A424-4414-8631-57CE48CBD54A}">
            <xm:f>NOT(ISERROR(SEARCH($G$57,G10)))</xm:f>
            <xm:f>$G$57</xm:f>
            <x14:dxf>
              <fill>
                <patternFill>
                  <bgColor rgb="FFFF0000"/>
                </patternFill>
              </fill>
            </x14:dxf>
          </x14:cfRule>
          <x14:cfRule type="containsText" priority="38" operator="containsText" id="{C6E43BCD-FB6F-4973-8A11-2552A57E9453}">
            <xm:f>NOT(ISERROR(SEARCH($G$56,G10)))</xm:f>
            <xm:f>$G$56</xm:f>
            <x14:dxf>
              <fill>
                <patternFill>
                  <bgColor rgb="FFFFC000"/>
                </patternFill>
              </fill>
            </x14:dxf>
          </x14:cfRule>
          <x14:cfRule type="containsText" priority="39" operator="containsText" id="{C124245F-C214-4163-976C-FA4D08F75F23}">
            <xm:f>NOT(ISERROR(SEARCH($G$55,G10)))</xm:f>
            <xm:f>$G$55</xm:f>
            <x14:dxf>
              <fill>
                <patternFill>
                  <bgColor rgb="FFFFFF00"/>
                </patternFill>
              </fill>
            </x14:dxf>
          </x14:cfRule>
          <x14:cfRule type="containsText" priority="40" operator="containsText" id="{E32CCE2B-56E1-4A09-BF5F-4ABA1CD30DEA}">
            <xm:f>NOT(ISERROR(SEARCH($G$54,G10)))</xm:f>
            <xm:f>$G$54</xm:f>
            <x14:dxf>
              <fill>
                <patternFill>
                  <bgColor rgb="FF00B050"/>
                </patternFill>
              </fill>
            </x14:dxf>
          </x14:cfRule>
          <x14:cfRule type="containsText" priority="41" operator="containsText" id="{5CD81931-A2E8-4576-96F9-E39436E0F633}">
            <xm:f>NOT(ISERROR(SEARCH($G$53,G10)))</xm:f>
            <xm:f>$G$53</xm:f>
            <x14:dxf>
              <fill>
                <patternFill>
                  <bgColor rgb="FFADDB7B"/>
                </patternFill>
              </fill>
            </x14:dxf>
          </x14:cfRule>
          <xm:sqref>G10 V10 V16 V23 V30 V34</xm:sqref>
        </x14:conditionalFormatting>
        <x14:conditionalFormatting xmlns:xm="http://schemas.microsoft.com/office/excel/2006/main">
          <x14:cfRule type="containsText" priority="42" operator="containsText" id="{FFBFFC42-48C2-4547-8ABE-810141963001}">
            <xm:f>NOT(ISERROR(SEARCH($G$57,G16)))</xm:f>
            <xm:f>$G$57</xm:f>
            <x14:dxf>
              <fill>
                <patternFill>
                  <bgColor rgb="FFFF0000"/>
                </patternFill>
              </fill>
            </x14:dxf>
          </x14:cfRule>
          <x14:cfRule type="containsText" priority="43" operator="containsText" id="{5A6B0441-54A4-4768-8FA1-C18DE9F4D03D}">
            <xm:f>NOT(ISERROR(SEARCH($G$56,G16)))</xm:f>
            <xm:f>$G$56</xm:f>
            <x14:dxf>
              <fill>
                <patternFill>
                  <bgColor rgb="FFFFC000"/>
                </patternFill>
              </fill>
            </x14:dxf>
          </x14:cfRule>
          <x14:cfRule type="containsText" priority="44" operator="containsText" id="{B0B25E8B-A0B9-4BD3-8C29-CB163190C59F}">
            <xm:f>NOT(ISERROR(SEARCH($G$55,G16)))</xm:f>
            <xm:f>$G$55</xm:f>
            <x14:dxf>
              <fill>
                <patternFill>
                  <bgColor rgb="FFFFFF00"/>
                </patternFill>
              </fill>
            </x14:dxf>
          </x14:cfRule>
          <x14:cfRule type="containsText" priority="45" operator="containsText" id="{F50D6F44-E387-4182-83FA-FB719693D2D0}">
            <xm:f>NOT(ISERROR(SEARCH($G$54,G16)))</xm:f>
            <xm:f>$G$54</xm:f>
            <x14:dxf>
              <fill>
                <patternFill>
                  <bgColor rgb="FF00B050"/>
                </patternFill>
              </fill>
            </x14:dxf>
          </x14:cfRule>
          <x14:cfRule type="containsText" priority="46" operator="containsText" id="{9B8FE6F3-3F1D-48D1-B284-F1E223453EDB}">
            <xm:f>NOT(ISERROR(SEARCH($G$53,G16)))</xm:f>
            <xm:f>$G$53</xm:f>
            <x14:dxf>
              <fill>
                <patternFill>
                  <bgColor rgb="FF92D050"/>
                </patternFill>
              </fill>
            </x14:dxf>
          </x14:cfRule>
          <xm:sqref>G16 G23 G30 G34</xm:sqref>
        </x14:conditionalFormatting>
        <x14:conditionalFormatting xmlns:xm="http://schemas.microsoft.com/office/excel/2006/main">
          <x14:cfRule type="containsText" priority="32" operator="containsText" id="{50DD1D89-161D-445A-A7AC-E16300EB31CC}">
            <xm:f>NOT(ISERROR(SEARCH($I$57,I10)))</xm:f>
            <xm:f>$I$57</xm:f>
            <x14:dxf>
              <fill>
                <patternFill>
                  <bgColor rgb="FFFF0000"/>
                </patternFill>
              </fill>
            </x14:dxf>
          </x14:cfRule>
          <x14:cfRule type="containsText" priority="33" operator="containsText" id="{0EEA6BFB-0202-4A5F-BB28-FC4842D8AF30}">
            <xm:f>NOT(ISERROR(SEARCH($I$56,I10)))</xm:f>
            <xm:f>$I$56</xm:f>
            <x14:dxf>
              <fill>
                <patternFill>
                  <bgColor rgb="FFFFC000"/>
                </patternFill>
              </fill>
            </x14:dxf>
          </x14:cfRule>
          <x14:cfRule type="containsText" priority="34" operator="containsText" id="{B1532E6C-CE7A-4063-9106-D9A91BF41CC8}">
            <xm:f>NOT(ISERROR(SEARCH($I$55,I10)))</xm:f>
            <xm:f>$I$55</xm:f>
            <x14:dxf>
              <fill>
                <patternFill>
                  <bgColor rgb="FFFFFF00"/>
                </patternFill>
              </fill>
            </x14:dxf>
          </x14:cfRule>
          <x14:cfRule type="containsText" priority="35" operator="containsText" id="{1D6F6C96-8B83-4100-B66C-95AABEB8869A}">
            <xm:f>NOT(ISERROR(SEARCH($I$54,I10)))</xm:f>
            <xm:f>$I$54</xm:f>
            <x14:dxf>
              <fill>
                <patternFill>
                  <bgColor rgb="FF00B050"/>
                </patternFill>
              </fill>
            </x14:dxf>
          </x14:cfRule>
          <x14:cfRule type="containsText" priority="36" operator="containsText" id="{195945DA-1AC5-44BC-8C13-D790B5F2B810}">
            <xm:f>NOT(ISERROR(SEARCH($I$53,I10)))</xm:f>
            <xm:f>$I$53</xm:f>
            <x14:dxf>
              <fill>
                <patternFill>
                  <bgColor rgb="FF92D050"/>
                </patternFill>
              </fill>
            </x14:dxf>
          </x14:cfRule>
          <xm:sqref>I10</xm:sqref>
        </x14:conditionalFormatting>
        <x14:conditionalFormatting xmlns:xm="http://schemas.microsoft.com/office/excel/2006/main">
          <x14:cfRule type="containsText" priority="28" operator="containsText" id="{2BFD8621-F94A-42F6-9607-E503908B8D7C}">
            <xm:f>NOT(ISERROR(SEARCH($K$56,K10)))</xm:f>
            <xm:f>$K$56</xm:f>
            <x14:dxf>
              <fill>
                <patternFill>
                  <bgColor rgb="FFFF0000"/>
                </patternFill>
              </fill>
            </x14:dxf>
          </x14:cfRule>
          <x14:cfRule type="containsText" priority="29" operator="containsText" id="{D2DD27A7-82F6-4476-B65F-B81131650199}">
            <xm:f>NOT(ISERROR(SEARCH($K$55,K10)))</xm:f>
            <xm:f>$K$55</xm:f>
            <x14:dxf>
              <fill>
                <patternFill>
                  <bgColor rgb="FFFFC000"/>
                </patternFill>
              </fill>
            </x14:dxf>
          </x14:cfRule>
          <x14:cfRule type="containsText" priority="30" operator="containsText" id="{8AC06EEC-5D14-496C-A2FE-82E167F204C5}">
            <xm:f>NOT(ISERROR(SEARCH($K$54,K10)))</xm:f>
            <xm:f>$K$54</xm:f>
            <x14:dxf>
              <fill>
                <patternFill>
                  <bgColor rgb="FFFFFF00"/>
                </patternFill>
              </fill>
            </x14:dxf>
          </x14:cfRule>
          <x14:cfRule type="containsText" priority="31" operator="containsText" id="{43CFDD6E-C473-4582-ADB0-3DD783ADA601}">
            <xm:f>NOT(ISERROR(SEARCH($K$53,K10)))</xm:f>
            <xm:f>$K$53</xm:f>
            <x14:dxf>
              <fill>
                <patternFill>
                  <bgColor rgb="FF92D050"/>
                </patternFill>
              </fill>
            </x14:dxf>
          </x14:cfRule>
          <xm:sqref>K10 Z10 Z16 Z23 Z30 Z34 Z52</xm:sqref>
        </x14:conditionalFormatting>
        <x14:conditionalFormatting xmlns:xm="http://schemas.microsoft.com/office/excel/2006/main">
          <x14:cfRule type="containsText" priority="24" operator="containsText" id="{6E3B5EF5-D206-4DD2-9E27-266C8E2DED29}">
            <xm:f>NOT(ISERROR(SEARCH($I$56,I10)))</xm:f>
            <xm:f>$I$56</xm:f>
            <x14:dxf>
              <fill>
                <patternFill>
                  <bgColor rgb="FFFF0000"/>
                </patternFill>
              </fill>
            </x14:dxf>
          </x14:cfRule>
          <x14:cfRule type="containsText" priority="25" operator="containsText" id="{D10C0643-9E0E-4EBB-9CC8-42D41E6FF15C}">
            <xm:f>NOT(ISERROR(SEARCH($I$55,I10)))</xm:f>
            <xm:f>$I$55</xm:f>
            <x14:dxf>
              <fill>
                <patternFill>
                  <bgColor rgb="FFFFC000"/>
                </patternFill>
              </fill>
            </x14:dxf>
          </x14:cfRule>
          <x14:cfRule type="containsText" priority="26" operator="containsText" id="{58D71FAA-732B-400E-96AD-BDF38E09AF3D}">
            <xm:f>NOT(ISERROR(SEARCH($I$54,I10)))</xm:f>
            <xm:f>$I$54</xm:f>
            <x14:dxf>
              <fill>
                <patternFill>
                  <bgColor rgb="FFFFFF00"/>
                </patternFill>
              </fill>
            </x14:dxf>
          </x14:cfRule>
          <x14:cfRule type="containsText" priority="27" operator="containsText" id="{685622A3-8A7A-4ED0-AA53-9D572DAA94FA}">
            <xm:f>NOT(ISERROR(SEARCH($I$53,I10)))</xm:f>
            <xm:f>$I$53</xm:f>
            <x14:dxf>
              <fill>
                <patternFill>
                  <bgColor rgb="FF92D050"/>
                </patternFill>
              </fill>
            </x14:dxf>
          </x14:cfRule>
          <xm:sqref>X10 I16 X16 I23 X23 I30 X30:X34 I34 X52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Q77"/>
  <sheetViews>
    <sheetView topLeftCell="A7" zoomScale="90" zoomScaleNormal="90" workbookViewId="0">
      <pane xSplit="3" ySplit="3" topLeftCell="F47" activePane="bottomRight" state="frozen"/>
      <selection activeCell="A7" sqref="A7"/>
      <selection pane="topRight" activeCell="D7" sqref="D7"/>
      <selection pane="bottomLeft" activeCell="A10" sqref="A10"/>
      <selection pane="bottomRight" activeCell="F47" sqref="F47:F52"/>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4" width="13.5703125" style="1" customWidth="1"/>
    <col min="35" max="35" width="13.85546875" style="1" customWidth="1"/>
    <col min="36" max="16384" width="11.42578125" style="1"/>
  </cols>
  <sheetData>
    <row r="1" spans="1:43" ht="29.25" customHeight="1" x14ac:dyDescent="0.3"/>
    <row r="2" spans="1:43" ht="39" customHeight="1" x14ac:dyDescent="0.3">
      <c r="C2" s="10"/>
    </row>
    <row r="3" spans="1:43" ht="39" customHeight="1" x14ac:dyDescent="0.3">
      <c r="C3" s="73" t="s">
        <v>602</v>
      </c>
    </row>
    <row r="4" spans="1:43" x14ac:dyDescent="0.3">
      <c r="A4" s="524" t="s">
        <v>45</v>
      </c>
      <c r="B4" s="536"/>
      <c r="C4" s="525"/>
      <c r="D4" s="116" t="s">
        <v>593</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524" t="s">
        <v>47</v>
      </c>
      <c r="B5" s="536"/>
      <c r="C5" s="525"/>
      <c r="D5" s="537" t="s">
        <v>595</v>
      </c>
      <c r="E5" s="538"/>
      <c r="F5" s="538"/>
      <c r="G5" s="538"/>
      <c r="H5" s="538"/>
      <c r="I5" s="538"/>
      <c r="J5" s="538"/>
      <c r="K5" s="538"/>
      <c r="L5" s="538"/>
      <c r="M5" s="538"/>
      <c r="N5" s="539"/>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524" t="s">
        <v>46</v>
      </c>
      <c r="B6" s="536"/>
      <c r="C6" s="525"/>
      <c r="D6" s="537" t="s">
        <v>594</v>
      </c>
      <c r="E6" s="538"/>
      <c r="F6" s="538"/>
      <c r="G6" s="538"/>
      <c r="H6" s="538"/>
      <c r="I6" s="538"/>
      <c r="J6" s="538"/>
      <c r="K6" s="538"/>
      <c r="L6" s="538"/>
      <c r="M6" s="538"/>
      <c r="N6" s="539"/>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40" t="s">
        <v>229</v>
      </c>
      <c r="B7" s="541"/>
      <c r="C7" s="541"/>
      <c r="D7" s="541"/>
      <c r="E7" s="541"/>
      <c r="F7" s="541"/>
      <c r="G7" s="541"/>
      <c r="H7" s="541"/>
      <c r="I7" s="540" t="s">
        <v>230</v>
      </c>
      <c r="J7" s="541"/>
      <c r="K7" s="541"/>
      <c r="L7" s="541"/>
      <c r="M7" s="541"/>
      <c r="N7" s="522" t="s">
        <v>231</v>
      </c>
      <c r="O7" s="532"/>
      <c r="P7" s="532"/>
      <c r="Q7" s="532"/>
      <c r="R7" s="532"/>
      <c r="S7" s="532"/>
      <c r="T7" s="532"/>
      <c r="U7" s="532"/>
      <c r="V7" s="532"/>
      <c r="W7" s="523"/>
      <c r="X7" s="522" t="s">
        <v>232</v>
      </c>
      <c r="Y7" s="532"/>
      <c r="Z7" s="532"/>
      <c r="AA7" s="532"/>
      <c r="AB7" s="532"/>
      <c r="AC7" s="532"/>
      <c r="AD7" s="532" t="s">
        <v>36</v>
      </c>
      <c r="AE7" s="532"/>
      <c r="AF7" s="532"/>
      <c r="AG7" s="532"/>
      <c r="AH7" s="532"/>
      <c r="AI7" s="532"/>
    </row>
    <row r="8" spans="1:43" ht="16.5" customHeight="1" x14ac:dyDescent="0.3">
      <c r="A8" s="545" t="s">
        <v>0</v>
      </c>
      <c r="B8" s="241"/>
      <c r="C8" s="602" t="s">
        <v>2</v>
      </c>
      <c r="D8" s="552" t="s">
        <v>3</v>
      </c>
      <c r="E8" s="552" t="s">
        <v>44</v>
      </c>
      <c r="F8" s="608" t="s">
        <v>1</v>
      </c>
      <c r="G8" s="551" t="s">
        <v>128</v>
      </c>
      <c r="H8" s="552" t="s">
        <v>142</v>
      </c>
      <c r="I8" s="605" t="s">
        <v>35</v>
      </c>
      <c r="J8" s="603" t="s">
        <v>5</v>
      </c>
      <c r="K8" s="604" t="s">
        <v>48</v>
      </c>
      <c r="L8" s="603" t="s">
        <v>5</v>
      </c>
      <c r="M8" s="552" t="s">
        <v>50</v>
      </c>
      <c r="N8" s="583" t="s">
        <v>12</v>
      </c>
      <c r="O8" s="582" t="s">
        <v>140</v>
      </c>
      <c r="P8" s="582" t="s">
        <v>13</v>
      </c>
      <c r="Q8" s="582"/>
      <c r="R8" s="526" t="s">
        <v>9</v>
      </c>
      <c r="S8" s="585"/>
      <c r="T8" s="585"/>
      <c r="U8" s="585"/>
      <c r="V8" s="585"/>
      <c r="W8" s="527"/>
      <c r="X8" s="587" t="s">
        <v>234</v>
      </c>
      <c r="Y8" s="589" t="s">
        <v>5</v>
      </c>
      <c r="Z8" s="587" t="s">
        <v>233</v>
      </c>
      <c r="AA8" s="589" t="s">
        <v>5</v>
      </c>
      <c r="AB8" s="591" t="s">
        <v>194</v>
      </c>
      <c r="AC8" s="583" t="s">
        <v>31</v>
      </c>
      <c r="AD8" s="582" t="s">
        <v>36</v>
      </c>
      <c r="AE8" s="582" t="s">
        <v>37</v>
      </c>
      <c r="AF8" s="582" t="s">
        <v>38</v>
      </c>
      <c r="AG8" s="582" t="s">
        <v>40</v>
      </c>
      <c r="AH8" s="582" t="s">
        <v>39</v>
      </c>
      <c r="AI8" s="582" t="s">
        <v>41</v>
      </c>
    </row>
    <row r="9" spans="1:43" s="4" customFormat="1" ht="63" customHeight="1" x14ac:dyDescent="0.25">
      <c r="A9" s="546"/>
      <c r="B9" s="242" t="s">
        <v>276</v>
      </c>
      <c r="C9" s="602"/>
      <c r="D9" s="582"/>
      <c r="E9" s="582"/>
      <c r="F9" s="602"/>
      <c r="G9" s="552"/>
      <c r="H9" s="582"/>
      <c r="I9" s="552"/>
      <c r="J9" s="522"/>
      <c r="K9" s="522"/>
      <c r="L9" s="522"/>
      <c r="M9" s="582"/>
      <c r="N9" s="584"/>
      <c r="O9" s="582"/>
      <c r="P9" s="115" t="s">
        <v>4</v>
      </c>
      <c r="Q9" s="115" t="s">
        <v>2</v>
      </c>
      <c r="R9" s="9" t="s">
        <v>14</v>
      </c>
      <c r="S9" s="9" t="s">
        <v>18</v>
      </c>
      <c r="T9" s="9" t="s">
        <v>30</v>
      </c>
      <c r="U9" s="9" t="s">
        <v>19</v>
      </c>
      <c r="V9" s="9" t="s">
        <v>22</v>
      </c>
      <c r="W9" s="9" t="s">
        <v>25</v>
      </c>
      <c r="X9" s="588"/>
      <c r="Y9" s="590"/>
      <c r="Z9" s="588"/>
      <c r="AA9" s="590"/>
      <c r="AB9" s="591"/>
      <c r="AC9" s="584"/>
      <c r="AD9" s="582"/>
      <c r="AE9" s="582"/>
      <c r="AF9" s="582"/>
      <c r="AG9" s="582"/>
      <c r="AH9" s="582"/>
      <c r="AI9" s="582"/>
      <c r="AJ9" s="75"/>
      <c r="AK9" s="75"/>
      <c r="AL9" s="75"/>
      <c r="AM9" s="75"/>
      <c r="AN9" s="75"/>
      <c r="AO9" s="75"/>
      <c r="AP9" s="75"/>
      <c r="AQ9" s="75"/>
    </row>
    <row r="10" spans="1:43" s="3" customFormat="1" ht="132.75" hidden="1" customHeight="1" x14ac:dyDescent="0.25">
      <c r="A10" s="233">
        <v>1</v>
      </c>
      <c r="B10" s="233" t="s">
        <v>277</v>
      </c>
      <c r="C10" s="235" t="s">
        <v>145</v>
      </c>
      <c r="D10" s="235" t="s">
        <v>564</v>
      </c>
      <c r="E10" s="235" t="s">
        <v>565</v>
      </c>
      <c r="F10" s="235" t="s">
        <v>455</v>
      </c>
      <c r="G10" s="202" t="s">
        <v>81</v>
      </c>
      <c r="H10" s="234">
        <v>1</v>
      </c>
      <c r="I10" s="193" t="s">
        <v>93</v>
      </c>
      <c r="J10" s="166">
        <f>IF(I10="MUY BAJA",20%,IF(I10="BAJA",40%,IF(I10="MEDIA",60%,IF(I10="ALTA",80%,IF(I10="MUY ALTA",100%,IF(I10="",""))))))</f>
        <v>0.2</v>
      </c>
      <c r="K10" s="243" t="s">
        <v>104</v>
      </c>
      <c r="L10" s="166">
        <f>IF(K10="LEVE",20%,IF(K10="MENOR",40%,IF(K10="MODERADO",60%,IF(K10="MAYOR",80%,IF(K10="CATASTRÓFICO",100%,IF(I10="",""))))))</f>
        <v>1</v>
      </c>
      <c r="M10" s="244" t="s">
        <v>99</v>
      </c>
      <c r="N10" s="6">
        <v>1</v>
      </c>
      <c r="O10" s="16" t="s">
        <v>456</v>
      </c>
      <c r="P10" s="165" t="s">
        <v>29</v>
      </c>
      <c r="Q10" s="165" t="s">
        <v>29</v>
      </c>
      <c r="R10" s="19" t="s">
        <v>15</v>
      </c>
      <c r="S10" s="19" t="s">
        <v>10</v>
      </c>
      <c r="T10" s="166">
        <v>0.4</v>
      </c>
      <c r="U10" s="19" t="s">
        <v>20</v>
      </c>
      <c r="V10" s="19" t="s">
        <v>23</v>
      </c>
      <c r="W10" s="19" t="s">
        <v>27</v>
      </c>
      <c r="X10" s="193" t="s">
        <v>93</v>
      </c>
      <c r="Y10" s="190">
        <f>'Calculos Controles'!C6</f>
        <v>0.12</v>
      </c>
      <c r="Z10" s="243" t="s">
        <v>104</v>
      </c>
      <c r="AA10" s="168">
        <v>1</v>
      </c>
      <c r="AB10" s="239" t="s">
        <v>99</v>
      </c>
      <c r="AC10" s="181" t="s">
        <v>32</v>
      </c>
      <c r="AD10" s="121" t="s">
        <v>272</v>
      </c>
      <c r="AE10" s="121" t="s">
        <v>271</v>
      </c>
      <c r="AF10" s="69" t="s">
        <v>570</v>
      </c>
      <c r="AG10" s="237" t="s">
        <v>222</v>
      </c>
      <c r="AH10" s="7"/>
      <c r="AI10" s="6"/>
      <c r="AM10" s="185"/>
    </row>
    <row r="11" spans="1:43" ht="117.75" hidden="1" customHeight="1" x14ac:dyDescent="0.3">
      <c r="A11" s="6">
        <v>2</v>
      </c>
      <c r="B11" s="233" t="s">
        <v>277</v>
      </c>
      <c r="C11" s="16" t="s">
        <v>145</v>
      </c>
      <c r="D11" s="16" t="s">
        <v>274</v>
      </c>
      <c r="E11" s="16" t="s">
        <v>273</v>
      </c>
      <c r="F11" s="16" t="s">
        <v>457</v>
      </c>
      <c r="G11" s="69" t="s">
        <v>81</v>
      </c>
      <c r="H11" s="7">
        <v>12</v>
      </c>
      <c r="I11" s="193" t="s">
        <v>94</v>
      </c>
      <c r="J11" s="166">
        <f>IF(I11="MUY BAJA",20%,IF(I11="BAJA",40%,IF(I11="MEDIA",60%,IF(I11="ALTA",80%,IF(I11="MUY ALTA",100%,IF(I11="",""))))))</f>
        <v>0.4</v>
      </c>
      <c r="K11" s="243" t="s">
        <v>101</v>
      </c>
      <c r="L11" s="166">
        <f t="shared" ref="L11:L37" si="0">IF(K11="LEVE",20%,IF(K11="MENOR",40%,IF(K11="MODERADO",60%,IF(K11="MAYOR",80%,IF(K11="CATASTRÓFICO",100%,IF(I11="",""))))))</f>
        <v>0.6</v>
      </c>
      <c r="M11" s="244" t="s">
        <v>101</v>
      </c>
      <c r="N11" s="6">
        <v>2</v>
      </c>
      <c r="O11" s="121" t="s">
        <v>275</v>
      </c>
      <c r="P11" s="6" t="s">
        <v>29</v>
      </c>
      <c r="Q11" s="6" t="s">
        <v>29</v>
      </c>
      <c r="R11" s="19" t="s">
        <v>16</v>
      </c>
      <c r="S11" s="19" t="s">
        <v>10</v>
      </c>
      <c r="T11" s="166">
        <v>0.3</v>
      </c>
      <c r="U11" s="19" t="s">
        <v>20</v>
      </c>
      <c r="V11" s="19" t="s">
        <v>23</v>
      </c>
      <c r="W11" s="19" t="s">
        <v>27</v>
      </c>
      <c r="X11" s="193" t="s">
        <v>93</v>
      </c>
      <c r="Y11" s="166">
        <f>'Calculos Controles'!C15</f>
        <v>0.12</v>
      </c>
      <c r="Z11" s="243" t="s">
        <v>101</v>
      </c>
      <c r="AA11" s="174">
        <v>0.6</v>
      </c>
      <c r="AB11" s="118" t="s">
        <v>101</v>
      </c>
      <c r="AC11" s="240" t="s">
        <v>32</v>
      </c>
      <c r="AD11" s="121" t="s">
        <v>458</v>
      </c>
      <c r="AE11" s="387" t="s">
        <v>672</v>
      </c>
      <c r="AF11" s="69" t="s">
        <v>570</v>
      </c>
      <c r="AG11" s="237" t="s">
        <v>222</v>
      </c>
      <c r="AH11" s="6"/>
      <c r="AI11" s="6"/>
    </row>
    <row r="12" spans="1:43" ht="73.5" hidden="1" customHeight="1" x14ac:dyDescent="0.3">
      <c r="A12" s="6">
        <v>3</v>
      </c>
      <c r="B12" s="255" t="s">
        <v>598</v>
      </c>
      <c r="C12" s="256" t="s">
        <v>339</v>
      </c>
      <c r="D12" s="256" t="s">
        <v>340</v>
      </c>
      <c r="E12" s="257" t="s">
        <v>341</v>
      </c>
      <c r="F12" s="258" t="s">
        <v>567</v>
      </c>
      <c r="G12" s="259" t="s">
        <v>81</v>
      </c>
      <c r="H12" s="260">
        <v>369</v>
      </c>
      <c r="I12" s="193" t="s">
        <v>195</v>
      </c>
      <c r="J12" s="261">
        <f>IF(I12="MUY BAJA",20%,IF(I12="BAJA",40%,IF(I12="MEDIA",60%,IF(I12="ALTA",80%,IF(I12="MUY ALTA",100%,IF(I12="",""))))))</f>
        <v>0.6</v>
      </c>
      <c r="K12" s="243" t="s">
        <v>8</v>
      </c>
      <c r="L12" s="166">
        <f t="shared" si="0"/>
        <v>0.8</v>
      </c>
      <c r="M12" s="244" t="s">
        <v>100</v>
      </c>
      <c r="N12" s="6">
        <v>1</v>
      </c>
      <c r="O12" s="262" t="s">
        <v>459</v>
      </c>
      <c r="P12" s="69" t="s">
        <v>29</v>
      </c>
      <c r="Q12" s="6" t="s">
        <v>29</v>
      </c>
      <c r="R12" s="19" t="s">
        <v>15</v>
      </c>
      <c r="S12" s="19" t="s">
        <v>10</v>
      </c>
      <c r="T12" s="248">
        <v>0.4</v>
      </c>
      <c r="U12" s="19" t="s">
        <v>20</v>
      </c>
      <c r="V12" s="19" t="s">
        <v>23</v>
      </c>
      <c r="W12" s="19" t="s">
        <v>26</v>
      </c>
      <c r="X12" s="193" t="s">
        <v>93</v>
      </c>
      <c r="Y12" s="166">
        <v>0.36</v>
      </c>
      <c r="Z12" s="243" t="s">
        <v>101</v>
      </c>
      <c r="AA12" s="166">
        <f>IF(Z12="LEVE",20%,IF(Z12="MENOR",40%,IF(Z12="MODERADO",60%,IF(Z12="MAYOR",80%,IF(Z12="CATASTROFICO",100%,IF(Z12="",""))))))</f>
        <v>0.6</v>
      </c>
      <c r="AB12" s="244" t="s">
        <v>100</v>
      </c>
      <c r="AC12" s="240" t="s">
        <v>32</v>
      </c>
      <c r="AD12" s="16" t="s">
        <v>552</v>
      </c>
      <c r="AE12" s="7" t="s">
        <v>342</v>
      </c>
      <c r="AF12" s="69" t="s">
        <v>570</v>
      </c>
      <c r="AG12" s="182" t="s">
        <v>222</v>
      </c>
      <c r="AH12" s="6"/>
      <c r="AI12" s="6"/>
    </row>
    <row r="13" spans="1:43" ht="115.5" hidden="1" customHeight="1" x14ac:dyDescent="0.3">
      <c r="A13" s="6">
        <v>4</v>
      </c>
      <c r="B13" s="255" t="s">
        <v>599</v>
      </c>
      <c r="C13" s="256" t="s">
        <v>462</v>
      </c>
      <c r="D13" s="290" t="s">
        <v>553</v>
      </c>
      <c r="E13" s="256" t="s">
        <v>568</v>
      </c>
      <c r="F13" s="256" t="s">
        <v>569</v>
      </c>
      <c r="G13" s="259" t="s">
        <v>81</v>
      </c>
      <c r="H13" s="260">
        <v>369</v>
      </c>
      <c r="I13" s="193" t="s">
        <v>195</v>
      </c>
      <c r="J13" s="261">
        <f>IF(I13="MUY BAJA",20%,IF(I13="BAJA",40%,IF(I13="MEDIA",60%,IF(I13="ALTA",80%,IF(I13="MUY ALTA",100%,IF(I13="",""))))))</f>
        <v>0.6</v>
      </c>
      <c r="K13" s="243" t="s">
        <v>8</v>
      </c>
      <c r="L13" s="166">
        <f t="shared" si="0"/>
        <v>0.8</v>
      </c>
      <c r="M13" s="244" t="s">
        <v>100</v>
      </c>
      <c r="N13" s="6">
        <v>2</v>
      </c>
      <c r="O13" s="263" t="s">
        <v>460</v>
      </c>
      <c r="P13" s="6" t="s">
        <v>29</v>
      </c>
      <c r="Q13" s="6" t="s">
        <v>29</v>
      </c>
      <c r="R13" s="19" t="s">
        <v>15</v>
      </c>
      <c r="S13" s="19" t="s">
        <v>10</v>
      </c>
      <c r="T13" s="248">
        <v>0.4</v>
      </c>
      <c r="U13" s="19" t="s">
        <v>20</v>
      </c>
      <c r="V13" s="19" t="s">
        <v>23</v>
      </c>
      <c r="W13" s="19" t="s">
        <v>26</v>
      </c>
      <c r="X13" s="193" t="s">
        <v>93</v>
      </c>
      <c r="Y13" s="173">
        <v>0.36</v>
      </c>
      <c r="Z13" s="243" t="s">
        <v>101</v>
      </c>
      <c r="AA13" s="166">
        <f>IF(Z13="LEVE",20%,IF(Z13="MENOR",40%,IF(Z13="MODERADO",60%,IF(Z13="MAYOR",80%,IF(Z13="CATASTROFICO",100%,IF(Z13="",""))))))</f>
        <v>0.6</v>
      </c>
      <c r="AB13" s="244" t="s">
        <v>100</v>
      </c>
      <c r="AC13" s="240" t="s">
        <v>32</v>
      </c>
      <c r="AD13" s="169" t="s">
        <v>461</v>
      </c>
      <c r="AE13" s="7" t="s">
        <v>342</v>
      </c>
      <c r="AF13" s="69" t="s">
        <v>570</v>
      </c>
      <c r="AG13" s="182" t="s">
        <v>222</v>
      </c>
      <c r="AH13" s="7"/>
      <c r="AI13" s="7"/>
    </row>
    <row r="14" spans="1:43" ht="117" hidden="1" customHeight="1" x14ac:dyDescent="0.3">
      <c r="A14" s="6">
        <v>5</v>
      </c>
      <c r="B14" s="255" t="s">
        <v>600</v>
      </c>
      <c r="C14" s="256" t="s">
        <v>462</v>
      </c>
      <c r="D14" s="256" t="s">
        <v>343</v>
      </c>
      <c r="E14" s="256" t="s">
        <v>463</v>
      </c>
      <c r="F14" s="256" t="s">
        <v>464</v>
      </c>
      <c r="G14" s="264" t="s">
        <v>270</v>
      </c>
      <c r="H14" s="265">
        <v>2</v>
      </c>
      <c r="I14" s="254" t="s">
        <v>93</v>
      </c>
      <c r="J14" s="261">
        <f>IF(I14="MUY BAJA",20%,IF(I14="BAJA",40%,IF(I14="MEDIA",60%,IF(I14="ALTA",80%,IF(I14="MUY ALTA",100%,IF(I14="",""))))))</f>
        <v>0.2</v>
      </c>
      <c r="K14" s="243" t="s">
        <v>104</v>
      </c>
      <c r="L14" s="166">
        <f t="shared" si="0"/>
        <v>1</v>
      </c>
      <c r="M14" s="244" t="s">
        <v>99</v>
      </c>
      <c r="N14" s="7">
        <v>3</v>
      </c>
      <c r="O14" s="262" t="s">
        <v>465</v>
      </c>
      <c r="P14" s="266" t="s">
        <v>344</v>
      </c>
      <c r="Q14" s="7" t="s">
        <v>344</v>
      </c>
      <c r="R14" s="19" t="s">
        <v>15</v>
      </c>
      <c r="S14" s="19" t="s">
        <v>10</v>
      </c>
      <c r="T14" s="248">
        <f>+'[2]ValoraciónControles Fomento'!G62</f>
        <v>0</v>
      </c>
      <c r="U14" s="19" t="s">
        <v>20</v>
      </c>
      <c r="V14" s="19" t="s">
        <v>23</v>
      </c>
      <c r="W14" s="19" t="s">
        <v>26</v>
      </c>
      <c r="X14" s="193" t="s">
        <v>93</v>
      </c>
      <c r="Y14" s="166">
        <v>0.36</v>
      </c>
      <c r="Z14" s="243" t="s">
        <v>104</v>
      </c>
      <c r="AA14" s="166">
        <f>IF(Z14="LEVE",20%,IF(Z14="MENOR",40%,IF(Z14="MODERADO",60%,IF(Z14="MAYOR",80%,IF(Z14="CATASTRÓFICO",100%,IF(Z14="",""))))))</f>
        <v>1</v>
      </c>
      <c r="AB14" s="239" t="s">
        <v>99</v>
      </c>
      <c r="AC14" s="240" t="s">
        <v>32</v>
      </c>
      <c r="AD14" s="169" t="s">
        <v>466</v>
      </c>
      <c r="AE14" s="7" t="s">
        <v>342</v>
      </c>
      <c r="AF14" s="69" t="s">
        <v>570</v>
      </c>
      <c r="AG14" s="182" t="s">
        <v>571</v>
      </c>
      <c r="AH14" s="7"/>
      <c r="AI14" s="7"/>
    </row>
    <row r="15" spans="1:43" ht="88.5" hidden="1" customHeight="1" x14ac:dyDescent="0.3">
      <c r="A15" s="553">
        <v>6</v>
      </c>
      <c r="B15" s="553" t="s">
        <v>601</v>
      </c>
      <c r="C15" s="571" t="s">
        <v>145</v>
      </c>
      <c r="D15" s="596" t="s">
        <v>467</v>
      </c>
      <c r="E15" s="596" t="s">
        <v>278</v>
      </c>
      <c r="F15" s="596" t="s">
        <v>279</v>
      </c>
      <c r="G15" s="574" t="s">
        <v>81</v>
      </c>
      <c r="H15" s="576">
        <v>2</v>
      </c>
      <c r="I15" s="598" t="s">
        <v>93</v>
      </c>
      <c r="J15" s="569">
        <v>0.2</v>
      </c>
      <c r="K15" s="566" t="s">
        <v>8</v>
      </c>
      <c r="L15" s="564">
        <f t="shared" si="0"/>
        <v>0.8</v>
      </c>
      <c r="M15" s="557" t="s">
        <v>100</v>
      </c>
      <c r="N15" s="6">
        <v>1</v>
      </c>
      <c r="O15" s="16" t="s">
        <v>280</v>
      </c>
      <c r="P15" s="165" t="s">
        <v>29</v>
      </c>
      <c r="Q15" s="165" t="s">
        <v>29</v>
      </c>
      <c r="R15" s="19" t="s">
        <v>15</v>
      </c>
      <c r="S15" s="19" t="s">
        <v>10</v>
      </c>
      <c r="T15" s="166">
        <v>0.4</v>
      </c>
      <c r="U15" s="19" t="s">
        <v>20</v>
      </c>
      <c r="V15" s="19" t="s">
        <v>23</v>
      </c>
      <c r="W15" s="19" t="s">
        <v>27</v>
      </c>
      <c r="X15" s="193" t="s">
        <v>93</v>
      </c>
      <c r="Y15" s="190">
        <v>0.12</v>
      </c>
      <c r="Z15" s="243" t="s">
        <v>8</v>
      </c>
      <c r="AA15" s="166">
        <f t="shared" ref="AA15:AA46" si="1">IF(Z15="LEVE",20%,IF(Z15="MENOR",40%,IF(Z15="MODERADO",60%,IF(Z15="MAYOR",80%,IF(Z15="CATASTRÓFICO",100%,IF(Z15="",""))))))</f>
        <v>0.8</v>
      </c>
      <c r="AB15" s="244" t="s">
        <v>100</v>
      </c>
      <c r="AC15" s="240" t="s">
        <v>32</v>
      </c>
      <c r="AD15" s="121" t="s">
        <v>281</v>
      </c>
      <c r="AE15" s="122" t="s">
        <v>665</v>
      </c>
      <c r="AF15" s="69" t="s">
        <v>570</v>
      </c>
      <c r="AG15" s="182" t="s">
        <v>222</v>
      </c>
      <c r="AH15" s="7"/>
      <c r="AI15" s="7"/>
    </row>
    <row r="16" spans="1:43" ht="87" hidden="1" customHeight="1" x14ac:dyDescent="0.3">
      <c r="A16" s="554"/>
      <c r="B16" s="554"/>
      <c r="C16" s="572"/>
      <c r="D16" s="597"/>
      <c r="E16" s="597"/>
      <c r="F16" s="597"/>
      <c r="G16" s="575"/>
      <c r="H16" s="577"/>
      <c r="I16" s="586"/>
      <c r="J16" s="570"/>
      <c r="K16" s="568"/>
      <c r="L16" s="565"/>
      <c r="M16" s="558"/>
      <c r="N16" s="6">
        <v>2</v>
      </c>
      <c r="O16" s="16" t="s">
        <v>468</v>
      </c>
      <c r="P16" s="165" t="s">
        <v>29</v>
      </c>
      <c r="Q16" s="165" t="s">
        <v>29</v>
      </c>
      <c r="R16" s="19" t="s">
        <v>15</v>
      </c>
      <c r="S16" s="19" t="s">
        <v>10</v>
      </c>
      <c r="T16" s="166">
        <v>0.4</v>
      </c>
      <c r="U16" s="19" t="s">
        <v>20</v>
      </c>
      <c r="V16" s="19" t="s">
        <v>23</v>
      </c>
      <c r="W16" s="19" t="s">
        <v>27</v>
      </c>
      <c r="X16" s="193" t="s">
        <v>93</v>
      </c>
      <c r="Y16" s="190">
        <v>7.1999999999999995E-2</v>
      </c>
      <c r="Z16" s="243" t="s">
        <v>8</v>
      </c>
      <c r="AA16" s="166">
        <f t="shared" si="1"/>
        <v>0.8</v>
      </c>
      <c r="AB16" s="244" t="s">
        <v>100</v>
      </c>
      <c r="AC16" s="240" t="s">
        <v>32</v>
      </c>
      <c r="AD16" s="121" t="s">
        <v>664</v>
      </c>
      <c r="AE16" s="122" t="s">
        <v>665</v>
      </c>
      <c r="AF16" s="69" t="s">
        <v>570</v>
      </c>
      <c r="AG16" s="182" t="s">
        <v>222</v>
      </c>
      <c r="AH16" s="7"/>
      <c r="AI16" s="7"/>
    </row>
    <row r="17" spans="1:35" ht="59.25" hidden="1" customHeight="1" x14ac:dyDescent="0.3">
      <c r="A17" s="553">
        <v>7</v>
      </c>
      <c r="B17" s="553" t="s">
        <v>597</v>
      </c>
      <c r="C17" s="561" t="s">
        <v>145</v>
      </c>
      <c r="D17" s="596" t="s">
        <v>282</v>
      </c>
      <c r="E17" s="596" t="s">
        <v>554</v>
      </c>
      <c r="F17" s="596" t="s">
        <v>555</v>
      </c>
      <c r="G17" s="561" t="s">
        <v>81</v>
      </c>
      <c r="H17" s="576">
        <v>12</v>
      </c>
      <c r="I17" s="601" t="s">
        <v>94</v>
      </c>
      <c r="J17" s="569">
        <v>0.4</v>
      </c>
      <c r="K17" s="566" t="s">
        <v>101</v>
      </c>
      <c r="L17" s="564">
        <f t="shared" si="0"/>
        <v>0.6</v>
      </c>
      <c r="M17" s="557" t="s">
        <v>101</v>
      </c>
      <c r="N17" s="6">
        <v>1</v>
      </c>
      <c r="O17" s="16" t="s">
        <v>283</v>
      </c>
      <c r="P17" s="165" t="s">
        <v>29</v>
      </c>
      <c r="Q17" s="165" t="s">
        <v>29</v>
      </c>
      <c r="R17" s="19" t="s">
        <v>15</v>
      </c>
      <c r="S17" s="19" t="s">
        <v>10</v>
      </c>
      <c r="T17" s="166">
        <v>0.4</v>
      </c>
      <c r="U17" s="19" t="s">
        <v>20</v>
      </c>
      <c r="V17" s="19" t="s">
        <v>23</v>
      </c>
      <c r="W17" s="19" t="s">
        <v>27</v>
      </c>
      <c r="X17" s="193" t="s">
        <v>94</v>
      </c>
      <c r="Y17" s="190">
        <v>0.24</v>
      </c>
      <c r="Z17" s="243" t="s">
        <v>103</v>
      </c>
      <c r="AA17" s="166">
        <f t="shared" si="1"/>
        <v>0.4</v>
      </c>
      <c r="AB17" s="244" t="s">
        <v>100</v>
      </c>
      <c r="AC17" s="240" t="s">
        <v>32</v>
      </c>
      <c r="AD17" s="169" t="s">
        <v>284</v>
      </c>
      <c r="AE17" s="122" t="s">
        <v>285</v>
      </c>
      <c r="AF17" s="69" t="s">
        <v>570</v>
      </c>
      <c r="AG17" s="182" t="s">
        <v>222</v>
      </c>
      <c r="AH17" s="7"/>
      <c r="AI17" s="7"/>
    </row>
    <row r="18" spans="1:35" ht="72.75" hidden="1" customHeight="1" x14ac:dyDescent="0.3">
      <c r="A18" s="554"/>
      <c r="B18" s="554"/>
      <c r="C18" s="562"/>
      <c r="D18" s="599"/>
      <c r="E18" s="599"/>
      <c r="F18" s="599"/>
      <c r="G18" s="562"/>
      <c r="H18" s="600"/>
      <c r="I18" s="601"/>
      <c r="J18" s="581"/>
      <c r="K18" s="567"/>
      <c r="L18" s="565"/>
      <c r="M18" s="558"/>
      <c r="N18" s="6">
        <v>2</v>
      </c>
      <c r="O18" s="121" t="s">
        <v>286</v>
      </c>
      <c r="P18" s="165" t="s">
        <v>29</v>
      </c>
      <c r="Q18" s="165" t="s">
        <v>29</v>
      </c>
      <c r="R18" s="19" t="s">
        <v>16</v>
      </c>
      <c r="S18" s="19" t="s">
        <v>10</v>
      </c>
      <c r="T18" s="166">
        <v>0.3</v>
      </c>
      <c r="U18" s="19" t="s">
        <v>20</v>
      </c>
      <c r="V18" s="19" t="s">
        <v>23</v>
      </c>
      <c r="W18" s="19" t="s">
        <v>27</v>
      </c>
      <c r="X18" s="193" t="s">
        <v>93</v>
      </c>
      <c r="Y18" s="190">
        <v>0.16800000000000001</v>
      </c>
      <c r="Z18" s="243" t="s">
        <v>103</v>
      </c>
      <c r="AA18" s="166">
        <f t="shared" si="1"/>
        <v>0.4</v>
      </c>
      <c r="AB18" s="244" t="s">
        <v>102</v>
      </c>
      <c r="AC18" s="240" t="s">
        <v>32</v>
      </c>
      <c r="AD18" s="169" t="s">
        <v>287</v>
      </c>
      <c r="AE18" s="122" t="s">
        <v>285</v>
      </c>
      <c r="AF18" s="69" t="s">
        <v>570</v>
      </c>
      <c r="AG18" s="182" t="s">
        <v>222</v>
      </c>
      <c r="AH18" s="7"/>
      <c r="AI18" s="7"/>
    </row>
    <row r="19" spans="1:35" ht="115.5" hidden="1" x14ac:dyDescent="0.3">
      <c r="A19" s="6">
        <v>8</v>
      </c>
      <c r="B19" s="6" t="s">
        <v>596</v>
      </c>
      <c r="C19" s="169" t="s">
        <v>556</v>
      </c>
      <c r="D19" s="246" t="s">
        <v>288</v>
      </c>
      <c r="E19" s="247" t="s">
        <v>557</v>
      </c>
      <c r="F19" s="246" t="s">
        <v>558</v>
      </c>
      <c r="G19" s="69" t="s">
        <v>270</v>
      </c>
      <c r="H19" s="7">
        <v>120</v>
      </c>
      <c r="I19" s="193" t="s">
        <v>195</v>
      </c>
      <c r="J19" s="8">
        <v>0.6</v>
      </c>
      <c r="K19" s="243" t="s">
        <v>8</v>
      </c>
      <c r="L19" s="166">
        <f t="shared" si="0"/>
        <v>0.8</v>
      </c>
      <c r="M19" s="244" t="s">
        <v>100</v>
      </c>
      <c r="N19" s="6">
        <v>3</v>
      </c>
      <c r="O19" s="121" t="s">
        <v>289</v>
      </c>
      <c r="P19" s="6" t="s">
        <v>29</v>
      </c>
      <c r="Q19" s="6" t="s">
        <v>29</v>
      </c>
      <c r="R19" s="19" t="s">
        <v>16</v>
      </c>
      <c r="S19" s="19" t="s">
        <v>10</v>
      </c>
      <c r="T19" s="166">
        <v>0.3</v>
      </c>
      <c r="U19" s="19" t="s">
        <v>20</v>
      </c>
      <c r="V19" s="19" t="s">
        <v>23</v>
      </c>
      <c r="W19" s="19" t="s">
        <v>26</v>
      </c>
      <c r="X19" s="193" t="s">
        <v>195</v>
      </c>
      <c r="Y19" s="175">
        <v>0.42</v>
      </c>
      <c r="Z19" s="243" t="s">
        <v>167</v>
      </c>
      <c r="AA19" s="166">
        <f t="shared" si="1"/>
        <v>0.2</v>
      </c>
      <c r="AB19" s="244" t="s">
        <v>102</v>
      </c>
      <c r="AC19" s="240" t="s">
        <v>32</v>
      </c>
      <c r="AD19" s="122" t="s">
        <v>666</v>
      </c>
      <c r="AE19" s="7" t="s">
        <v>290</v>
      </c>
      <c r="AF19" s="69" t="s">
        <v>570</v>
      </c>
      <c r="AG19" s="182" t="s">
        <v>222</v>
      </c>
      <c r="AH19" s="7"/>
      <c r="AI19" s="7"/>
    </row>
    <row r="20" spans="1:35" ht="75.75" hidden="1" x14ac:dyDescent="0.3">
      <c r="A20" s="6">
        <v>9</v>
      </c>
      <c r="B20" s="255" t="s">
        <v>647</v>
      </c>
      <c r="C20" s="169" t="s">
        <v>333</v>
      </c>
      <c r="D20" s="169" t="s">
        <v>334</v>
      </c>
      <c r="E20" s="169" t="s">
        <v>566</v>
      </c>
      <c r="F20" s="169" t="s">
        <v>335</v>
      </c>
      <c r="G20" s="169" t="s">
        <v>81</v>
      </c>
      <c r="H20" s="7">
        <v>2</v>
      </c>
      <c r="I20" s="193" t="s">
        <v>93</v>
      </c>
      <c r="J20" s="166">
        <f>IF(I20="MUY BAJA",20%,IF(I20="BAJA",40%,IF(I20="MEDIA",60%,IF(I20="ALTA",80%,IF(I20="MUY ALTA",100%,IF(I20="",""))))))</f>
        <v>0.2</v>
      </c>
      <c r="K20" s="243" t="s">
        <v>8</v>
      </c>
      <c r="L20" s="166">
        <f t="shared" si="0"/>
        <v>0.8</v>
      </c>
      <c r="M20" s="244" t="s">
        <v>100</v>
      </c>
      <c r="N20" s="6">
        <v>1</v>
      </c>
      <c r="O20" s="16" t="s">
        <v>559</v>
      </c>
      <c r="P20" s="69" t="s">
        <v>29</v>
      </c>
      <c r="Q20" s="6" t="s">
        <v>29</v>
      </c>
      <c r="R20" s="19" t="s">
        <v>15</v>
      </c>
      <c r="S20" s="19" t="s">
        <v>10</v>
      </c>
      <c r="T20" s="248">
        <f>[14]ValoraciónControles!G26</f>
        <v>0</v>
      </c>
      <c r="U20" s="19" t="s">
        <v>20</v>
      </c>
      <c r="V20" s="19" t="s">
        <v>23</v>
      </c>
      <c r="W20" s="19" t="s">
        <v>27</v>
      </c>
      <c r="X20" s="193" t="s">
        <v>94</v>
      </c>
      <c r="Y20" s="166">
        <v>0.36</v>
      </c>
      <c r="Z20" s="243" t="s">
        <v>8</v>
      </c>
      <c r="AA20" s="166">
        <f t="shared" si="1"/>
        <v>0.8</v>
      </c>
      <c r="AB20" s="244" t="s">
        <v>100</v>
      </c>
      <c r="AC20" s="240" t="s">
        <v>32</v>
      </c>
      <c r="AD20" s="16" t="s">
        <v>560</v>
      </c>
      <c r="AE20" s="7" t="s">
        <v>292</v>
      </c>
      <c r="AF20" s="69" t="s">
        <v>570</v>
      </c>
      <c r="AG20" s="182" t="s">
        <v>222</v>
      </c>
      <c r="AH20" s="7"/>
      <c r="AI20" s="7"/>
    </row>
    <row r="21" spans="1:35" ht="75.75" hidden="1" x14ac:dyDescent="0.3">
      <c r="A21" s="6">
        <v>10</v>
      </c>
      <c r="B21" s="255" t="s">
        <v>646</v>
      </c>
      <c r="C21" s="169" t="s">
        <v>293</v>
      </c>
      <c r="D21" s="169" t="s">
        <v>336</v>
      </c>
      <c r="E21" s="169" t="s">
        <v>337</v>
      </c>
      <c r="F21" s="169" t="s">
        <v>338</v>
      </c>
      <c r="G21" s="169" t="s">
        <v>270</v>
      </c>
      <c r="H21" s="7">
        <v>700</v>
      </c>
      <c r="I21" s="193" t="s">
        <v>7</v>
      </c>
      <c r="J21" s="166">
        <f>IF(I21="MUY BAJA",20%,IF(I21="BAJA",40%,IF(I21="MEDIA",60%,IF(I21="ALTA",80%,IF(I21="MUY ALTA",100%,IF(I21="",""))))))</f>
        <v>0.8</v>
      </c>
      <c r="K21" s="243" t="s">
        <v>8</v>
      </c>
      <c r="L21" s="166">
        <f t="shared" si="0"/>
        <v>0.8</v>
      </c>
      <c r="M21" s="244" t="s">
        <v>100</v>
      </c>
      <c r="N21" s="6">
        <v>2</v>
      </c>
      <c r="O21" s="121" t="s">
        <v>561</v>
      </c>
      <c r="P21" s="6" t="s">
        <v>29</v>
      </c>
      <c r="Q21" s="6" t="s">
        <v>29</v>
      </c>
      <c r="R21" s="19" t="s">
        <v>15</v>
      </c>
      <c r="S21" s="19" t="s">
        <v>10</v>
      </c>
      <c r="T21" s="248">
        <f>[14]ValoraciónControles!G41</f>
        <v>0</v>
      </c>
      <c r="U21" s="19" t="s">
        <v>20</v>
      </c>
      <c r="V21" s="19" t="s">
        <v>23</v>
      </c>
      <c r="W21" s="19" t="s">
        <v>27</v>
      </c>
      <c r="X21" s="193" t="s">
        <v>94</v>
      </c>
      <c r="Y21" s="166">
        <v>0.24</v>
      </c>
      <c r="Z21" s="243" t="s">
        <v>8</v>
      </c>
      <c r="AA21" s="166">
        <f t="shared" si="1"/>
        <v>0.8</v>
      </c>
      <c r="AB21" s="244" t="s">
        <v>100</v>
      </c>
      <c r="AC21" s="240" t="s">
        <v>32</v>
      </c>
      <c r="AD21" s="16" t="s">
        <v>562</v>
      </c>
      <c r="AE21" s="7" t="s">
        <v>292</v>
      </c>
      <c r="AF21" s="69" t="s">
        <v>570</v>
      </c>
      <c r="AG21" s="182" t="s">
        <v>571</v>
      </c>
      <c r="AH21" s="7"/>
      <c r="AI21" s="7"/>
    </row>
    <row r="22" spans="1:35" ht="99" hidden="1" x14ac:dyDescent="0.3">
      <c r="A22" s="6">
        <v>11</v>
      </c>
      <c r="B22" s="255" t="s">
        <v>389</v>
      </c>
      <c r="C22" s="216" t="s">
        <v>291</v>
      </c>
      <c r="D22" s="216" t="s">
        <v>294</v>
      </c>
      <c r="E22" s="216" t="s">
        <v>469</v>
      </c>
      <c r="F22" s="169" t="s">
        <v>470</v>
      </c>
      <c r="G22" s="7" t="s">
        <v>81</v>
      </c>
      <c r="H22" s="7">
        <v>1000</v>
      </c>
      <c r="I22" s="193" t="s">
        <v>7</v>
      </c>
      <c r="J22" s="166">
        <f>IF(I22="MUY BAJA",20%,IF(I22="BAJA",40%,IF(I22="MEDIA",60%,IF(I22="ALTA",80%,IF(I22="MUY ALTA",100%,IF(I22="",""))))))</f>
        <v>0.8</v>
      </c>
      <c r="K22" s="243" t="s">
        <v>8</v>
      </c>
      <c r="L22" s="166">
        <f t="shared" si="0"/>
        <v>0.8</v>
      </c>
      <c r="M22" s="244" t="s">
        <v>100</v>
      </c>
      <c r="N22" s="6">
        <v>1</v>
      </c>
      <c r="O22" s="16" t="s">
        <v>295</v>
      </c>
      <c r="P22" s="69" t="s">
        <v>29</v>
      </c>
      <c r="Q22" s="6" t="s">
        <v>29</v>
      </c>
      <c r="R22" s="19" t="s">
        <v>15</v>
      </c>
      <c r="S22" s="19" t="s">
        <v>10</v>
      </c>
      <c r="T22" s="248">
        <f>[14]ValoraciónControles!G58</f>
        <v>0</v>
      </c>
      <c r="U22" s="19" t="s">
        <v>20</v>
      </c>
      <c r="V22" s="19" t="s">
        <v>23</v>
      </c>
      <c r="W22" s="19" t="s">
        <v>27</v>
      </c>
      <c r="X22" s="193" t="s">
        <v>7</v>
      </c>
      <c r="Y22" s="166">
        <v>0.36</v>
      </c>
      <c r="Z22" s="243" t="s">
        <v>101</v>
      </c>
      <c r="AA22" s="166">
        <f t="shared" si="1"/>
        <v>0.6</v>
      </c>
      <c r="AB22" s="244" t="s">
        <v>100</v>
      </c>
      <c r="AC22" s="240" t="s">
        <v>32</v>
      </c>
      <c r="AD22" s="16" t="s">
        <v>296</v>
      </c>
      <c r="AE22" s="7" t="s">
        <v>297</v>
      </c>
      <c r="AF22" s="69" t="s">
        <v>570</v>
      </c>
      <c r="AG22" s="182" t="s">
        <v>222</v>
      </c>
      <c r="AH22" s="7"/>
      <c r="AI22" s="7"/>
    </row>
    <row r="23" spans="1:35" ht="75.75" hidden="1" x14ac:dyDescent="0.3">
      <c r="A23" s="6">
        <v>12</v>
      </c>
      <c r="B23" s="255" t="s">
        <v>390</v>
      </c>
      <c r="C23" s="216" t="s">
        <v>293</v>
      </c>
      <c r="D23" s="169" t="s">
        <v>327</v>
      </c>
      <c r="E23" s="216" t="s">
        <v>328</v>
      </c>
      <c r="F23" s="169" t="s">
        <v>329</v>
      </c>
      <c r="G23" s="7" t="s">
        <v>85</v>
      </c>
      <c r="H23" s="7">
        <v>120</v>
      </c>
      <c r="I23" s="193" t="s">
        <v>195</v>
      </c>
      <c r="J23" s="166">
        <f>IF(I23="MUY BAJA",20%,IF(I23="BAJA",40%,IF(I23="MEDIA",60%,IF(I23="ALTA",80%,IF(I23="MUY ALTA",100%,IF(I23="",""))))))</f>
        <v>0.6</v>
      </c>
      <c r="K23" s="243" t="s">
        <v>8</v>
      </c>
      <c r="L23" s="166">
        <f t="shared" si="0"/>
        <v>0.8</v>
      </c>
      <c r="M23" s="244" t="s">
        <v>100</v>
      </c>
      <c r="N23" s="6">
        <v>2</v>
      </c>
      <c r="O23" s="121" t="s">
        <v>471</v>
      </c>
      <c r="P23" s="6" t="s">
        <v>29</v>
      </c>
      <c r="Q23" s="6" t="s">
        <v>29</v>
      </c>
      <c r="R23" s="19" t="s">
        <v>16</v>
      </c>
      <c r="S23" s="19" t="s">
        <v>10</v>
      </c>
      <c r="T23" s="248">
        <f>[14]ValoraciónControles!G73</f>
        <v>0</v>
      </c>
      <c r="U23" s="19" t="s">
        <v>20</v>
      </c>
      <c r="V23" s="19" t="s">
        <v>23</v>
      </c>
      <c r="W23" s="19" t="s">
        <v>27</v>
      </c>
      <c r="X23" s="193" t="s">
        <v>195</v>
      </c>
      <c r="Y23" s="166">
        <v>0.36</v>
      </c>
      <c r="Z23" s="243" t="s">
        <v>8</v>
      </c>
      <c r="AA23" s="166">
        <f t="shared" si="1"/>
        <v>0.8</v>
      </c>
      <c r="AB23" s="244" t="s">
        <v>100</v>
      </c>
      <c r="AC23" s="240" t="s">
        <v>32</v>
      </c>
      <c r="AD23" s="16" t="s">
        <v>472</v>
      </c>
      <c r="AE23" s="7" t="s">
        <v>473</v>
      </c>
      <c r="AF23" s="69" t="s">
        <v>570</v>
      </c>
      <c r="AG23" s="182" t="s">
        <v>222</v>
      </c>
      <c r="AH23" s="7"/>
      <c r="AI23" s="7"/>
    </row>
    <row r="24" spans="1:35" ht="148.5" hidden="1" x14ac:dyDescent="0.3">
      <c r="A24" s="6">
        <v>13</v>
      </c>
      <c r="B24" s="255" t="s">
        <v>391</v>
      </c>
      <c r="C24" s="216" t="s">
        <v>293</v>
      </c>
      <c r="D24" s="169" t="s">
        <v>330</v>
      </c>
      <c r="E24" s="216" t="s">
        <v>331</v>
      </c>
      <c r="F24" s="169" t="s">
        <v>332</v>
      </c>
      <c r="G24" s="7" t="s">
        <v>270</v>
      </c>
      <c r="H24" s="7">
        <v>120</v>
      </c>
      <c r="I24" s="193" t="s">
        <v>195</v>
      </c>
      <c r="J24" s="166">
        <f>IF(I24="MUY BAJA",20%,IF(I24="BAJA",40%,IF(I24="MEDIA",60%,IF(I24="ALTA",80%,IF(I24="MUY ALTA",100%,IF(I24="",""))))))</f>
        <v>0.6</v>
      </c>
      <c r="K24" s="243" t="s">
        <v>8</v>
      </c>
      <c r="L24" s="166">
        <f t="shared" si="0"/>
        <v>0.8</v>
      </c>
      <c r="M24" s="244" t="s">
        <v>100</v>
      </c>
      <c r="N24" s="6">
        <v>3</v>
      </c>
      <c r="O24" s="121" t="s">
        <v>298</v>
      </c>
      <c r="P24" s="6" t="s">
        <v>29</v>
      </c>
      <c r="Q24" s="6" t="s">
        <v>29</v>
      </c>
      <c r="R24" s="19" t="s">
        <v>15</v>
      </c>
      <c r="S24" s="19" t="s">
        <v>10</v>
      </c>
      <c r="T24" s="248">
        <f>[14]ValoraciónControles!G88</f>
        <v>0</v>
      </c>
      <c r="U24" s="19" t="s">
        <v>20</v>
      </c>
      <c r="V24" s="19" t="s">
        <v>23</v>
      </c>
      <c r="W24" s="19" t="s">
        <v>27</v>
      </c>
      <c r="X24" s="193" t="s">
        <v>7</v>
      </c>
      <c r="Y24" s="166">
        <v>0.36</v>
      </c>
      <c r="Z24" s="243" t="s">
        <v>101</v>
      </c>
      <c r="AA24" s="166">
        <f t="shared" si="1"/>
        <v>0.6</v>
      </c>
      <c r="AB24" s="244" t="s">
        <v>100</v>
      </c>
      <c r="AC24" s="240" t="s">
        <v>32</v>
      </c>
      <c r="AD24" s="169" t="s">
        <v>563</v>
      </c>
      <c r="AE24" s="7" t="s">
        <v>292</v>
      </c>
      <c r="AF24" s="69" t="s">
        <v>570</v>
      </c>
      <c r="AG24" s="182" t="s">
        <v>571</v>
      </c>
      <c r="AH24" s="7"/>
      <c r="AI24" s="7"/>
    </row>
    <row r="25" spans="1:35" ht="76.5" hidden="1" x14ac:dyDescent="0.3">
      <c r="A25" s="6">
        <v>14</v>
      </c>
      <c r="B25" s="6" t="s">
        <v>384</v>
      </c>
      <c r="C25" s="169" t="s">
        <v>145</v>
      </c>
      <c r="D25" s="16" t="s">
        <v>299</v>
      </c>
      <c r="E25" s="16" t="s">
        <v>300</v>
      </c>
      <c r="F25" s="16" t="s">
        <v>475</v>
      </c>
      <c r="G25" s="69" t="s">
        <v>301</v>
      </c>
      <c r="H25" s="7">
        <v>72</v>
      </c>
      <c r="I25" s="193" t="s">
        <v>195</v>
      </c>
      <c r="J25" s="8">
        <v>0.6</v>
      </c>
      <c r="K25" s="243" t="s">
        <v>101</v>
      </c>
      <c r="L25" s="166">
        <f t="shared" si="0"/>
        <v>0.6</v>
      </c>
      <c r="M25" s="244" t="s">
        <v>101</v>
      </c>
      <c r="N25" s="6">
        <v>1</v>
      </c>
      <c r="O25" s="16" t="s">
        <v>302</v>
      </c>
      <c r="P25" s="165" t="s">
        <v>29</v>
      </c>
      <c r="Q25" s="165" t="s">
        <v>29</v>
      </c>
      <c r="R25" s="19" t="s">
        <v>15</v>
      </c>
      <c r="S25" s="19" t="s">
        <v>10</v>
      </c>
      <c r="T25" s="166">
        <v>0.4</v>
      </c>
      <c r="U25" s="19" t="s">
        <v>20</v>
      </c>
      <c r="V25" s="19" t="s">
        <v>23</v>
      </c>
      <c r="W25" s="19" t="s">
        <v>27</v>
      </c>
      <c r="X25" s="193" t="s">
        <v>93</v>
      </c>
      <c r="Y25" s="166">
        <v>0.36</v>
      </c>
      <c r="Z25" s="243" t="s">
        <v>101</v>
      </c>
      <c r="AA25" s="166">
        <f t="shared" si="1"/>
        <v>0.6</v>
      </c>
      <c r="AB25" s="244" t="s">
        <v>101</v>
      </c>
      <c r="AC25" s="240" t="s">
        <v>32</v>
      </c>
      <c r="AD25" s="169" t="s">
        <v>303</v>
      </c>
      <c r="AE25" s="6"/>
      <c r="AF25" s="69" t="s">
        <v>570</v>
      </c>
      <c r="AG25" s="237" t="s">
        <v>222</v>
      </c>
      <c r="AH25" s="7"/>
      <c r="AI25" s="7"/>
    </row>
    <row r="26" spans="1:35" ht="82.5" hidden="1" x14ac:dyDescent="0.3">
      <c r="A26" s="6">
        <v>15</v>
      </c>
      <c r="B26" s="6" t="s">
        <v>385</v>
      </c>
      <c r="C26" s="169" t="s">
        <v>474</v>
      </c>
      <c r="D26" s="16" t="s">
        <v>304</v>
      </c>
      <c r="E26" s="16" t="s">
        <v>476</v>
      </c>
      <c r="F26" s="16" t="s">
        <v>477</v>
      </c>
      <c r="G26" s="69" t="s">
        <v>87</v>
      </c>
      <c r="H26" s="7">
        <v>12</v>
      </c>
      <c r="I26" s="249" t="s">
        <v>94</v>
      </c>
      <c r="J26" s="8">
        <v>0.4</v>
      </c>
      <c r="K26" s="243" t="s">
        <v>8</v>
      </c>
      <c r="L26" s="166">
        <f t="shared" si="0"/>
        <v>0.8</v>
      </c>
      <c r="M26" s="244" t="s">
        <v>100</v>
      </c>
      <c r="N26" s="6">
        <v>2</v>
      </c>
      <c r="O26" s="121" t="s">
        <v>478</v>
      </c>
      <c r="P26" s="6" t="s">
        <v>29</v>
      </c>
      <c r="Q26" s="6" t="s">
        <v>29</v>
      </c>
      <c r="R26" s="19" t="s">
        <v>15</v>
      </c>
      <c r="S26" s="19" t="s">
        <v>10</v>
      </c>
      <c r="T26" s="173">
        <v>0.4</v>
      </c>
      <c r="U26" s="19" t="s">
        <v>20</v>
      </c>
      <c r="V26" s="19" t="s">
        <v>23</v>
      </c>
      <c r="W26" s="19" t="s">
        <v>27</v>
      </c>
      <c r="X26" s="193" t="s">
        <v>93</v>
      </c>
      <c r="Y26" s="166">
        <v>0.24</v>
      </c>
      <c r="Z26" s="243" t="s">
        <v>8</v>
      </c>
      <c r="AA26" s="166">
        <f t="shared" si="1"/>
        <v>0.8</v>
      </c>
      <c r="AB26" s="244" t="s">
        <v>100</v>
      </c>
      <c r="AC26" s="240" t="s">
        <v>32</v>
      </c>
      <c r="AD26" s="7" t="s">
        <v>305</v>
      </c>
      <c r="AE26" s="7" t="s">
        <v>306</v>
      </c>
      <c r="AF26" s="69" t="s">
        <v>570</v>
      </c>
      <c r="AG26" s="237" t="s">
        <v>222</v>
      </c>
      <c r="AH26" s="7"/>
      <c r="AI26" s="7"/>
    </row>
    <row r="27" spans="1:35" ht="75.75" hidden="1" x14ac:dyDescent="0.3">
      <c r="A27" s="6">
        <v>16</v>
      </c>
      <c r="B27" s="6" t="s">
        <v>386</v>
      </c>
      <c r="C27" s="169" t="s">
        <v>479</v>
      </c>
      <c r="D27" s="121" t="s">
        <v>307</v>
      </c>
      <c r="E27" s="16" t="s">
        <v>480</v>
      </c>
      <c r="F27" s="16" t="s">
        <v>481</v>
      </c>
      <c r="G27" s="69" t="s">
        <v>87</v>
      </c>
      <c r="H27" s="7">
        <v>36</v>
      </c>
      <c r="I27" s="249" t="s">
        <v>94</v>
      </c>
      <c r="J27" s="8">
        <v>0.6</v>
      </c>
      <c r="K27" s="243" t="s">
        <v>104</v>
      </c>
      <c r="L27" s="166">
        <f t="shared" si="0"/>
        <v>1</v>
      </c>
      <c r="M27" s="244" t="s">
        <v>99</v>
      </c>
      <c r="N27" s="6">
        <v>3</v>
      </c>
      <c r="O27" s="121" t="s">
        <v>196</v>
      </c>
      <c r="P27" s="6" t="s">
        <v>29</v>
      </c>
      <c r="Q27" s="6" t="s">
        <v>29</v>
      </c>
      <c r="R27" s="19" t="s">
        <v>15</v>
      </c>
      <c r="S27" s="19" t="s">
        <v>10</v>
      </c>
      <c r="T27" s="173">
        <v>0.3</v>
      </c>
      <c r="U27" s="19" t="s">
        <v>20</v>
      </c>
      <c r="V27" s="19" t="s">
        <v>23</v>
      </c>
      <c r="W27" s="19" t="s">
        <v>27</v>
      </c>
      <c r="X27" s="193" t="s">
        <v>94</v>
      </c>
      <c r="Y27" s="175">
        <v>0.42</v>
      </c>
      <c r="Z27" s="243" t="s">
        <v>104</v>
      </c>
      <c r="AA27" s="166">
        <f t="shared" si="1"/>
        <v>1</v>
      </c>
      <c r="AB27" s="244" t="s">
        <v>99</v>
      </c>
      <c r="AC27" s="240" t="s">
        <v>32</v>
      </c>
      <c r="AD27" s="169" t="s">
        <v>308</v>
      </c>
      <c r="AE27" s="7" t="s">
        <v>309</v>
      </c>
      <c r="AF27" s="69" t="s">
        <v>570</v>
      </c>
      <c r="AG27" s="237" t="s">
        <v>222</v>
      </c>
      <c r="AH27" s="7"/>
      <c r="AI27" s="7"/>
    </row>
    <row r="28" spans="1:35" ht="89.25" hidden="1" x14ac:dyDescent="0.3">
      <c r="A28" s="6">
        <v>17</v>
      </c>
      <c r="B28" s="6" t="s">
        <v>387</v>
      </c>
      <c r="C28" s="169" t="s">
        <v>310</v>
      </c>
      <c r="D28" s="121" t="s">
        <v>311</v>
      </c>
      <c r="E28" s="250" t="s">
        <v>312</v>
      </c>
      <c r="F28" s="16" t="s">
        <v>482</v>
      </c>
      <c r="G28" s="69" t="s">
        <v>81</v>
      </c>
      <c r="H28" s="7">
        <v>650</v>
      </c>
      <c r="I28" s="249" t="s">
        <v>7</v>
      </c>
      <c r="J28" s="8">
        <v>0.8</v>
      </c>
      <c r="K28" s="243" t="s">
        <v>103</v>
      </c>
      <c r="L28" s="166">
        <f t="shared" si="0"/>
        <v>0.4</v>
      </c>
      <c r="M28" s="244" t="s">
        <v>101</v>
      </c>
      <c r="N28" s="7">
        <v>4</v>
      </c>
      <c r="O28" s="122" t="s">
        <v>313</v>
      </c>
      <c r="P28" s="7" t="s">
        <v>29</v>
      </c>
      <c r="Q28" s="7" t="s">
        <v>29</v>
      </c>
      <c r="R28" s="19" t="s">
        <v>15</v>
      </c>
      <c r="S28" s="19" t="s">
        <v>10</v>
      </c>
      <c r="T28" s="173">
        <v>0.4</v>
      </c>
      <c r="U28" s="19" t="s">
        <v>20</v>
      </c>
      <c r="V28" s="19" t="s">
        <v>23</v>
      </c>
      <c r="W28" s="19" t="s">
        <v>27</v>
      </c>
      <c r="X28" s="193" t="s">
        <v>94</v>
      </c>
      <c r="Y28" s="166">
        <v>0.48</v>
      </c>
      <c r="Z28" s="243" t="s">
        <v>103</v>
      </c>
      <c r="AA28" s="166">
        <f t="shared" si="1"/>
        <v>0.4</v>
      </c>
      <c r="AB28" s="244" t="s">
        <v>101</v>
      </c>
      <c r="AC28" s="240" t="s">
        <v>32</v>
      </c>
      <c r="AD28" s="169" t="s">
        <v>483</v>
      </c>
      <c r="AE28" s="7" t="s">
        <v>314</v>
      </c>
      <c r="AF28" s="69" t="s">
        <v>570</v>
      </c>
      <c r="AG28" s="237" t="s">
        <v>222</v>
      </c>
      <c r="AH28" s="7"/>
      <c r="AI28" s="7"/>
    </row>
    <row r="29" spans="1:35" ht="75.75" hidden="1" x14ac:dyDescent="0.3">
      <c r="A29" s="6">
        <v>18</v>
      </c>
      <c r="B29" s="6" t="s">
        <v>388</v>
      </c>
      <c r="C29" s="169" t="s">
        <v>324</v>
      </c>
      <c r="D29" s="79" t="s">
        <v>315</v>
      </c>
      <c r="E29" s="79" t="s">
        <v>316</v>
      </c>
      <c r="F29" s="79" t="s">
        <v>484</v>
      </c>
      <c r="G29" s="69" t="s">
        <v>81</v>
      </c>
      <c r="H29" s="7">
        <v>100</v>
      </c>
      <c r="I29" s="193" t="s">
        <v>195</v>
      </c>
      <c r="J29" s="8">
        <v>0.6</v>
      </c>
      <c r="K29" s="243" t="s">
        <v>167</v>
      </c>
      <c r="L29" s="166">
        <f t="shared" si="0"/>
        <v>0.2</v>
      </c>
      <c r="M29" s="244" t="s">
        <v>101</v>
      </c>
      <c r="N29" s="7">
        <v>5</v>
      </c>
      <c r="O29" s="122" t="s">
        <v>485</v>
      </c>
      <c r="P29" s="7" t="s">
        <v>29</v>
      </c>
      <c r="Q29" s="7" t="s">
        <v>29</v>
      </c>
      <c r="R29" s="19" t="s">
        <v>15</v>
      </c>
      <c r="S29" s="19" t="s">
        <v>10</v>
      </c>
      <c r="T29" s="271">
        <v>0.4</v>
      </c>
      <c r="U29" s="19" t="s">
        <v>20</v>
      </c>
      <c r="V29" s="19" t="s">
        <v>23</v>
      </c>
      <c r="W29" s="19" t="s">
        <v>27</v>
      </c>
      <c r="X29" s="193" t="s">
        <v>93</v>
      </c>
      <c r="Y29" s="166">
        <v>0.36</v>
      </c>
      <c r="Z29" s="243" t="s">
        <v>167</v>
      </c>
      <c r="AA29" s="166">
        <f t="shared" si="1"/>
        <v>0.2</v>
      </c>
      <c r="AB29" s="244" t="s">
        <v>102</v>
      </c>
      <c r="AC29" s="240" t="s">
        <v>32</v>
      </c>
      <c r="AD29" s="169" t="s">
        <v>317</v>
      </c>
      <c r="AE29" s="169" t="s">
        <v>318</v>
      </c>
      <c r="AF29" s="69" t="s">
        <v>570</v>
      </c>
      <c r="AG29" s="237" t="s">
        <v>222</v>
      </c>
      <c r="AH29" s="7"/>
      <c r="AI29" s="7"/>
    </row>
    <row r="30" spans="1:35" ht="75.75" hidden="1" x14ac:dyDescent="0.3">
      <c r="A30" s="6">
        <v>19</v>
      </c>
      <c r="B30" s="6" t="s">
        <v>392</v>
      </c>
      <c r="C30" s="235" t="s">
        <v>291</v>
      </c>
      <c r="D30" s="235" t="s">
        <v>486</v>
      </c>
      <c r="E30" s="235" t="s">
        <v>319</v>
      </c>
      <c r="F30" s="235" t="s">
        <v>320</v>
      </c>
      <c r="G30" s="202" t="s">
        <v>81</v>
      </c>
      <c r="H30" s="234">
        <v>1500</v>
      </c>
      <c r="I30" s="249" t="s">
        <v>7</v>
      </c>
      <c r="J30" s="166">
        <f t="shared" ref="J30:J38" si="2">IF(I30="MUY BAJA",20%,IF(I30="BAJA",40%,IF(I30="MEDIA",60%,IF(I30="ALTA",80%,IF(I30="MUY ALTA",100%,IF(I30="",""))))))</f>
        <v>0.8</v>
      </c>
      <c r="K30" s="243" t="s">
        <v>167</v>
      </c>
      <c r="L30" s="166">
        <f t="shared" si="0"/>
        <v>0.2</v>
      </c>
      <c r="M30" s="244" t="s">
        <v>102</v>
      </c>
      <c r="N30" s="6">
        <v>1</v>
      </c>
      <c r="O30" s="16" t="s">
        <v>321</v>
      </c>
      <c r="P30" s="165" t="s">
        <v>29</v>
      </c>
      <c r="Q30" s="165" t="s">
        <v>29</v>
      </c>
      <c r="R30" s="19" t="s">
        <v>16</v>
      </c>
      <c r="S30" s="19" t="s">
        <v>10</v>
      </c>
      <c r="T30" s="166">
        <v>0.3</v>
      </c>
      <c r="U30" s="19" t="s">
        <v>20</v>
      </c>
      <c r="V30" s="19" t="s">
        <v>23</v>
      </c>
      <c r="W30" s="19" t="s">
        <v>27</v>
      </c>
      <c r="X30" s="193" t="s">
        <v>94</v>
      </c>
      <c r="Y30" s="251">
        <v>0.56000000000000005</v>
      </c>
      <c r="Z30" s="243" t="s">
        <v>167</v>
      </c>
      <c r="AA30" s="166">
        <f t="shared" si="1"/>
        <v>0.2</v>
      </c>
      <c r="AB30" s="244" t="s">
        <v>102</v>
      </c>
      <c r="AC30" s="240" t="s">
        <v>32</v>
      </c>
      <c r="AD30" s="16" t="s">
        <v>322</v>
      </c>
      <c r="AE30" s="121" t="s">
        <v>323</v>
      </c>
      <c r="AF30" s="69" t="s">
        <v>570</v>
      </c>
      <c r="AG30" s="237" t="s">
        <v>222</v>
      </c>
      <c r="AH30" s="7"/>
      <c r="AI30" s="7"/>
    </row>
    <row r="31" spans="1:35" ht="75.75" hidden="1" x14ac:dyDescent="0.3">
      <c r="A31" s="6">
        <v>20</v>
      </c>
      <c r="B31" s="6" t="s">
        <v>393</v>
      </c>
      <c r="C31" s="16" t="s">
        <v>324</v>
      </c>
      <c r="D31" s="16" t="s">
        <v>325</v>
      </c>
      <c r="E31" s="16" t="s">
        <v>487</v>
      </c>
      <c r="F31" s="16" t="s">
        <v>488</v>
      </c>
      <c r="G31" s="69" t="s">
        <v>81</v>
      </c>
      <c r="H31" s="7">
        <v>2000</v>
      </c>
      <c r="I31" s="249" t="s">
        <v>7</v>
      </c>
      <c r="J31" s="166">
        <f t="shared" si="2"/>
        <v>0.8</v>
      </c>
      <c r="K31" s="243" t="s">
        <v>167</v>
      </c>
      <c r="L31" s="166">
        <f t="shared" si="0"/>
        <v>0.2</v>
      </c>
      <c r="M31" s="244" t="s">
        <v>102</v>
      </c>
      <c r="N31" s="6">
        <v>2</v>
      </c>
      <c r="O31" s="121" t="s">
        <v>489</v>
      </c>
      <c r="P31" s="6" t="s">
        <v>29</v>
      </c>
      <c r="Q31" s="6" t="s">
        <v>29</v>
      </c>
      <c r="R31" s="19" t="s">
        <v>17</v>
      </c>
      <c r="S31" s="19" t="s">
        <v>10</v>
      </c>
      <c r="T31" s="166">
        <v>0.4</v>
      </c>
      <c r="U31" s="19" t="s">
        <v>20</v>
      </c>
      <c r="V31" s="19" t="s">
        <v>23</v>
      </c>
      <c r="W31" s="19" t="s">
        <v>27</v>
      </c>
      <c r="X31" s="193" t="s">
        <v>94</v>
      </c>
      <c r="Y31" s="252">
        <v>0.48</v>
      </c>
      <c r="Z31" s="243" t="s">
        <v>167</v>
      </c>
      <c r="AA31" s="166">
        <f t="shared" si="1"/>
        <v>0.2</v>
      </c>
      <c r="AB31" s="244" t="s">
        <v>102</v>
      </c>
      <c r="AC31" s="240" t="s">
        <v>32</v>
      </c>
      <c r="AD31" s="16" t="s">
        <v>326</v>
      </c>
      <c r="AE31" s="69" t="s">
        <v>323</v>
      </c>
      <c r="AF31" s="69" t="s">
        <v>570</v>
      </c>
      <c r="AG31" s="237" t="s">
        <v>222</v>
      </c>
      <c r="AH31" s="7"/>
      <c r="AI31" s="7"/>
    </row>
    <row r="32" spans="1:35" ht="89.25" hidden="1" x14ac:dyDescent="0.3">
      <c r="A32" s="6">
        <v>21</v>
      </c>
      <c r="B32" s="6" t="s">
        <v>364</v>
      </c>
      <c r="C32" s="7" t="s">
        <v>345</v>
      </c>
      <c r="D32" s="121" t="s">
        <v>346</v>
      </c>
      <c r="E32" s="16" t="s">
        <v>347</v>
      </c>
      <c r="F32" s="16" t="s">
        <v>490</v>
      </c>
      <c r="G32" s="69" t="s">
        <v>81</v>
      </c>
      <c r="H32" s="7">
        <f>(3*12)+2+5+12</f>
        <v>55</v>
      </c>
      <c r="I32" s="193" t="s">
        <v>195</v>
      </c>
      <c r="J32" s="166">
        <f t="shared" si="2"/>
        <v>0.6</v>
      </c>
      <c r="K32" s="243" t="s">
        <v>167</v>
      </c>
      <c r="L32" s="166">
        <f t="shared" si="0"/>
        <v>0.2</v>
      </c>
      <c r="M32" s="244" t="s">
        <v>102</v>
      </c>
      <c r="N32" s="6">
        <v>1</v>
      </c>
      <c r="O32" s="79" t="s">
        <v>348</v>
      </c>
      <c r="P32" s="69" t="s">
        <v>29</v>
      </c>
      <c r="Q32" s="6" t="s">
        <v>29</v>
      </c>
      <c r="R32" s="19" t="s">
        <v>15</v>
      </c>
      <c r="S32" s="19" t="s">
        <v>10</v>
      </c>
      <c r="T32" s="248">
        <v>0.4</v>
      </c>
      <c r="U32" s="19" t="s">
        <v>20</v>
      </c>
      <c r="V32" s="19" t="s">
        <v>23</v>
      </c>
      <c r="W32" s="19" t="s">
        <v>27</v>
      </c>
      <c r="X32" s="193" t="s">
        <v>93</v>
      </c>
      <c r="Y32" s="166">
        <v>0.36</v>
      </c>
      <c r="Z32" s="243" t="s">
        <v>167</v>
      </c>
      <c r="AA32" s="166">
        <f t="shared" si="1"/>
        <v>0.2</v>
      </c>
      <c r="AB32" s="244" t="s">
        <v>102</v>
      </c>
      <c r="AC32" s="240" t="s">
        <v>32</v>
      </c>
      <c r="AD32" s="16" t="s">
        <v>491</v>
      </c>
      <c r="AE32" s="7" t="s">
        <v>349</v>
      </c>
      <c r="AF32" s="69" t="s">
        <v>570</v>
      </c>
      <c r="AG32" s="237" t="s">
        <v>222</v>
      </c>
      <c r="AH32" s="7"/>
      <c r="AI32" s="7"/>
    </row>
    <row r="33" spans="1:35" ht="86.25" hidden="1" x14ac:dyDescent="0.3">
      <c r="A33" s="6">
        <v>22</v>
      </c>
      <c r="B33" s="6" t="s">
        <v>365</v>
      </c>
      <c r="C33" s="16" t="s">
        <v>474</v>
      </c>
      <c r="D33" s="16" t="s">
        <v>350</v>
      </c>
      <c r="E33" s="16" t="s">
        <v>351</v>
      </c>
      <c r="F33" s="16" t="s">
        <v>492</v>
      </c>
      <c r="G33" s="69" t="s">
        <v>270</v>
      </c>
      <c r="H33" s="7">
        <v>15</v>
      </c>
      <c r="I33" s="193" t="s">
        <v>94</v>
      </c>
      <c r="J33" s="166">
        <f t="shared" si="2"/>
        <v>0.4</v>
      </c>
      <c r="K33" s="243" t="s">
        <v>8</v>
      </c>
      <c r="L33" s="166">
        <f t="shared" si="0"/>
        <v>0.8</v>
      </c>
      <c r="M33" s="244" t="s">
        <v>100</v>
      </c>
      <c r="N33" s="6">
        <v>2</v>
      </c>
      <c r="O33" s="121" t="s">
        <v>352</v>
      </c>
      <c r="P33" s="6" t="s">
        <v>29</v>
      </c>
      <c r="Q33" s="6" t="s">
        <v>29</v>
      </c>
      <c r="R33" s="19" t="s">
        <v>15</v>
      </c>
      <c r="S33" s="19" t="s">
        <v>10</v>
      </c>
      <c r="T33" s="248">
        <v>0.4</v>
      </c>
      <c r="U33" s="19" t="s">
        <v>20</v>
      </c>
      <c r="V33" s="19" t="s">
        <v>23</v>
      </c>
      <c r="W33" s="19" t="s">
        <v>26</v>
      </c>
      <c r="X33" s="193" t="s">
        <v>93</v>
      </c>
      <c r="Y33" s="166">
        <v>0.24</v>
      </c>
      <c r="Z33" s="243" t="s">
        <v>8</v>
      </c>
      <c r="AA33" s="166">
        <f t="shared" si="1"/>
        <v>0.8</v>
      </c>
      <c r="AB33" s="244" t="s">
        <v>100</v>
      </c>
      <c r="AC33" s="240" t="s">
        <v>32</v>
      </c>
      <c r="AD33" s="16" t="s">
        <v>353</v>
      </c>
      <c r="AE33" s="7" t="s">
        <v>349</v>
      </c>
      <c r="AF33" s="69" t="s">
        <v>570</v>
      </c>
      <c r="AG33" s="182" t="s">
        <v>571</v>
      </c>
      <c r="AH33" s="7"/>
      <c r="AI33" s="7"/>
    </row>
    <row r="34" spans="1:35" ht="86.25" hidden="1" x14ac:dyDescent="0.3">
      <c r="A34" s="6">
        <v>23</v>
      </c>
      <c r="B34" s="6" t="s">
        <v>366</v>
      </c>
      <c r="C34" s="16" t="s">
        <v>462</v>
      </c>
      <c r="D34" s="16" t="s">
        <v>354</v>
      </c>
      <c r="E34" s="16" t="s">
        <v>355</v>
      </c>
      <c r="F34" s="16" t="s">
        <v>356</v>
      </c>
      <c r="G34" s="69" t="s">
        <v>81</v>
      </c>
      <c r="H34" s="7">
        <f>2+1+12+1</f>
        <v>16</v>
      </c>
      <c r="I34" s="193" t="s">
        <v>94</v>
      </c>
      <c r="J34" s="166">
        <f t="shared" si="2"/>
        <v>0.4</v>
      </c>
      <c r="K34" s="243" t="s">
        <v>103</v>
      </c>
      <c r="L34" s="166">
        <f t="shared" si="0"/>
        <v>0.4</v>
      </c>
      <c r="M34" s="244" t="s">
        <v>102</v>
      </c>
      <c r="N34" s="6">
        <v>3</v>
      </c>
      <c r="O34" s="121" t="s">
        <v>357</v>
      </c>
      <c r="P34" s="6" t="s">
        <v>29</v>
      </c>
      <c r="Q34" s="6" t="s">
        <v>29</v>
      </c>
      <c r="R34" s="19" t="s">
        <v>15</v>
      </c>
      <c r="S34" s="19" t="s">
        <v>10</v>
      </c>
      <c r="T34" s="248">
        <v>0.4</v>
      </c>
      <c r="U34" s="19" t="s">
        <v>20</v>
      </c>
      <c r="V34" s="19" t="s">
        <v>23</v>
      </c>
      <c r="W34" s="19" t="s">
        <v>26</v>
      </c>
      <c r="X34" s="193" t="s">
        <v>93</v>
      </c>
      <c r="Y34" s="173">
        <v>0.36</v>
      </c>
      <c r="Z34" s="243" t="s">
        <v>103</v>
      </c>
      <c r="AA34" s="166">
        <f t="shared" si="1"/>
        <v>0.4</v>
      </c>
      <c r="AB34" s="244" t="s">
        <v>102</v>
      </c>
      <c r="AC34" s="240" t="s">
        <v>32</v>
      </c>
      <c r="AD34" s="169" t="s">
        <v>358</v>
      </c>
      <c r="AE34" s="7" t="s">
        <v>359</v>
      </c>
      <c r="AF34" s="69" t="s">
        <v>570</v>
      </c>
      <c r="AG34" s="237" t="s">
        <v>222</v>
      </c>
      <c r="AH34" s="7"/>
      <c r="AI34" s="7"/>
    </row>
    <row r="35" spans="1:35" ht="75.75" hidden="1" x14ac:dyDescent="0.3">
      <c r="A35" s="6">
        <v>24</v>
      </c>
      <c r="B35" s="6" t="s">
        <v>367</v>
      </c>
      <c r="C35" s="16" t="s">
        <v>474</v>
      </c>
      <c r="D35" s="16" t="s">
        <v>360</v>
      </c>
      <c r="E35" s="16" t="s">
        <v>361</v>
      </c>
      <c r="F35" s="16" t="s">
        <v>493</v>
      </c>
      <c r="G35" s="267" t="s">
        <v>270</v>
      </c>
      <c r="H35" s="118">
        <f>(365-52)*5</f>
        <v>1565</v>
      </c>
      <c r="I35" s="193" t="s">
        <v>7</v>
      </c>
      <c r="J35" s="166">
        <f t="shared" si="2"/>
        <v>0.8</v>
      </c>
      <c r="K35" s="243" t="s">
        <v>8</v>
      </c>
      <c r="L35" s="166">
        <f t="shared" si="0"/>
        <v>0.8</v>
      </c>
      <c r="M35" s="244" t="s">
        <v>100</v>
      </c>
      <c r="N35" s="7">
        <v>4</v>
      </c>
      <c r="O35" s="122" t="s">
        <v>362</v>
      </c>
      <c r="P35" s="266" t="s">
        <v>29</v>
      </c>
      <c r="Q35" s="7" t="s">
        <v>29</v>
      </c>
      <c r="R35" s="19" t="s">
        <v>15</v>
      </c>
      <c r="S35" s="19" t="s">
        <v>10</v>
      </c>
      <c r="T35" s="248">
        <v>0.4</v>
      </c>
      <c r="U35" s="19" t="s">
        <v>20</v>
      </c>
      <c r="V35" s="19" t="s">
        <v>23</v>
      </c>
      <c r="W35" s="19" t="s">
        <v>27</v>
      </c>
      <c r="X35" s="193" t="s">
        <v>93</v>
      </c>
      <c r="Y35" s="166">
        <v>0.36</v>
      </c>
      <c r="Z35" s="243" t="s">
        <v>8</v>
      </c>
      <c r="AA35" s="166">
        <f t="shared" si="1"/>
        <v>0.8</v>
      </c>
      <c r="AB35" s="244" t="s">
        <v>100</v>
      </c>
      <c r="AC35" s="240" t="s">
        <v>32</v>
      </c>
      <c r="AD35" s="169" t="s">
        <v>494</v>
      </c>
      <c r="AE35" s="7" t="s">
        <v>363</v>
      </c>
      <c r="AF35" s="69" t="s">
        <v>570</v>
      </c>
      <c r="AG35" s="182" t="s">
        <v>571</v>
      </c>
      <c r="AH35" s="7"/>
      <c r="AI35" s="7"/>
    </row>
    <row r="36" spans="1:35" ht="75.75" hidden="1" x14ac:dyDescent="0.3">
      <c r="A36" s="6">
        <v>25</v>
      </c>
      <c r="B36" s="6" t="s">
        <v>377</v>
      </c>
      <c r="C36" s="16" t="s">
        <v>368</v>
      </c>
      <c r="D36" s="121" t="s">
        <v>495</v>
      </c>
      <c r="E36" s="16" t="s">
        <v>369</v>
      </c>
      <c r="F36" s="16" t="s">
        <v>370</v>
      </c>
      <c r="G36" s="69" t="s">
        <v>81</v>
      </c>
      <c r="H36" s="7">
        <v>16</v>
      </c>
      <c r="I36" s="193" t="s">
        <v>94</v>
      </c>
      <c r="J36" s="166">
        <f t="shared" si="2"/>
        <v>0.4</v>
      </c>
      <c r="K36" s="243" t="s">
        <v>167</v>
      </c>
      <c r="L36" s="166">
        <f t="shared" si="0"/>
        <v>0.2</v>
      </c>
      <c r="M36" s="244" t="s">
        <v>102</v>
      </c>
      <c r="N36" s="6">
        <v>1</v>
      </c>
      <c r="O36" s="16" t="s">
        <v>371</v>
      </c>
      <c r="P36" s="69" t="s">
        <v>29</v>
      </c>
      <c r="Q36" s="6" t="s">
        <v>29</v>
      </c>
      <c r="R36" s="19" t="s">
        <v>15</v>
      </c>
      <c r="S36" s="19" t="s">
        <v>10</v>
      </c>
      <c r="T36" s="248">
        <v>0.4</v>
      </c>
      <c r="U36" s="19" t="s">
        <v>21</v>
      </c>
      <c r="V36" s="19" t="s">
        <v>24</v>
      </c>
      <c r="W36" s="19" t="s">
        <v>27</v>
      </c>
      <c r="X36" s="193" t="s">
        <v>93</v>
      </c>
      <c r="Y36" s="166">
        <v>0.24</v>
      </c>
      <c r="Z36" s="243" t="s">
        <v>167</v>
      </c>
      <c r="AA36" s="166">
        <f t="shared" si="1"/>
        <v>0.2</v>
      </c>
      <c r="AB36" s="244" t="s">
        <v>102</v>
      </c>
      <c r="AC36" s="240" t="s">
        <v>32</v>
      </c>
      <c r="AD36" s="16" t="s">
        <v>372</v>
      </c>
      <c r="AE36" s="7" t="s">
        <v>496</v>
      </c>
      <c r="AF36" s="69" t="s">
        <v>570</v>
      </c>
      <c r="AG36" s="237" t="s">
        <v>222</v>
      </c>
      <c r="AH36" s="7"/>
      <c r="AI36" s="7"/>
    </row>
    <row r="37" spans="1:35" ht="86.25" hidden="1" x14ac:dyDescent="0.3">
      <c r="A37" s="6">
        <v>26</v>
      </c>
      <c r="B37" s="6" t="s">
        <v>378</v>
      </c>
      <c r="C37" s="16" t="s">
        <v>497</v>
      </c>
      <c r="D37" s="16" t="s">
        <v>498</v>
      </c>
      <c r="E37" s="16" t="s">
        <v>373</v>
      </c>
      <c r="F37" s="16" t="s">
        <v>374</v>
      </c>
      <c r="G37" s="69" t="s">
        <v>270</v>
      </c>
      <c r="H37" s="7">
        <v>60</v>
      </c>
      <c r="I37" s="193" t="s">
        <v>195</v>
      </c>
      <c r="J37" s="166">
        <f t="shared" si="2"/>
        <v>0.6</v>
      </c>
      <c r="K37" s="243" t="s">
        <v>8</v>
      </c>
      <c r="L37" s="166">
        <f t="shared" si="0"/>
        <v>0.8</v>
      </c>
      <c r="M37" s="244" t="s">
        <v>100</v>
      </c>
      <c r="N37" s="6">
        <v>3</v>
      </c>
      <c r="O37" s="121" t="s">
        <v>375</v>
      </c>
      <c r="P37" s="6" t="s">
        <v>29</v>
      </c>
      <c r="Q37" s="6" t="s">
        <v>29</v>
      </c>
      <c r="R37" s="19" t="s">
        <v>15</v>
      </c>
      <c r="S37" s="19" t="s">
        <v>10</v>
      </c>
      <c r="T37" s="248">
        <v>0.4</v>
      </c>
      <c r="U37" s="19" t="s">
        <v>20</v>
      </c>
      <c r="V37" s="19" t="s">
        <v>23</v>
      </c>
      <c r="W37" s="19" t="s">
        <v>26</v>
      </c>
      <c r="X37" s="193" t="s">
        <v>93</v>
      </c>
      <c r="Y37" s="173">
        <v>0.36</v>
      </c>
      <c r="Z37" s="243" t="s">
        <v>8</v>
      </c>
      <c r="AA37" s="166">
        <f t="shared" si="1"/>
        <v>0.8</v>
      </c>
      <c r="AB37" s="244" t="s">
        <v>100</v>
      </c>
      <c r="AC37" s="240" t="s">
        <v>32</v>
      </c>
      <c r="AD37" s="169" t="s">
        <v>376</v>
      </c>
      <c r="AE37" s="7" t="s">
        <v>359</v>
      </c>
      <c r="AF37" s="69" t="s">
        <v>570</v>
      </c>
      <c r="AG37" s="182" t="s">
        <v>571</v>
      </c>
      <c r="AH37" s="7"/>
      <c r="AI37" s="7"/>
    </row>
    <row r="38" spans="1:35" ht="65.25" hidden="1" customHeight="1" x14ac:dyDescent="0.3">
      <c r="A38" s="553">
        <v>27</v>
      </c>
      <c r="B38" s="553" t="s">
        <v>379</v>
      </c>
      <c r="C38" s="561" t="s">
        <v>368</v>
      </c>
      <c r="D38" s="561" t="s">
        <v>380</v>
      </c>
      <c r="E38" s="561" t="s">
        <v>381</v>
      </c>
      <c r="F38" s="561" t="s">
        <v>499</v>
      </c>
      <c r="G38" s="574" t="s">
        <v>81</v>
      </c>
      <c r="H38" s="576">
        <v>600</v>
      </c>
      <c r="I38" s="559" t="s">
        <v>7</v>
      </c>
      <c r="J38" s="564">
        <f t="shared" si="2"/>
        <v>0.8</v>
      </c>
      <c r="K38" s="566" t="s">
        <v>101</v>
      </c>
      <c r="L38" s="564">
        <f>IF(K38="LEVE",20%,IF(K38="MENOR",40%,IF(K38="MODERADO",60%,IF(K38="MAYOR",80%,IF(K38="CATASTROFICO",100%,IF(I38="",""))))))</f>
        <v>0.6</v>
      </c>
      <c r="M38" s="557" t="s">
        <v>100</v>
      </c>
      <c r="N38" s="6">
        <v>1</v>
      </c>
      <c r="O38" s="121" t="s">
        <v>382</v>
      </c>
      <c r="P38" s="6" t="s">
        <v>29</v>
      </c>
      <c r="Q38" s="6" t="s">
        <v>29</v>
      </c>
      <c r="R38" s="19" t="s">
        <v>15</v>
      </c>
      <c r="S38" s="19" t="s">
        <v>10</v>
      </c>
      <c r="T38" s="248">
        <v>0.4</v>
      </c>
      <c r="U38" s="19" t="s">
        <v>20</v>
      </c>
      <c r="V38" s="19" t="s">
        <v>23</v>
      </c>
      <c r="W38" s="19" t="s">
        <v>26</v>
      </c>
      <c r="X38" s="559" t="s">
        <v>94</v>
      </c>
      <c r="Y38" s="166">
        <v>0.48</v>
      </c>
      <c r="Z38" s="566" t="s">
        <v>101</v>
      </c>
      <c r="AA38" s="564">
        <f t="shared" si="1"/>
        <v>0.6</v>
      </c>
      <c r="AB38" s="557" t="s">
        <v>100</v>
      </c>
      <c r="AC38" s="240" t="s">
        <v>32</v>
      </c>
      <c r="AD38" s="121" t="s">
        <v>383</v>
      </c>
      <c r="AE38" s="121" t="s">
        <v>500</v>
      </c>
      <c r="AF38" s="69" t="s">
        <v>570</v>
      </c>
      <c r="AG38" s="237" t="s">
        <v>222</v>
      </c>
      <c r="AH38" s="7"/>
      <c r="AI38" s="7"/>
    </row>
    <row r="39" spans="1:35" ht="81" hidden="1" customHeight="1" x14ac:dyDescent="0.3">
      <c r="A39" s="554"/>
      <c r="B39" s="554"/>
      <c r="C39" s="563"/>
      <c r="D39" s="563"/>
      <c r="E39" s="563"/>
      <c r="F39" s="563"/>
      <c r="G39" s="575"/>
      <c r="H39" s="577"/>
      <c r="I39" s="560"/>
      <c r="J39" s="565"/>
      <c r="K39" s="567"/>
      <c r="L39" s="565"/>
      <c r="M39" s="558"/>
      <c r="N39" s="6">
        <v>2</v>
      </c>
      <c r="O39" s="121" t="s">
        <v>501</v>
      </c>
      <c r="P39" s="6" t="s">
        <v>29</v>
      </c>
      <c r="Q39" s="6" t="s">
        <v>29</v>
      </c>
      <c r="R39" s="19" t="s">
        <v>15</v>
      </c>
      <c r="S39" s="19" t="s">
        <v>10</v>
      </c>
      <c r="T39" s="248">
        <v>0.3</v>
      </c>
      <c r="U39" s="19" t="s">
        <v>20</v>
      </c>
      <c r="V39" s="19" t="s">
        <v>23</v>
      </c>
      <c r="W39" s="19" t="s">
        <v>26</v>
      </c>
      <c r="X39" s="560"/>
      <c r="Y39" s="166">
        <v>0.48</v>
      </c>
      <c r="Z39" s="567"/>
      <c r="AA39" s="565"/>
      <c r="AB39" s="558"/>
      <c r="AC39" s="240" t="s">
        <v>32</v>
      </c>
      <c r="AD39" s="121" t="s">
        <v>502</v>
      </c>
      <c r="AE39" s="121" t="s">
        <v>503</v>
      </c>
      <c r="AF39" s="69" t="s">
        <v>570</v>
      </c>
      <c r="AG39" s="237" t="s">
        <v>222</v>
      </c>
      <c r="AH39" s="7"/>
      <c r="AI39" s="7"/>
    </row>
    <row r="40" spans="1:35" ht="81" hidden="1" customHeight="1" x14ac:dyDescent="0.3">
      <c r="A40" s="253">
        <v>28</v>
      </c>
      <c r="B40" s="253" t="s">
        <v>572</v>
      </c>
      <c r="C40" s="16" t="s">
        <v>368</v>
      </c>
      <c r="D40" s="16" t="s">
        <v>575</v>
      </c>
      <c r="E40" s="16" t="s">
        <v>576</v>
      </c>
      <c r="F40" s="16" t="s">
        <v>577</v>
      </c>
      <c r="G40" s="267" t="s">
        <v>81</v>
      </c>
      <c r="H40" s="118">
        <v>12</v>
      </c>
      <c r="I40" s="193" t="s">
        <v>94</v>
      </c>
      <c r="J40" s="166">
        <f t="shared" ref="J40:J47" si="3">IF(I40="MUY BAJA",20%,IF(I40="BAJA",40%,IF(I40="MEDIA",60%,IF(I40="ALTA",80%,IF(I40="MUY ALTA",100%,IF(I40="",""))))))</f>
        <v>0.4</v>
      </c>
      <c r="K40" s="243" t="s">
        <v>103</v>
      </c>
      <c r="L40" s="166">
        <f>IF(K40="LEVE",20%,IF(K40="MENOR",40%,IF(K40="MODERADO",60%,IF(K40="MAYOR",80%,IF(K40="CATASTROFICO",100%,IF(I40="",""))))))</f>
        <v>0.4</v>
      </c>
      <c r="M40" s="244" t="s">
        <v>102</v>
      </c>
      <c r="N40" s="6">
        <v>3</v>
      </c>
      <c r="O40" s="122" t="s">
        <v>578</v>
      </c>
      <c r="P40" s="266" t="s">
        <v>29</v>
      </c>
      <c r="Q40" s="7" t="s">
        <v>29</v>
      </c>
      <c r="R40" s="19" t="s">
        <v>16</v>
      </c>
      <c r="S40" s="19" t="s">
        <v>10</v>
      </c>
      <c r="T40" s="248">
        <v>0.3</v>
      </c>
      <c r="U40" s="19" t="s">
        <v>20</v>
      </c>
      <c r="V40" s="19" t="s">
        <v>23</v>
      </c>
      <c r="W40" s="19" t="s">
        <v>27</v>
      </c>
      <c r="X40" s="193" t="s">
        <v>93</v>
      </c>
      <c r="Y40" s="166">
        <v>0.48</v>
      </c>
      <c r="Z40" s="243" t="s">
        <v>103</v>
      </c>
      <c r="AA40" s="166">
        <f>IF(Z40="LEVE",20%,IF(Z40="MENOR",40%,IF(Z40="MODERADO",60%,IF(Z40="MAYOR",80%,IF(Z40="CATASTROFICO",100%,IF(Z40="",""))))))</f>
        <v>0.4</v>
      </c>
      <c r="AB40" s="244" t="s">
        <v>102</v>
      </c>
      <c r="AC40" s="240" t="s">
        <v>32</v>
      </c>
      <c r="AD40" s="16" t="s">
        <v>579</v>
      </c>
      <c r="AE40" s="121" t="s">
        <v>580</v>
      </c>
      <c r="AF40" s="69" t="s">
        <v>570</v>
      </c>
      <c r="AG40" s="237" t="s">
        <v>222</v>
      </c>
      <c r="AH40" s="7"/>
      <c r="AI40" s="7"/>
    </row>
    <row r="41" spans="1:35" ht="81" hidden="1" customHeight="1" x14ac:dyDescent="0.3">
      <c r="A41" s="253">
        <v>29</v>
      </c>
      <c r="B41" s="253" t="s">
        <v>573</v>
      </c>
      <c r="C41" s="16" t="s">
        <v>368</v>
      </c>
      <c r="D41" s="79" t="s">
        <v>581</v>
      </c>
      <c r="E41" s="79" t="s">
        <v>582</v>
      </c>
      <c r="F41" s="79" t="s">
        <v>583</v>
      </c>
      <c r="G41" s="267" t="s">
        <v>81</v>
      </c>
      <c r="H41" s="118">
        <v>2</v>
      </c>
      <c r="I41" s="193" t="s">
        <v>93</v>
      </c>
      <c r="J41" s="166">
        <f t="shared" si="3"/>
        <v>0.2</v>
      </c>
      <c r="K41" s="243" t="s">
        <v>103</v>
      </c>
      <c r="L41" s="166">
        <f>IF(K41="LEVE",20%,IF(K41="MENOR",40%,IF(K41="MODERADO",60%,IF(K41="MAYOR",80%,IF(K41="CATASTROFICO",100%,IF(I41="",""))))))</f>
        <v>0.4</v>
      </c>
      <c r="M41" s="244" t="s">
        <v>102</v>
      </c>
      <c r="N41" s="6">
        <v>4</v>
      </c>
      <c r="O41" s="122" t="s">
        <v>584</v>
      </c>
      <c r="P41" s="7" t="s">
        <v>29</v>
      </c>
      <c r="Q41" s="7" t="s">
        <v>29</v>
      </c>
      <c r="R41" s="19" t="s">
        <v>15</v>
      </c>
      <c r="S41" s="19" t="s">
        <v>10</v>
      </c>
      <c r="T41" s="248">
        <v>0.4</v>
      </c>
      <c r="U41" s="19" t="s">
        <v>20</v>
      </c>
      <c r="V41" s="19" t="s">
        <v>23</v>
      </c>
      <c r="W41" s="19" t="s">
        <v>26</v>
      </c>
      <c r="X41" s="193" t="s">
        <v>93</v>
      </c>
      <c r="Y41" s="166">
        <v>0.28000000000000003</v>
      </c>
      <c r="Z41" s="243" t="s">
        <v>103</v>
      </c>
      <c r="AA41" s="166">
        <f>IF(Z41="LEVE",20%,IF(Z41="MENOR",40%,IF(Z41="MODERADO",60%,IF(Z41="MAYOR",80%,IF(Z41="CATASTROFICO",100%,IF(Z41="",""))))))</f>
        <v>0.4</v>
      </c>
      <c r="AB41" s="244" t="s">
        <v>102</v>
      </c>
      <c r="AC41" s="240" t="s">
        <v>32</v>
      </c>
      <c r="AD41" s="16" t="s">
        <v>585</v>
      </c>
      <c r="AE41" s="121" t="s">
        <v>586</v>
      </c>
      <c r="AF41" s="69" t="s">
        <v>570</v>
      </c>
      <c r="AG41" s="237" t="s">
        <v>222</v>
      </c>
      <c r="AH41" s="7"/>
      <c r="AI41" s="7"/>
    </row>
    <row r="42" spans="1:35" ht="81" hidden="1" customHeight="1" x14ac:dyDescent="0.3">
      <c r="A42" s="253">
        <v>30</v>
      </c>
      <c r="B42" s="253" t="s">
        <v>574</v>
      </c>
      <c r="C42" s="16" t="s">
        <v>291</v>
      </c>
      <c r="D42" s="79" t="s">
        <v>587</v>
      </c>
      <c r="E42" s="16" t="s">
        <v>588</v>
      </c>
      <c r="F42" s="117" t="s">
        <v>589</v>
      </c>
      <c r="G42" s="267" t="s">
        <v>81</v>
      </c>
      <c r="H42" s="118">
        <f>2*12</f>
        <v>24</v>
      </c>
      <c r="I42" s="193" t="s">
        <v>94</v>
      </c>
      <c r="J42" s="166">
        <f t="shared" si="3"/>
        <v>0.4</v>
      </c>
      <c r="K42" s="243" t="s">
        <v>167</v>
      </c>
      <c r="L42" s="166">
        <f>IF(K42="LEVE",20%,IF(K42="MENOR",40%,IF(K42="MODERADO",60%,IF(K42="MAYOR",80%,IF(K42="CATASTROFICO",100%,IF(I42="",""))))))</f>
        <v>0.2</v>
      </c>
      <c r="M42" s="244" t="s">
        <v>102</v>
      </c>
      <c r="N42" s="6">
        <v>5</v>
      </c>
      <c r="O42" s="122" t="s">
        <v>590</v>
      </c>
      <c r="P42" s="7" t="s">
        <v>29</v>
      </c>
      <c r="Q42" s="7" t="s">
        <v>29</v>
      </c>
      <c r="R42" s="19" t="s">
        <v>16</v>
      </c>
      <c r="S42" s="19" t="s">
        <v>10</v>
      </c>
      <c r="T42" s="291">
        <v>0.3</v>
      </c>
      <c r="U42" s="19" t="s">
        <v>20</v>
      </c>
      <c r="V42" s="19" t="s">
        <v>23</v>
      </c>
      <c r="W42" s="19" t="s">
        <v>26</v>
      </c>
      <c r="X42" s="193" t="s">
        <v>93</v>
      </c>
      <c r="Y42" s="271">
        <v>0.12</v>
      </c>
      <c r="Z42" s="243" t="s">
        <v>167</v>
      </c>
      <c r="AA42" s="166">
        <f>IF(Z42="LEVE",20%,IF(Z42="MENOR",40%,IF(Z42="MODERADO",60%,IF(Z42="MAYOR",80%,IF(Z42="CATASTROFICO",100%,IF(Z42="",""))))))</f>
        <v>0.2</v>
      </c>
      <c r="AB42" s="244" t="s">
        <v>102</v>
      </c>
      <c r="AC42" s="240" t="s">
        <v>32</v>
      </c>
      <c r="AD42" s="7" t="s">
        <v>591</v>
      </c>
      <c r="AE42" s="121" t="s">
        <v>592</v>
      </c>
      <c r="AF42" s="69" t="s">
        <v>570</v>
      </c>
      <c r="AG42" s="237" t="s">
        <v>222</v>
      </c>
      <c r="AH42" s="7"/>
      <c r="AI42" s="7"/>
    </row>
    <row r="43" spans="1:35" ht="75.75" x14ac:dyDescent="0.3">
      <c r="A43" s="6">
        <v>31</v>
      </c>
      <c r="B43" s="6" t="s">
        <v>394</v>
      </c>
      <c r="C43" s="268" t="s">
        <v>504</v>
      </c>
      <c r="D43" s="269" t="s">
        <v>398</v>
      </c>
      <c r="E43" s="272" t="s">
        <v>505</v>
      </c>
      <c r="F43" s="269" t="s">
        <v>506</v>
      </c>
      <c r="G43" s="202" t="s">
        <v>81</v>
      </c>
      <c r="H43" s="234">
        <v>8</v>
      </c>
      <c r="I43" s="193" t="s">
        <v>94</v>
      </c>
      <c r="J43" s="270">
        <f t="shared" si="3"/>
        <v>0.4</v>
      </c>
      <c r="K43" s="243" t="s">
        <v>8</v>
      </c>
      <c r="L43" s="166">
        <f>IF(K43="LEVE",20%,IF(K43="MENOR",40%,IF(K43="MODERADO",60%,IF(K43="MAYOR",80%,IF(K43="CATASTRÓFICO",100%,IF(I43="",""))))))</f>
        <v>0.8</v>
      </c>
      <c r="M43" s="244" t="s">
        <v>100</v>
      </c>
      <c r="N43" s="6">
        <v>1</v>
      </c>
      <c r="O43" s="16" t="s">
        <v>399</v>
      </c>
      <c r="P43" s="165" t="s">
        <v>29</v>
      </c>
      <c r="Q43" s="165" t="s">
        <v>29</v>
      </c>
      <c r="R43" s="19" t="s">
        <v>15</v>
      </c>
      <c r="S43" s="19" t="s">
        <v>10</v>
      </c>
      <c r="T43" s="166">
        <v>0.4</v>
      </c>
      <c r="U43" s="19" t="s">
        <v>20</v>
      </c>
      <c r="V43" s="19" t="s">
        <v>23</v>
      </c>
      <c r="W43" s="19" t="s">
        <v>27</v>
      </c>
      <c r="X43" s="193" t="s">
        <v>94</v>
      </c>
      <c r="Y43" s="166">
        <v>0.28000000000000003</v>
      </c>
      <c r="Z43" s="243" t="s">
        <v>8</v>
      </c>
      <c r="AA43" s="166">
        <f t="shared" si="1"/>
        <v>0.8</v>
      </c>
      <c r="AB43" s="244" t="s">
        <v>100</v>
      </c>
      <c r="AC43" s="240" t="s">
        <v>32</v>
      </c>
      <c r="AD43" s="169" t="s">
        <v>507</v>
      </c>
      <c r="AE43" s="122" t="s">
        <v>508</v>
      </c>
      <c r="AF43" s="69" t="s">
        <v>570</v>
      </c>
      <c r="AG43" s="182" t="s">
        <v>222</v>
      </c>
      <c r="AH43" s="7"/>
      <c r="AI43" s="7"/>
    </row>
    <row r="44" spans="1:35" ht="114.75" x14ac:dyDescent="0.3">
      <c r="A44" s="6">
        <v>32</v>
      </c>
      <c r="B44" s="6" t="s">
        <v>395</v>
      </c>
      <c r="C44" s="268" t="s">
        <v>504</v>
      </c>
      <c r="D44" s="246" t="s">
        <v>509</v>
      </c>
      <c r="E44" s="246" t="s">
        <v>510</v>
      </c>
      <c r="F44" s="246" t="s">
        <v>511</v>
      </c>
      <c r="G44" s="69" t="s">
        <v>81</v>
      </c>
      <c r="H44" s="7">
        <f>5*12</f>
        <v>60</v>
      </c>
      <c r="I44" s="193" t="s">
        <v>195</v>
      </c>
      <c r="J44" s="270">
        <f t="shared" si="3"/>
        <v>0.6</v>
      </c>
      <c r="K44" s="243" t="s">
        <v>167</v>
      </c>
      <c r="L44" s="166">
        <f>IF(K44="LEVE",20%,IF(K44="MENOR",40%,IF(K44="MODERADO",60%,IF(K44="MAYOR",80%,IF(K44="CATASTRÓFICO",100%,IF(I44="",""))))))</f>
        <v>0.2</v>
      </c>
      <c r="M44" s="244" t="s">
        <v>102</v>
      </c>
      <c r="N44" s="6">
        <v>2</v>
      </c>
      <c r="O44" s="121" t="s">
        <v>400</v>
      </c>
      <c r="P44" s="6" t="s">
        <v>29</v>
      </c>
      <c r="Q44" s="6" t="s">
        <v>29</v>
      </c>
      <c r="R44" s="19" t="s">
        <v>17</v>
      </c>
      <c r="S44" s="19" t="s">
        <v>10</v>
      </c>
      <c r="T44" s="166">
        <v>0.3</v>
      </c>
      <c r="U44" s="19" t="s">
        <v>20</v>
      </c>
      <c r="V44" s="19" t="s">
        <v>23</v>
      </c>
      <c r="W44" s="19" t="s">
        <v>27</v>
      </c>
      <c r="X44" s="193" t="s">
        <v>195</v>
      </c>
      <c r="Y44" s="166">
        <v>0.36</v>
      </c>
      <c r="Z44" s="243" t="s">
        <v>167</v>
      </c>
      <c r="AA44" s="166">
        <f t="shared" si="1"/>
        <v>0.2</v>
      </c>
      <c r="AB44" s="244" t="s">
        <v>102</v>
      </c>
      <c r="AC44" s="240" t="s">
        <v>32</v>
      </c>
      <c r="AD44" s="169" t="s">
        <v>512</v>
      </c>
      <c r="AE44" s="7" t="s">
        <v>401</v>
      </c>
      <c r="AF44" s="69" t="s">
        <v>570</v>
      </c>
      <c r="AG44" s="182" t="s">
        <v>222</v>
      </c>
      <c r="AH44" s="7"/>
      <c r="AI44" s="7"/>
    </row>
    <row r="45" spans="1:35" ht="86.25" x14ac:dyDescent="0.3">
      <c r="A45" s="233">
        <v>33</v>
      </c>
      <c r="B45" s="6" t="s">
        <v>396</v>
      </c>
      <c r="C45" s="169" t="s">
        <v>402</v>
      </c>
      <c r="D45" s="246" t="s">
        <v>513</v>
      </c>
      <c r="E45" s="246" t="s">
        <v>514</v>
      </c>
      <c r="F45" s="246" t="s">
        <v>515</v>
      </c>
      <c r="G45" s="69" t="s">
        <v>81</v>
      </c>
      <c r="H45" s="7">
        <v>32</v>
      </c>
      <c r="I45" s="193" t="s">
        <v>195</v>
      </c>
      <c r="J45" s="270">
        <f t="shared" si="3"/>
        <v>0.6</v>
      </c>
      <c r="K45" s="243" t="s">
        <v>8</v>
      </c>
      <c r="L45" s="166">
        <f>IF(K45="LEVE",20%,IF(K45="MENOR",40%,IF(K45="MODERADO",60%,IF(K45="MAYOR",80%,IF(K45="CATASTRÓFICO",100%,IF(I45="",""))))))</f>
        <v>0.8</v>
      </c>
      <c r="M45" s="244" t="s">
        <v>100</v>
      </c>
      <c r="N45" s="6">
        <v>3</v>
      </c>
      <c r="O45" s="121" t="s">
        <v>403</v>
      </c>
      <c r="P45" s="6" t="s">
        <v>29</v>
      </c>
      <c r="Q45" s="6" t="s">
        <v>29</v>
      </c>
      <c r="R45" s="19" t="s">
        <v>16</v>
      </c>
      <c r="S45" s="19" t="s">
        <v>10</v>
      </c>
      <c r="T45" s="273">
        <v>0.4</v>
      </c>
      <c r="U45" s="19" t="s">
        <v>20</v>
      </c>
      <c r="V45" s="19" t="s">
        <v>23</v>
      </c>
      <c r="W45" s="19" t="s">
        <v>26</v>
      </c>
      <c r="X45" s="193" t="s">
        <v>94</v>
      </c>
      <c r="Y45" s="175">
        <v>0.36</v>
      </c>
      <c r="Z45" s="243" t="s">
        <v>8</v>
      </c>
      <c r="AA45" s="166">
        <f t="shared" si="1"/>
        <v>0.8</v>
      </c>
      <c r="AB45" s="244" t="s">
        <v>100</v>
      </c>
      <c r="AC45" s="240" t="s">
        <v>32</v>
      </c>
      <c r="AD45" s="121" t="s">
        <v>404</v>
      </c>
      <c r="AE45" s="7" t="s">
        <v>516</v>
      </c>
      <c r="AF45" s="69" t="s">
        <v>570</v>
      </c>
      <c r="AG45" s="182" t="s">
        <v>222</v>
      </c>
      <c r="AH45" s="7"/>
      <c r="AI45" s="7"/>
    </row>
    <row r="46" spans="1:35" ht="82.5" x14ac:dyDescent="0.3">
      <c r="A46" s="253">
        <v>34</v>
      </c>
      <c r="B46" s="6" t="s">
        <v>397</v>
      </c>
      <c r="C46" s="169" t="s">
        <v>402</v>
      </c>
      <c r="D46" s="16" t="s">
        <v>405</v>
      </c>
      <c r="E46" s="16" t="s">
        <v>406</v>
      </c>
      <c r="F46" s="16" t="s">
        <v>407</v>
      </c>
      <c r="G46" s="69" t="s">
        <v>408</v>
      </c>
      <c r="H46" s="7">
        <f>816</f>
        <v>816</v>
      </c>
      <c r="I46" s="193" t="s">
        <v>7</v>
      </c>
      <c r="J46" s="270">
        <f t="shared" si="3"/>
        <v>0.8</v>
      </c>
      <c r="K46" s="243" t="s">
        <v>8</v>
      </c>
      <c r="L46" s="166">
        <f>IF(K46="LEVE",20%,IF(K46="MENOR",40%,IF(K46="MODERADO",60%,IF(K46="MAYOR",80%,IF(K46="CATASTRÓFICO",100%,IF(I46="",""))))))</f>
        <v>0.8</v>
      </c>
      <c r="M46" s="244" t="s">
        <v>100</v>
      </c>
      <c r="N46" s="7">
        <v>4</v>
      </c>
      <c r="O46" s="122" t="s">
        <v>409</v>
      </c>
      <c r="P46" s="7" t="s">
        <v>29</v>
      </c>
      <c r="Q46" s="7" t="s">
        <v>29</v>
      </c>
      <c r="R46" s="19" t="s">
        <v>15</v>
      </c>
      <c r="S46" s="19" t="s">
        <v>11</v>
      </c>
      <c r="T46" s="173">
        <v>0.5</v>
      </c>
      <c r="U46" s="19" t="s">
        <v>20</v>
      </c>
      <c r="V46" s="19" t="s">
        <v>23</v>
      </c>
      <c r="W46" s="19" t="s">
        <v>27</v>
      </c>
      <c r="X46" s="193" t="s">
        <v>94</v>
      </c>
      <c r="Y46" s="166">
        <v>0.4</v>
      </c>
      <c r="Z46" s="243" t="s">
        <v>8</v>
      </c>
      <c r="AA46" s="166">
        <f t="shared" si="1"/>
        <v>0.8</v>
      </c>
      <c r="AB46" s="244" t="s">
        <v>100</v>
      </c>
      <c r="AC46" s="240" t="s">
        <v>32</v>
      </c>
      <c r="AD46" s="169" t="s">
        <v>410</v>
      </c>
      <c r="AE46" s="7" t="s">
        <v>517</v>
      </c>
      <c r="AF46" s="69" t="s">
        <v>570</v>
      </c>
      <c r="AG46" s="182" t="s">
        <v>571</v>
      </c>
      <c r="AH46" s="7"/>
      <c r="AI46" s="7"/>
    </row>
    <row r="47" spans="1:35" ht="41.25" customHeight="1" x14ac:dyDescent="0.3">
      <c r="A47" s="553">
        <v>35</v>
      </c>
      <c r="B47" s="553" t="s">
        <v>674</v>
      </c>
      <c r="C47" s="571" t="s">
        <v>145</v>
      </c>
      <c r="D47" s="561" t="s">
        <v>675</v>
      </c>
      <c r="E47" s="645" t="s">
        <v>673</v>
      </c>
      <c r="F47" s="561" t="s">
        <v>676</v>
      </c>
      <c r="G47" s="574" t="s">
        <v>270</v>
      </c>
      <c r="H47" s="576">
        <v>100</v>
      </c>
      <c r="I47" s="559" t="s">
        <v>195</v>
      </c>
      <c r="J47" s="564">
        <f t="shared" si="3"/>
        <v>0.6</v>
      </c>
      <c r="K47" s="566" t="s">
        <v>104</v>
      </c>
      <c r="L47" s="564">
        <f>IF(K47="LEVE",20%,IF(K47="MENOR",40%,IF(K47="MODERADO",60%,IF(K47="MAYOR",80%,IF(K47="CATASTRÓFICO",100%,IF(I47="",""))))))</f>
        <v>1</v>
      </c>
      <c r="M47" s="557" t="s">
        <v>99</v>
      </c>
      <c r="N47" s="6">
        <v>1</v>
      </c>
      <c r="O47" s="395" t="s">
        <v>677</v>
      </c>
      <c r="P47" s="69" t="s">
        <v>29</v>
      </c>
      <c r="Q47" s="6" t="s">
        <v>29</v>
      </c>
      <c r="R47" s="19" t="s">
        <v>15</v>
      </c>
      <c r="S47" s="19" t="s">
        <v>11</v>
      </c>
      <c r="T47" s="248">
        <f>[15]ValoraciónControles!H52</f>
        <v>0</v>
      </c>
      <c r="U47" s="19" t="s">
        <v>21</v>
      </c>
      <c r="V47" s="19" t="s">
        <v>23</v>
      </c>
      <c r="W47" s="19" t="s">
        <v>27</v>
      </c>
      <c r="X47" s="559" t="s">
        <v>195</v>
      </c>
      <c r="Y47" s="190">
        <v>0.1</v>
      </c>
      <c r="Z47" s="648" t="s">
        <v>104</v>
      </c>
      <c r="AA47" s="389">
        <v>0.8</v>
      </c>
      <c r="AB47" s="557" t="s">
        <v>99</v>
      </c>
      <c r="AC47" s="392" t="s">
        <v>32</v>
      </c>
      <c r="AD47" s="388"/>
      <c r="AE47" s="274" t="s">
        <v>412</v>
      </c>
      <c r="AF47" s="69" t="s">
        <v>683</v>
      </c>
      <c r="AG47" s="652" t="s">
        <v>571</v>
      </c>
      <c r="AH47" s="7"/>
      <c r="AI47" s="7"/>
    </row>
    <row r="48" spans="1:35" ht="41.25" customHeight="1" x14ac:dyDescent="0.3">
      <c r="A48" s="580"/>
      <c r="B48" s="580"/>
      <c r="C48" s="644"/>
      <c r="D48" s="562"/>
      <c r="E48" s="646"/>
      <c r="F48" s="562"/>
      <c r="G48" s="614"/>
      <c r="H48" s="600"/>
      <c r="I48" s="601"/>
      <c r="J48" s="620"/>
      <c r="K48" s="655"/>
      <c r="L48" s="620"/>
      <c r="M48" s="651"/>
      <c r="N48" s="6">
        <v>2</v>
      </c>
      <c r="O48" s="395" t="s">
        <v>678</v>
      </c>
      <c r="P48" s="6" t="s">
        <v>29</v>
      </c>
      <c r="Q48" s="6" t="s">
        <v>29</v>
      </c>
      <c r="R48" s="19" t="s">
        <v>15</v>
      </c>
      <c r="S48" s="19" t="s">
        <v>10</v>
      </c>
      <c r="T48" s="248">
        <f>[15]ValoraciónControles!H67</f>
        <v>0</v>
      </c>
      <c r="U48" s="19" t="s">
        <v>20</v>
      </c>
      <c r="V48" s="19" t="s">
        <v>23</v>
      </c>
      <c r="W48" s="19" t="s">
        <v>27</v>
      </c>
      <c r="X48" s="601"/>
      <c r="Y48" s="190">
        <v>0.04</v>
      </c>
      <c r="Z48" s="649"/>
      <c r="AA48" s="390">
        <v>0.8</v>
      </c>
      <c r="AB48" s="651"/>
      <c r="AC48" s="393" t="s">
        <v>32</v>
      </c>
      <c r="AD48" s="388"/>
      <c r="AE48" s="274" t="s">
        <v>517</v>
      </c>
      <c r="AF48" s="69" t="s">
        <v>683</v>
      </c>
      <c r="AG48" s="653"/>
      <c r="AH48" s="7"/>
      <c r="AI48" s="7"/>
    </row>
    <row r="49" spans="1:35" ht="41.25" customHeight="1" x14ac:dyDescent="0.3">
      <c r="A49" s="580"/>
      <c r="B49" s="580"/>
      <c r="C49" s="644"/>
      <c r="D49" s="562"/>
      <c r="E49" s="646"/>
      <c r="F49" s="562"/>
      <c r="G49" s="614"/>
      <c r="H49" s="600"/>
      <c r="I49" s="601"/>
      <c r="J49" s="620"/>
      <c r="K49" s="655"/>
      <c r="L49" s="620"/>
      <c r="M49" s="651"/>
      <c r="N49" s="6">
        <v>3</v>
      </c>
      <c r="O49" s="395" t="s">
        <v>679</v>
      </c>
      <c r="P49" s="6" t="s">
        <v>29</v>
      </c>
      <c r="Q49" s="6" t="s">
        <v>29</v>
      </c>
      <c r="R49" s="19" t="s">
        <v>15</v>
      </c>
      <c r="S49" s="19" t="s">
        <v>10</v>
      </c>
      <c r="T49" s="248">
        <v>0.4</v>
      </c>
      <c r="U49" s="19" t="s">
        <v>21</v>
      </c>
      <c r="V49" s="19" t="s">
        <v>23</v>
      </c>
      <c r="W49" s="19" t="s">
        <v>27</v>
      </c>
      <c r="X49" s="601"/>
      <c r="Y49" s="190">
        <v>1.6E-2</v>
      </c>
      <c r="Z49" s="649"/>
      <c r="AA49" s="390">
        <v>0.8</v>
      </c>
      <c r="AB49" s="651"/>
      <c r="AC49" s="393" t="s">
        <v>32</v>
      </c>
      <c r="AD49" s="388"/>
      <c r="AE49" s="274" t="s">
        <v>517</v>
      </c>
      <c r="AF49" s="69" t="s">
        <v>683</v>
      </c>
      <c r="AG49" s="653"/>
      <c r="AH49" s="7"/>
      <c r="AI49" s="7"/>
    </row>
    <row r="50" spans="1:35" ht="41.25" customHeight="1" x14ac:dyDescent="0.3">
      <c r="A50" s="580"/>
      <c r="B50" s="580"/>
      <c r="C50" s="644"/>
      <c r="D50" s="562"/>
      <c r="E50" s="646"/>
      <c r="F50" s="562"/>
      <c r="G50" s="614"/>
      <c r="H50" s="600"/>
      <c r="I50" s="601"/>
      <c r="J50" s="620"/>
      <c r="K50" s="655"/>
      <c r="L50" s="620"/>
      <c r="M50" s="651"/>
      <c r="N50" s="6">
        <v>4</v>
      </c>
      <c r="O50" s="395" t="s">
        <v>680</v>
      </c>
      <c r="P50" s="6" t="s">
        <v>29</v>
      </c>
      <c r="Q50" s="6" t="s">
        <v>29</v>
      </c>
      <c r="R50" s="19" t="s">
        <v>15</v>
      </c>
      <c r="S50" s="19" t="s">
        <v>10</v>
      </c>
      <c r="T50" s="248">
        <f>[15]ValoraciónControles!H82</f>
        <v>0</v>
      </c>
      <c r="U50" s="19" t="s">
        <v>20</v>
      </c>
      <c r="V50" s="19" t="s">
        <v>23</v>
      </c>
      <c r="W50" s="19" t="s">
        <v>27</v>
      </c>
      <c r="X50" s="601"/>
      <c r="Y50" s="190">
        <v>8.0000000000000002E-3</v>
      </c>
      <c r="Z50" s="649"/>
      <c r="AA50" s="390">
        <v>0.8</v>
      </c>
      <c r="AB50" s="651"/>
      <c r="AC50" s="393" t="s">
        <v>32</v>
      </c>
      <c r="AD50" s="388"/>
      <c r="AE50" s="274" t="s">
        <v>517</v>
      </c>
      <c r="AF50" s="69" t="s">
        <v>683</v>
      </c>
      <c r="AG50" s="653"/>
      <c r="AH50" s="7"/>
      <c r="AI50" s="7"/>
    </row>
    <row r="51" spans="1:35" ht="41.25" customHeight="1" x14ac:dyDescent="0.3">
      <c r="A51" s="580"/>
      <c r="B51" s="580"/>
      <c r="C51" s="644"/>
      <c r="D51" s="562"/>
      <c r="E51" s="646"/>
      <c r="F51" s="562"/>
      <c r="G51" s="614"/>
      <c r="H51" s="600"/>
      <c r="I51" s="601"/>
      <c r="J51" s="620"/>
      <c r="K51" s="655"/>
      <c r="L51" s="620"/>
      <c r="M51" s="651"/>
      <c r="N51" s="6">
        <v>5</v>
      </c>
      <c r="O51" s="395" t="s">
        <v>681</v>
      </c>
      <c r="P51" s="266" t="s">
        <v>29</v>
      </c>
      <c r="Q51" s="7" t="s">
        <v>29</v>
      </c>
      <c r="R51" s="19" t="s">
        <v>15</v>
      </c>
      <c r="S51" s="19" t="s">
        <v>10</v>
      </c>
      <c r="T51" s="248">
        <f>[15]ValoraciónControles!H97</f>
        <v>0</v>
      </c>
      <c r="U51" s="19" t="s">
        <v>20</v>
      </c>
      <c r="V51" s="19" t="s">
        <v>23</v>
      </c>
      <c r="W51" s="19" t="s">
        <v>27</v>
      </c>
      <c r="X51" s="601"/>
      <c r="Y51" s="190">
        <v>4.0000000000000001E-3</v>
      </c>
      <c r="Z51" s="649"/>
      <c r="AA51" s="390">
        <v>0.8</v>
      </c>
      <c r="AB51" s="651"/>
      <c r="AC51" s="393" t="s">
        <v>32</v>
      </c>
      <c r="AD51" s="388"/>
      <c r="AE51" s="274" t="s">
        <v>517</v>
      </c>
      <c r="AF51" s="69" t="s">
        <v>683</v>
      </c>
      <c r="AG51" s="653"/>
      <c r="AH51" s="7"/>
      <c r="AI51" s="7"/>
    </row>
    <row r="52" spans="1:35" ht="41.25" customHeight="1" x14ac:dyDescent="0.3">
      <c r="A52" s="554"/>
      <c r="B52" s="554"/>
      <c r="C52" s="572"/>
      <c r="D52" s="563"/>
      <c r="E52" s="647"/>
      <c r="F52" s="563"/>
      <c r="G52" s="575"/>
      <c r="H52" s="577"/>
      <c r="I52" s="560"/>
      <c r="J52" s="565"/>
      <c r="K52" s="568"/>
      <c r="L52" s="565"/>
      <c r="M52" s="558"/>
      <c r="N52" s="6">
        <v>6</v>
      </c>
      <c r="O52" s="395" t="s">
        <v>682</v>
      </c>
      <c r="P52" s="7" t="s">
        <v>29</v>
      </c>
      <c r="Q52" s="7" t="s">
        <v>29</v>
      </c>
      <c r="R52" s="19" t="s">
        <v>15</v>
      </c>
      <c r="S52" s="19" t="s">
        <v>10</v>
      </c>
      <c r="T52" s="291">
        <v>0.4</v>
      </c>
      <c r="U52" s="19" t="s">
        <v>20</v>
      </c>
      <c r="V52" s="19" t="s">
        <v>23</v>
      </c>
      <c r="W52" s="19" t="s">
        <v>27</v>
      </c>
      <c r="X52" s="560"/>
      <c r="Y52" s="190">
        <v>0</v>
      </c>
      <c r="Z52" s="650"/>
      <c r="AA52" s="391">
        <v>0.8</v>
      </c>
      <c r="AB52" s="558"/>
      <c r="AC52" s="394" t="s">
        <v>32</v>
      </c>
      <c r="AD52" s="388"/>
      <c r="AE52" s="274" t="s">
        <v>517</v>
      </c>
      <c r="AF52" s="69" t="s">
        <v>683</v>
      </c>
      <c r="AG52" s="654"/>
      <c r="AH52" s="7"/>
      <c r="AI52" s="7"/>
    </row>
    <row r="53" spans="1:35" ht="41.25" customHeight="1" x14ac:dyDescent="0.3">
      <c r="A53" s="233">
        <v>36</v>
      </c>
      <c r="B53" s="6"/>
      <c r="C53" s="16"/>
      <c r="D53" s="16"/>
      <c r="E53" s="16"/>
      <c r="F53" s="16"/>
      <c r="G53" s="69"/>
      <c r="H53" s="7">
        <v>24</v>
      </c>
      <c r="I53" s="193" t="s">
        <v>94</v>
      </c>
      <c r="J53" s="270">
        <f>IF(I53="MUY BAJA",20%,IF(I53="BAJA",40%,IF(I53="MEDIA",60%,IF(I53="ALTA",80%,IF(I53="MUY ALTA",100%,IF(I53="",""))))))</f>
        <v>0.4</v>
      </c>
      <c r="K53" s="243" t="s">
        <v>104</v>
      </c>
      <c r="L53" s="166">
        <f>IF(K53="LEVE",20%,IF(K53="MENOR",40%,IF(K53="MODERADO",60%,IF(K53="MAYOR",80%,IF(K53="CATASTRÓFICO",100%,IF(I53="",""))))))</f>
        <v>1</v>
      </c>
      <c r="M53" s="244" t="s">
        <v>99</v>
      </c>
      <c r="N53" s="6">
        <v>3</v>
      </c>
      <c r="O53" s="121" t="s">
        <v>415</v>
      </c>
      <c r="P53" s="6" t="s">
        <v>29</v>
      </c>
      <c r="Q53" s="6" t="s">
        <v>29</v>
      </c>
      <c r="R53" s="19" t="s">
        <v>17</v>
      </c>
      <c r="S53" s="19" t="s">
        <v>10</v>
      </c>
      <c r="T53" s="166">
        <v>0.4</v>
      </c>
      <c r="U53" s="19" t="s">
        <v>20</v>
      </c>
      <c r="V53" s="19" t="s">
        <v>23</v>
      </c>
      <c r="W53" s="19" t="s">
        <v>27</v>
      </c>
      <c r="X53" s="193" t="s">
        <v>94</v>
      </c>
      <c r="Y53" s="166">
        <v>0.36</v>
      </c>
      <c r="Z53" s="275" t="s">
        <v>104</v>
      </c>
      <c r="AA53" s="166">
        <f>IF(Z53="LEVE",20%,IF(Z53="MENOR",40%,IF(Z53="MODERADO",60%,IF(Z53="MAYOR",80%,IF(Z53="CATASTRÓFICO",100%,IF(X53="",""))))))</f>
        <v>1</v>
      </c>
      <c r="AB53" s="244" t="s">
        <v>99</v>
      </c>
      <c r="AC53" s="240" t="s">
        <v>32</v>
      </c>
      <c r="AD53" s="169" t="s">
        <v>416</v>
      </c>
      <c r="AE53" s="274" t="s">
        <v>417</v>
      </c>
      <c r="AF53" s="69" t="s">
        <v>570</v>
      </c>
      <c r="AG53" s="182" t="s">
        <v>571</v>
      </c>
      <c r="AH53" s="7"/>
      <c r="AI53" s="7"/>
    </row>
    <row r="54" spans="1:35" ht="99" customHeight="1" x14ac:dyDescent="0.3">
      <c r="A54" s="553">
        <v>37</v>
      </c>
      <c r="B54" s="553"/>
      <c r="C54" s="561"/>
      <c r="D54" s="561"/>
      <c r="E54" s="561"/>
      <c r="F54" s="561"/>
      <c r="G54" s="574"/>
      <c r="H54" s="576">
        <v>100</v>
      </c>
      <c r="I54" s="559" t="s">
        <v>195</v>
      </c>
      <c r="J54" s="564">
        <f>IF(I54="MUY BAJA",20%,IF(I54="BAJA",40%,IF(I54="MEDIA",60%,IF(I54="ALTA",80%,IF(I54="MUY ALTA",100%,IF(I54="",""))))))</f>
        <v>0.6</v>
      </c>
      <c r="K54" s="566" t="s">
        <v>104</v>
      </c>
      <c r="L54" s="564">
        <f>IF(K54="LEVE",20%,IF(K54="MENOR",40%,IF(K54="MODERADO",60%,IF(K54="MAYOR",80%,IF(K54="CATASTRÓFICO",100%,IF(I54="",""))))))</f>
        <v>1</v>
      </c>
      <c r="M54" s="557" t="s">
        <v>99</v>
      </c>
      <c r="N54" s="6">
        <v>4</v>
      </c>
      <c r="O54" s="121" t="s">
        <v>418</v>
      </c>
      <c r="P54" s="6" t="s">
        <v>29</v>
      </c>
      <c r="Q54" s="6" t="s">
        <v>29</v>
      </c>
      <c r="R54" s="19" t="s">
        <v>16</v>
      </c>
      <c r="S54" s="19" t="s">
        <v>10</v>
      </c>
      <c r="T54" s="166">
        <v>0.4</v>
      </c>
      <c r="U54" s="19" t="s">
        <v>20</v>
      </c>
      <c r="V54" s="19" t="s">
        <v>23</v>
      </c>
      <c r="W54" s="19" t="s">
        <v>26</v>
      </c>
      <c r="X54" s="559" t="s">
        <v>195</v>
      </c>
      <c r="Y54" s="166">
        <v>0.24</v>
      </c>
      <c r="Z54" s="656" t="s">
        <v>104</v>
      </c>
      <c r="AA54" s="592">
        <f>IF(Z54="LEVE",20%,IF(Z54="MENOR",40%,IF(Z54="MODERADO",60%,IF(Z54="MAYOR",80%,IF(Z54="CATASTRÓFICO",100%,IF(X54="",""))))))</f>
        <v>1</v>
      </c>
      <c r="AB54" s="557" t="s">
        <v>99</v>
      </c>
      <c r="AC54" s="594" t="s">
        <v>218</v>
      </c>
      <c r="AD54" s="277" t="s">
        <v>522</v>
      </c>
      <c r="AE54" s="278" t="s">
        <v>419</v>
      </c>
      <c r="AF54" s="69" t="s">
        <v>570</v>
      </c>
      <c r="AG54" s="652" t="s">
        <v>222</v>
      </c>
      <c r="AH54" s="7"/>
      <c r="AI54" s="7"/>
    </row>
    <row r="55" spans="1:35" ht="55.5" customHeight="1" x14ac:dyDescent="0.3">
      <c r="A55" s="554"/>
      <c r="B55" s="554"/>
      <c r="C55" s="563"/>
      <c r="D55" s="563"/>
      <c r="E55" s="563"/>
      <c r="F55" s="563"/>
      <c r="G55" s="575"/>
      <c r="H55" s="577"/>
      <c r="I55" s="560"/>
      <c r="J55" s="565"/>
      <c r="K55" s="568"/>
      <c r="L55" s="565"/>
      <c r="M55" s="558"/>
      <c r="N55" s="6">
        <v>5</v>
      </c>
      <c r="O55" s="121" t="s">
        <v>523</v>
      </c>
      <c r="P55" s="6" t="s">
        <v>29</v>
      </c>
      <c r="Q55" s="6" t="s">
        <v>29</v>
      </c>
      <c r="R55" s="19" t="s">
        <v>16</v>
      </c>
      <c r="S55" s="19" t="s">
        <v>10</v>
      </c>
      <c r="T55" s="166">
        <v>0.3</v>
      </c>
      <c r="U55" s="19" t="s">
        <v>20</v>
      </c>
      <c r="V55" s="19" t="s">
        <v>23</v>
      </c>
      <c r="W55" s="19" t="s">
        <v>26</v>
      </c>
      <c r="X55" s="560"/>
      <c r="Y55" s="276">
        <v>0.16799999999999998</v>
      </c>
      <c r="Z55" s="657"/>
      <c r="AA55" s="593"/>
      <c r="AB55" s="558"/>
      <c r="AC55" s="595"/>
      <c r="AD55" s="169" t="s">
        <v>420</v>
      </c>
      <c r="AE55" s="7" t="s">
        <v>419</v>
      </c>
      <c r="AF55" s="69" t="s">
        <v>570</v>
      </c>
      <c r="AG55" s="654"/>
      <c r="AH55" s="7"/>
      <c r="AI55" s="7"/>
    </row>
    <row r="56" spans="1:35" ht="75.75" x14ac:dyDescent="0.3">
      <c r="A56" s="233">
        <v>38</v>
      </c>
      <c r="B56" s="6"/>
      <c r="C56" s="169"/>
      <c r="D56" s="169"/>
      <c r="E56" s="169"/>
      <c r="F56" s="169"/>
      <c r="G56" s="69"/>
      <c r="H56" s="7">
        <v>19</v>
      </c>
      <c r="I56" s="193" t="s">
        <v>94</v>
      </c>
      <c r="J56" s="270">
        <f t="shared" ref="J56:J68" si="4">IF(I56="MUY BAJA",20%,IF(I56="BAJA",40%,IF(I56="MEDIA",60%,IF(I56="ALTA",80%,IF(I56="MUY ALTA",100%,IF(I56="",""))))))</f>
        <v>0.4</v>
      </c>
      <c r="K56" s="243" t="s">
        <v>104</v>
      </c>
      <c r="L56" s="166">
        <f>IF(K56="LEVE",20%,IF(K56="MENOR",40%,IF(K56="MODERADO",60%,IF(K56="MAYOR",80%,IF(K56="CATASTRÓFICO",100%,IF(I56="",""))))))</f>
        <v>1</v>
      </c>
      <c r="M56" s="244" t="s">
        <v>99</v>
      </c>
      <c r="N56" s="7">
        <v>1</v>
      </c>
      <c r="O56" s="169" t="s">
        <v>425</v>
      </c>
      <c r="P56" s="7" t="s">
        <v>29</v>
      </c>
      <c r="Q56" s="7" t="s">
        <v>29</v>
      </c>
      <c r="R56" s="19" t="s">
        <v>15</v>
      </c>
      <c r="S56" s="19" t="s">
        <v>10</v>
      </c>
      <c r="T56" s="271">
        <v>0.4</v>
      </c>
      <c r="U56" s="19" t="s">
        <v>20</v>
      </c>
      <c r="V56" s="19" t="s">
        <v>23</v>
      </c>
      <c r="W56" s="19" t="s">
        <v>27</v>
      </c>
      <c r="X56" s="193" t="s">
        <v>93</v>
      </c>
      <c r="Y56" s="271">
        <v>0.24</v>
      </c>
      <c r="Z56" s="243" t="s">
        <v>104</v>
      </c>
      <c r="AA56" s="166">
        <f>IF(Z56="LEVE",20%,IF(Z56="MENOR",40%,IF(Z56="MODERADO",60%,IF(Z56="MAYOR",80%,IF(Z56="CATASTRÓFICO",100%,IF(X56="",""))))))</f>
        <v>1</v>
      </c>
      <c r="AB56" s="244" t="s">
        <v>99</v>
      </c>
      <c r="AC56" s="240" t="s">
        <v>32</v>
      </c>
      <c r="AD56" s="169" t="s">
        <v>524</v>
      </c>
      <c r="AE56" s="7" t="s">
        <v>426</v>
      </c>
      <c r="AF56" s="69" t="s">
        <v>570</v>
      </c>
      <c r="AG56" s="182" t="s">
        <v>222</v>
      </c>
      <c r="AH56" s="7"/>
      <c r="AI56" s="7"/>
    </row>
    <row r="57" spans="1:35" ht="75.75" x14ac:dyDescent="0.3">
      <c r="A57" s="233">
        <v>39</v>
      </c>
      <c r="B57" s="6"/>
      <c r="C57" s="169"/>
      <c r="D57" s="169"/>
      <c r="E57" s="169"/>
      <c r="F57" s="169"/>
      <c r="G57" s="69" t="s">
        <v>81</v>
      </c>
      <c r="H57" s="7">
        <v>19</v>
      </c>
      <c r="I57" s="193" t="s">
        <v>94</v>
      </c>
      <c r="J57" s="270">
        <f t="shared" si="4"/>
        <v>0.4</v>
      </c>
      <c r="K57" s="243" t="s">
        <v>104</v>
      </c>
      <c r="L57" s="166">
        <f>IF(K57="LEVE",20%,IF(K57="MENOR",40%,IF(K57="MODERADO",60%,IF(K57="MAYOR",80%,IF(K57="CATASTRÓFICO",100%,IF(I57="",""))))))</f>
        <v>1</v>
      </c>
      <c r="M57" s="244" t="s">
        <v>99</v>
      </c>
      <c r="N57" s="7">
        <v>2</v>
      </c>
      <c r="O57" s="169" t="s">
        <v>428</v>
      </c>
      <c r="P57" s="7" t="s">
        <v>29</v>
      </c>
      <c r="Q57" s="7" t="s">
        <v>29</v>
      </c>
      <c r="R57" s="19" t="s">
        <v>15</v>
      </c>
      <c r="S57" s="19" t="s">
        <v>10</v>
      </c>
      <c r="T57" s="8">
        <v>0.4</v>
      </c>
      <c r="U57" s="19" t="s">
        <v>20</v>
      </c>
      <c r="V57" s="19" t="s">
        <v>23</v>
      </c>
      <c r="W57" s="19" t="s">
        <v>27</v>
      </c>
      <c r="X57" s="193" t="s">
        <v>93</v>
      </c>
      <c r="Y57" s="271">
        <v>0.24</v>
      </c>
      <c r="Z57" s="243" t="s">
        <v>104</v>
      </c>
      <c r="AA57" s="166">
        <f>IF(Z57="LEVE",20%,IF(Z57="MENOR",40%,IF(Z57="MODERADO",60%,IF(Z57="MAYOR",80%,IF(Z57="CATASTRÓFICO",100%,IF(X57="",""))))))</f>
        <v>1</v>
      </c>
      <c r="AB57" s="244" t="s">
        <v>99</v>
      </c>
      <c r="AC57" s="240" t="s">
        <v>32</v>
      </c>
      <c r="AD57" s="169" t="s">
        <v>429</v>
      </c>
      <c r="AE57" s="7" t="s">
        <v>426</v>
      </c>
      <c r="AF57" s="69" t="s">
        <v>570</v>
      </c>
      <c r="AG57" s="182" t="s">
        <v>222</v>
      </c>
      <c r="AH57" s="7"/>
      <c r="AI57" s="7"/>
    </row>
    <row r="58" spans="1:35" ht="99" x14ac:dyDescent="0.3">
      <c r="A58" s="233">
        <v>40</v>
      </c>
      <c r="B58" s="6" t="s">
        <v>437</v>
      </c>
      <c r="C58" s="169" t="s">
        <v>145</v>
      </c>
      <c r="D58" s="169" t="s">
        <v>430</v>
      </c>
      <c r="E58" s="169" t="s">
        <v>431</v>
      </c>
      <c r="F58" s="169" t="s">
        <v>432</v>
      </c>
      <c r="G58" s="69" t="s">
        <v>81</v>
      </c>
      <c r="H58" s="7">
        <v>36</v>
      </c>
      <c r="I58" s="193" t="s">
        <v>195</v>
      </c>
      <c r="J58" s="270">
        <f t="shared" si="4"/>
        <v>0.6</v>
      </c>
      <c r="K58" s="243" t="s">
        <v>167</v>
      </c>
      <c r="L58" s="166">
        <f>IF(K58="LEVE",20%,IF(K58="MENOR",40%,IF(K58="MODERADO",60%,IF(K58="MAYOR",80%,IF(K58="CATASTRÓFICO",100%,IF(I58="",""))))))</f>
        <v>0.2</v>
      </c>
      <c r="M58" s="244" t="s">
        <v>102</v>
      </c>
      <c r="N58" s="7">
        <v>3</v>
      </c>
      <c r="O58" s="169" t="s">
        <v>433</v>
      </c>
      <c r="P58" s="7" t="s">
        <v>29</v>
      </c>
      <c r="Q58" s="7" t="s">
        <v>29</v>
      </c>
      <c r="R58" s="19" t="s">
        <v>15</v>
      </c>
      <c r="S58" s="19" t="s">
        <v>10</v>
      </c>
      <c r="T58" s="8">
        <v>0.4</v>
      </c>
      <c r="U58" s="19" t="s">
        <v>20</v>
      </c>
      <c r="V58" s="19" t="s">
        <v>23</v>
      </c>
      <c r="W58" s="19" t="s">
        <v>27</v>
      </c>
      <c r="X58" s="193" t="s">
        <v>195</v>
      </c>
      <c r="Y58" s="271">
        <v>0.36</v>
      </c>
      <c r="Z58" s="243" t="s">
        <v>167</v>
      </c>
      <c r="AA58" s="166">
        <f>IF(Z58="LEVE",20%,IF(Z58="MENOR",40%,IF(Z58="MODERADO",60%,IF(Z58="MAYOR",80%,IF(Z58="CATASTRÓFICO",100%,IF(X58="",""))))))</f>
        <v>0.2</v>
      </c>
      <c r="AB58" s="244" t="s">
        <v>102</v>
      </c>
      <c r="AC58" s="240" t="s">
        <v>32</v>
      </c>
      <c r="AD58" s="7" t="s">
        <v>525</v>
      </c>
      <c r="AE58" s="7" t="s">
        <v>419</v>
      </c>
      <c r="AF58" s="69" t="s">
        <v>570</v>
      </c>
      <c r="AG58" s="182" t="s">
        <v>222</v>
      </c>
      <c r="AH58" s="7"/>
      <c r="AI58" s="7"/>
    </row>
    <row r="59" spans="1:35" ht="99" x14ac:dyDescent="0.3">
      <c r="A59" s="233">
        <v>41</v>
      </c>
      <c r="B59" s="6" t="s">
        <v>438</v>
      </c>
      <c r="C59" s="169" t="s">
        <v>145</v>
      </c>
      <c r="D59" s="169" t="s">
        <v>434</v>
      </c>
      <c r="E59" s="169" t="s">
        <v>526</v>
      </c>
      <c r="F59" s="169" t="s">
        <v>527</v>
      </c>
      <c r="G59" s="7" t="s">
        <v>301</v>
      </c>
      <c r="H59" s="7">
        <v>19</v>
      </c>
      <c r="I59" s="193" t="s">
        <v>94</v>
      </c>
      <c r="J59" s="270">
        <f t="shared" si="4"/>
        <v>0.4</v>
      </c>
      <c r="K59" s="243" t="s">
        <v>104</v>
      </c>
      <c r="L59" s="166">
        <f>IF(K59="LEVE",20%,IF(K59="MENOR",40%,IF(K59="MODERADO",60%,IF(K59="MAYOR",80%,IF(K59="CATASTRÓFICO",100%,IF(I59="",""))))))</f>
        <v>1</v>
      </c>
      <c r="M59" s="244" t="s">
        <v>99</v>
      </c>
      <c r="N59" s="7">
        <v>4</v>
      </c>
      <c r="O59" s="169" t="s">
        <v>539</v>
      </c>
      <c r="P59" s="7" t="s">
        <v>29</v>
      </c>
      <c r="Q59" s="7" t="s">
        <v>29</v>
      </c>
      <c r="R59" s="19" t="s">
        <v>15</v>
      </c>
      <c r="S59" s="19" t="s">
        <v>10</v>
      </c>
      <c r="T59" s="8">
        <v>0.4</v>
      </c>
      <c r="U59" s="19" t="s">
        <v>20</v>
      </c>
      <c r="V59" s="19" t="s">
        <v>23</v>
      </c>
      <c r="W59" s="19" t="s">
        <v>27</v>
      </c>
      <c r="X59" s="193" t="s">
        <v>93</v>
      </c>
      <c r="Y59" s="271">
        <v>0.24</v>
      </c>
      <c r="Z59" s="243" t="s">
        <v>104</v>
      </c>
      <c r="AA59" s="166">
        <f>IF(Z59="LEVE",20%,IF(Z59="MENOR",40%,IF(Z59="MODERADO",60%,IF(Z59="MAYOR",80%,IF(Z59="CATASTRÓFICO",100%,IF(X59="",""))))))</f>
        <v>1</v>
      </c>
      <c r="AB59" s="244" t="s">
        <v>99</v>
      </c>
      <c r="AC59" s="240" t="s">
        <v>32</v>
      </c>
      <c r="AD59" s="169" t="s">
        <v>420</v>
      </c>
      <c r="AE59" s="7" t="s">
        <v>419</v>
      </c>
      <c r="AF59" s="69" t="s">
        <v>570</v>
      </c>
      <c r="AG59" s="182" t="s">
        <v>222</v>
      </c>
      <c r="AH59" s="7"/>
      <c r="AI59" s="7"/>
    </row>
    <row r="60" spans="1:35" ht="102" customHeight="1" x14ac:dyDescent="0.3">
      <c r="A60" s="553">
        <v>42</v>
      </c>
      <c r="B60" s="553" t="s">
        <v>439</v>
      </c>
      <c r="C60" s="561" t="s">
        <v>145</v>
      </c>
      <c r="D60" s="561" t="s">
        <v>528</v>
      </c>
      <c r="E60" s="561" t="s">
        <v>529</v>
      </c>
      <c r="F60" s="561" t="s">
        <v>530</v>
      </c>
      <c r="G60" s="574" t="s">
        <v>81</v>
      </c>
      <c r="H60" s="576">
        <v>12</v>
      </c>
      <c r="I60" s="559" t="s">
        <v>94</v>
      </c>
      <c r="J60" s="564">
        <f t="shared" si="4"/>
        <v>0.4</v>
      </c>
      <c r="K60" s="566" t="s">
        <v>8</v>
      </c>
      <c r="L60" s="569">
        <v>0.8</v>
      </c>
      <c r="M60" s="557" t="s">
        <v>100</v>
      </c>
      <c r="N60" s="6">
        <v>1</v>
      </c>
      <c r="O60" s="16" t="s">
        <v>531</v>
      </c>
      <c r="P60" s="165" t="s">
        <v>29</v>
      </c>
      <c r="Q60" s="165" t="s">
        <v>29</v>
      </c>
      <c r="R60" s="19" t="s">
        <v>15</v>
      </c>
      <c r="S60" s="19" t="s">
        <v>10</v>
      </c>
      <c r="T60" s="166">
        <v>0.4</v>
      </c>
      <c r="U60" s="19" t="s">
        <v>20</v>
      </c>
      <c r="V60" s="19" t="s">
        <v>23</v>
      </c>
      <c r="W60" s="19" t="s">
        <v>27</v>
      </c>
      <c r="X60" s="660" t="s">
        <v>93</v>
      </c>
      <c r="Y60" s="251">
        <v>0.24</v>
      </c>
      <c r="Z60" s="282" t="s">
        <v>251</v>
      </c>
      <c r="AA60" s="283">
        <v>0.8</v>
      </c>
      <c r="AB60" s="557" t="s">
        <v>100</v>
      </c>
      <c r="AC60" s="240" t="s">
        <v>32</v>
      </c>
      <c r="AD60" s="250" t="s">
        <v>667</v>
      </c>
      <c r="AE60" s="250" t="s">
        <v>668</v>
      </c>
      <c r="AF60" s="69" t="s">
        <v>570</v>
      </c>
      <c r="AG60" s="658" t="s">
        <v>222</v>
      </c>
      <c r="AH60" s="7"/>
      <c r="AI60" s="7"/>
    </row>
    <row r="61" spans="1:35" ht="85.5" customHeight="1" x14ac:dyDescent="0.3">
      <c r="A61" s="554"/>
      <c r="B61" s="554"/>
      <c r="C61" s="563"/>
      <c r="D61" s="563"/>
      <c r="E61" s="563"/>
      <c r="F61" s="563"/>
      <c r="G61" s="575"/>
      <c r="H61" s="577"/>
      <c r="I61" s="560"/>
      <c r="J61" s="565"/>
      <c r="K61" s="568"/>
      <c r="L61" s="570"/>
      <c r="M61" s="558"/>
      <c r="N61" s="6">
        <v>2</v>
      </c>
      <c r="O61" s="16" t="s">
        <v>532</v>
      </c>
      <c r="P61" s="165" t="s">
        <v>29</v>
      </c>
      <c r="Q61" s="165" t="s">
        <v>29</v>
      </c>
      <c r="R61" s="19" t="s">
        <v>15</v>
      </c>
      <c r="S61" s="19" t="s">
        <v>10</v>
      </c>
      <c r="T61" s="166">
        <v>0.4</v>
      </c>
      <c r="U61" s="19" t="s">
        <v>20</v>
      </c>
      <c r="V61" s="19" t="s">
        <v>23</v>
      </c>
      <c r="W61" s="19" t="s">
        <v>27</v>
      </c>
      <c r="X61" s="661"/>
      <c r="Y61" s="251">
        <v>0.14399999999999999</v>
      </c>
      <c r="Z61" s="282" t="s">
        <v>251</v>
      </c>
      <c r="AA61" s="283">
        <v>0.8</v>
      </c>
      <c r="AB61" s="558"/>
      <c r="AC61" s="240" t="s">
        <v>32</v>
      </c>
      <c r="AD61" s="250" t="s">
        <v>669</v>
      </c>
      <c r="AE61" s="250" t="s">
        <v>670</v>
      </c>
      <c r="AF61" s="69" t="s">
        <v>570</v>
      </c>
      <c r="AG61" s="659"/>
      <c r="AH61" s="7"/>
      <c r="AI61" s="7"/>
    </row>
    <row r="62" spans="1:35" ht="100.5" customHeight="1" x14ac:dyDescent="0.3">
      <c r="A62" s="233">
        <v>43</v>
      </c>
      <c r="B62" s="6" t="s">
        <v>440</v>
      </c>
      <c r="C62" s="16" t="s">
        <v>324</v>
      </c>
      <c r="D62" s="16" t="s">
        <v>533</v>
      </c>
      <c r="E62" s="16" t="s">
        <v>534</v>
      </c>
      <c r="F62" s="16" t="s">
        <v>535</v>
      </c>
      <c r="G62" s="69" t="s">
        <v>81</v>
      </c>
      <c r="H62" s="7">
        <v>12</v>
      </c>
      <c r="I62" s="193" t="s">
        <v>94</v>
      </c>
      <c r="J62" s="270">
        <f t="shared" si="4"/>
        <v>0.4</v>
      </c>
      <c r="K62" s="243" t="s">
        <v>167</v>
      </c>
      <c r="L62" s="8">
        <v>0.2</v>
      </c>
      <c r="M62" s="244" t="s">
        <v>102</v>
      </c>
      <c r="N62" s="6">
        <v>3</v>
      </c>
      <c r="O62" s="121" t="s">
        <v>536</v>
      </c>
      <c r="P62" s="6" t="s">
        <v>29</v>
      </c>
      <c r="Q62" s="6" t="s">
        <v>29</v>
      </c>
      <c r="R62" s="19" t="s">
        <v>17</v>
      </c>
      <c r="S62" s="19" t="s">
        <v>10</v>
      </c>
      <c r="T62" s="166">
        <v>0.3</v>
      </c>
      <c r="U62" s="19" t="s">
        <v>20</v>
      </c>
      <c r="V62" s="19" t="s">
        <v>23</v>
      </c>
      <c r="W62" s="19" t="s">
        <v>27</v>
      </c>
      <c r="X62" s="281" t="s">
        <v>93</v>
      </c>
      <c r="Y62" s="252">
        <v>0.28000000000000003</v>
      </c>
      <c r="Z62" s="281" t="s">
        <v>167</v>
      </c>
      <c r="AA62" s="284">
        <v>0.2</v>
      </c>
      <c r="AB62" s="244" t="s">
        <v>102</v>
      </c>
      <c r="AC62" s="240" t="s">
        <v>32</v>
      </c>
      <c r="AD62" s="16" t="s">
        <v>537</v>
      </c>
      <c r="AE62" s="250" t="s">
        <v>668</v>
      </c>
      <c r="AF62" s="69" t="s">
        <v>570</v>
      </c>
      <c r="AG62" s="182" t="s">
        <v>222</v>
      </c>
      <c r="AH62" s="7"/>
      <c r="AI62" s="7"/>
    </row>
    <row r="63" spans="1:35" ht="127.5" customHeight="1" x14ac:dyDescent="0.3">
      <c r="A63" s="233">
        <v>44</v>
      </c>
      <c r="B63" s="6" t="s">
        <v>441</v>
      </c>
      <c r="C63" s="16" t="s">
        <v>538</v>
      </c>
      <c r="D63" s="16" t="s">
        <v>249</v>
      </c>
      <c r="E63" s="16" t="s">
        <v>540</v>
      </c>
      <c r="F63" s="16" t="s">
        <v>541</v>
      </c>
      <c r="G63" s="69" t="s">
        <v>81</v>
      </c>
      <c r="H63" s="7">
        <f>16*4</f>
        <v>64</v>
      </c>
      <c r="I63" s="193" t="s">
        <v>195</v>
      </c>
      <c r="J63" s="270">
        <f t="shared" si="4"/>
        <v>0.6</v>
      </c>
      <c r="K63" s="243" t="s">
        <v>8</v>
      </c>
      <c r="L63" s="8">
        <v>0.8</v>
      </c>
      <c r="M63" s="244" t="s">
        <v>100</v>
      </c>
      <c r="N63" s="6">
        <v>4</v>
      </c>
      <c r="O63" s="121" t="s">
        <v>542</v>
      </c>
      <c r="P63" s="6" t="s">
        <v>29</v>
      </c>
      <c r="Q63" s="6" t="s">
        <v>29</v>
      </c>
      <c r="R63" s="19" t="s">
        <v>16</v>
      </c>
      <c r="S63" s="19" t="s">
        <v>10</v>
      </c>
      <c r="T63" s="166">
        <v>0.3</v>
      </c>
      <c r="U63" s="19" t="s">
        <v>20</v>
      </c>
      <c r="V63" s="19" t="s">
        <v>23</v>
      </c>
      <c r="W63" s="19" t="s">
        <v>26</v>
      </c>
      <c r="X63" s="285" t="s">
        <v>195</v>
      </c>
      <c r="Y63" s="286">
        <v>0.42</v>
      </c>
      <c r="Z63" s="282" t="s">
        <v>251</v>
      </c>
      <c r="AA63" s="286">
        <v>0.8</v>
      </c>
      <c r="AB63" s="244" t="s">
        <v>100</v>
      </c>
      <c r="AC63" s="240" t="s">
        <v>32</v>
      </c>
      <c r="AD63" s="16" t="s">
        <v>543</v>
      </c>
      <c r="AE63" s="250" t="s">
        <v>671</v>
      </c>
      <c r="AF63" s="69" t="s">
        <v>570</v>
      </c>
      <c r="AG63" s="182" t="s">
        <v>222</v>
      </c>
      <c r="AH63" s="7"/>
      <c r="AI63" s="7"/>
    </row>
    <row r="64" spans="1:35" ht="76.5" x14ac:dyDescent="0.3">
      <c r="A64" s="233">
        <v>45</v>
      </c>
      <c r="B64" s="6" t="s">
        <v>442</v>
      </c>
      <c r="C64" s="7" t="s">
        <v>291</v>
      </c>
      <c r="D64" s="121" t="s">
        <v>544</v>
      </c>
      <c r="E64" s="16" t="s">
        <v>545</v>
      </c>
      <c r="F64" s="16" t="s">
        <v>546</v>
      </c>
      <c r="G64" s="69" t="s">
        <v>270</v>
      </c>
      <c r="H64" s="7">
        <f>16+5+1+55</f>
        <v>77</v>
      </c>
      <c r="I64" s="193" t="s">
        <v>195</v>
      </c>
      <c r="J64" s="166">
        <f t="shared" si="4"/>
        <v>0.6</v>
      </c>
      <c r="K64" s="243" t="s">
        <v>8</v>
      </c>
      <c r="L64" s="166">
        <f>IF(K64="LEVE",20%,IF(K64="MENOR",40%,IF(K64="MODERADO",60%,IF(K64="MAYOR",80%,IF(K64="CATASTROFICO",100%,IF(I64="",""))))))</f>
        <v>0.8</v>
      </c>
      <c r="M64" s="244" t="s">
        <v>100</v>
      </c>
      <c r="N64" s="6">
        <v>1</v>
      </c>
      <c r="O64" s="16" t="s">
        <v>445</v>
      </c>
      <c r="P64" s="69" t="s">
        <v>29</v>
      </c>
      <c r="Q64" s="6" t="s">
        <v>29</v>
      </c>
      <c r="R64" s="19" t="s">
        <v>15</v>
      </c>
      <c r="S64" s="19" t="s">
        <v>10</v>
      </c>
      <c r="T64" s="248">
        <f>'[16]ValoraciónControles OCI'!G63</f>
        <v>0</v>
      </c>
      <c r="U64" s="19" t="s">
        <v>20</v>
      </c>
      <c r="V64" s="19" t="s">
        <v>23</v>
      </c>
      <c r="W64" s="19" t="s">
        <v>27</v>
      </c>
      <c r="X64" s="287" t="s">
        <v>94</v>
      </c>
      <c r="Y64" s="288">
        <f>'[16]Calculos OCI'!D55</f>
        <v>0</v>
      </c>
      <c r="Z64" s="287" t="s">
        <v>8</v>
      </c>
      <c r="AA64" s="166">
        <f>IF(Z64="LEVE",20%,IF(Z64="MENOR",40%,IF(Z64="MODERADO",60%,IF(Z64="MAYOR",80%,IF(Z64="CATASTROFICO",100%,IF(Z64="",""))))))</f>
        <v>0.8</v>
      </c>
      <c r="AB64" s="244" t="s">
        <v>100</v>
      </c>
      <c r="AC64" s="181" t="s">
        <v>32</v>
      </c>
      <c r="AD64" s="16" t="s">
        <v>547</v>
      </c>
      <c r="AE64" s="7" t="s">
        <v>446</v>
      </c>
      <c r="AF64" s="69" t="s">
        <v>570</v>
      </c>
      <c r="AG64" s="182" t="s">
        <v>571</v>
      </c>
      <c r="AH64" s="7"/>
      <c r="AI64" s="7"/>
    </row>
    <row r="65" spans="1:35" ht="86.25" x14ac:dyDescent="0.3">
      <c r="A65" s="233">
        <v>46</v>
      </c>
      <c r="B65" s="6" t="s">
        <v>443</v>
      </c>
      <c r="C65" s="16" t="s">
        <v>548</v>
      </c>
      <c r="D65" s="16" t="s">
        <v>549</v>
      </c>
      <c r="E65" s="16" t="s">
        <v>447</v>
      </c>
      <c r="F65" s="16" t="s">
        <v>448</v>
      </c>
      <c r="G65" s="69" t="s">
        <v>81</v>
      </c>
      <c r="H65" s="7">
        <f>3*11+15*2</f>
        <v>63</v>
      </c>
      <c r="I65" s="193" t="s">
        <v>195</v>
      </c>
      <c r="J65" s="166">
        <f t="shared" si="4"/>
        <v>0.6</v>
      </c>
      <c r="K65" s="243" t="s">
        <v>103</v>
      </c>
      <c r="L65" s="166">
        <f>IF(K65="LEVE",20%,IF(K65="MENOR",40%,IF(K65="MODERADO",60%,IF(K65="MAYOR",80%,IF(K65="CATASTROFICO",100%,IF(I65="",""))))))</f>
        <v>0.4</v>
      </c>
      <c r="M65" s="244" t="s">
        <v>101</v>
      </c>
      <c r="N65" s="6">
        <v>2</v>
      </c>
      <c r="O65" s="121" t="s">
        <v>449</v>
      </c>
      <c r="P65" s="6" t="s">
        <v>29</v>
      </c>
      <c r="Q65" s="6" t="s">
        <v>29</v>
      </c>
      <c r="R65" s="19" t="s">
        <v>15</v>
      </c>
      <c r="S65" s="19" t="s">
        <v>10</v>
      </c>
      <c r="T65" s="248">
        <f>'[16]ValoraciónControles OCI'!G78</f>
        <v>0</v>
      </c>
      <c r="U65" s="19" t="s">
        <v>20</v>
      </c>
      <c r="V65" s="19" t="s">
        <v>23</v>
      </c>
      <c r="W65" s="19" t="s">
        <v>26</v>
      </c>
      <c r="X65" s="287" t="s">
        <v>94</v>
      </c>
      <c r="Y65" s="288">
        <f>'[16]Calculos OCI'!D64</f>
        <v>0</v>
      </c>
      <c r="Z65" s="287" t="s">
        <v>103</v>
      </c>
      <c r="AA65" s="166">
        <f>IF(Z65="LEVE",20%,IF(Z65="MENOR",40%,IF(Z65="MODERADO",60%,IF(Z65="MAYOR",80%,IF(Z65="CATASTROFICO",100%,IF(Z65="",""))))))</f>
        <v>0.4</v>
      </c>
      <c r="AB65" s="244" t="s">
        <v>102</v>
      </c>
      <c r="AC65" s="181" t="s">
        <v>32</v>
      </c>
      <c r="AD65" s="16" t="s">
        <v>550</v>
      </c>
      <c r="AE65" s="7" t="s">
        <v>446</v>
      </c>
      <c r="AF65" s="69" t="s">
        <v>570</v>
      </c>
      <c r="AG65" s="182" t="s">
        <v>222</v>
      </c>
      <c r="AH65" s="7"/>
      <c r="AI65" s="7"/>
    </row>
    <row r="66" spans="1:35" ht="86.25" x14ac:dyDescent="0.3">
      <c r="A66" s="233">
        <v>47</v>
      </c>
      <c r="B66" s="6" t="s">
        <v>444</v>
      </c>
      <c r="C66" s="16" t="s">
        <v>462</v>
      </c>
      <c r="D66" s="16" t="s">
        <v>450</v>
      </c>
      <c r="E66" s="16" t="s">
        <v>551</v>
      </c>
      <c r="F66" s="16" t="s">
        <v>451</v>
      </c>
      <c r="G66" s="69" t="s">
        <v>81</v>
      </c>
      <c r="H66" s="7">
        <f>3*11+15*2</f>
        <v>63</v>
      </c>
      <c r="I66" s="193" t="s">
        <v>195</v>
      </c>
      <c r="J66" s="166">
        <f t="shared" si="4"/>
        <v>0.6</v>
      </c>
      <c r="K66" s="243" t="s">
        <v>103</v>
      </c>
      <c r="L66" s="166">
        <f>IF(K66="LEVE",20%,IF(K66="MENOR",40%,IF(K66="MODERADO",60%,IF(K66="MAYOR",80%,IF(K66="CATASTROFICO",100%,IF(I66="",""))))))</f>
        <v>0.4</v>
      </c>
      <c r="M66" s="244" t="s">
        <v>101</v>
      </c>
      <c r="N66" s="6">
        <v>3</v>
      </c>
      <c r="O66" s="121" t="s">
        <v>452</v>
      </c>
      <c r="P66" s="6" t="s">
        <v>29</v>
      </c>
      <c r="Q66" s="6" t="s">
        <v>29</v>
      </c>
      <c r="R66" s="19" t="s">
        <v>15</v>
      </c>
      <c r="S66" s="19" t="s">
        <v>10</v>
      </c>
      <c r="T66" s="248">
        <f>'[16]ValoraciónControles OCI'!G93</f>
        <v>0</v>
      </c>
      <c r="U66" s="19" t="s">
        <v>20</v>
      </c>
      <c r="V66" s="19" t="s">
        <v>23</v>
      </c>
      <c r="W66" s="19" t="s">
        <v>26</v>
      </c>
      <c r="X66" s="287" t="s">
        <v>94</v>
      </c>
      <c r="Y66" s="289">
        <v>0.36</v>
      </c>
      <c r="Z66" s="287" t="s">
        <v>103</v>
      </c>
      <c r="AA66" s="166">
        <f>IF(Z66="LEVE",20%,IF(Z66="MENOR",40%,IF(Z66="MODERADO",60%,IF(Z66="MAYOR",80%,IF(Z66="CATASTROFICO",100%,IF(Z66="",""))))))</f>
        <v>0.4</v>
      </c>
      <c r="AB66" s="244" t="s">
        <v>102</v>
      </c>
      <c r="AC66" s="181" t="s">
        <v>32</v>
      </c>
      <c r="AD66" s="169" t="s">
        <v>453</v>
      </c>
      <c r="AE66" s="7" t="s">
        <v>454</v>
      </c>
      <c r="AF66" s="69" t="s">
        <v>570</v>
      </c>
      <c r="AG66" s="182" t="s">
        <v>222</v>
      </c>
      <c r="AH66" s="7"/>
      <c r="AI66" s="7"/>
    </row>
    <row r="67" spans="1:35" x14ac:dyDescent="0.3">
      <c r="A67" s="6"/>
      <c r="B67" s="6"/>
      <c r="C67" s="7"/>
      <c r="D67" s="7"/>
      <c r="E67" s="7"/>
      <c r="F67" s="7"/>
      <c r="G67" s="69"/>
      <c r="H67" s="7"/>
      <c r="I67" s="193"/>
      <c r="J67" s="166" t="str">
        <f t="shared" si="4"/>
        <v/>
      </c>
      <c r="K67" s="245"/>
      <c r="L67" s="166"/>
      <c r="M67" s="244"/>
      <c r="N67" s="7"/>
      <c r="O67" s="7"/>
      <c r="P67" s="7"/>
      <c r="Q67" s="7"/>
      <c r="R67" s="7"/>
      <c r="S67" s="7"/>
      <c r="T67" s="7"/>
      <c r="U67" s="7"/>
      <c r="V67" s="7"/>
      <c r="W67" s="7"/>
      <c r="X67" s="193"/>
      <c r="Y67" s="7"/>
      <c r="Z67" s="118"/>
      <c r="AA67" s="7"/>
      <c r="AB67" s="7"/>
      <c r="AC67" s="240"/>
      <c r="AD67" s="7"/>
      <c r="AE67" s="7"/>
      <c r="AF67" s="7"/>
      <c r="AG67" s="182"/>
      <c r="AH67" s="7"/>
      <c r="AI67" s="7"/>
    </row>
    <row r="68" spans="1:35" x14ac:dyDescent="0.3">
      <c r="A68" s="6"/>
      <c r="B68" s="6"/>
      <c r="C68" s="7"/>
      <c r="D68" s="7"/>
      <c r="E68" s="7"/>
      <c r="F68" s="7"/>
      <c r="G68" s="69"/>
      <c r="H68" s="7"/>
      <c r="I68" s="193"/>
      <c r="J68" s="166" t="str">
        <f t="shared" si="4"/>
        <v/>
      </c>
      <c r="K68" s="245"/>
      <c r="L68" s="166"/>
      <c r="M68" s="244"/>
      <c r="N68" s="7"/>
      <c r="O68" s="7"/>
      <c r="P68" s="7"/>
      <c r="Q68" s="7"/>
      <c r="R68" s="7"/>
      <c r="S68" s="7"/>
      <c r="T68" s="7"/>
      <c r="U68" s="7"/>
      <c r="V68" s="7"/>
      <c r="W68" s="7"/>
      <c r="X68" s="193"/>
      <c r="Y68" s="7"/>
      <c r="Z68" s="118"/>
      <c r="AA68" s="7"/>
      <c r="AB68" s="7"/>
      <c r="AC68" s="240"/>
      <c r="AD68" s="7"/>
      <c r="AE68" s="7"/>
      <c r="AF68" s="7"/>
      <c r="AG68" s="182"/>
      <c r="AH68" s="7"/>
      <c r="AI68" s="7"/>
    </row>
    <row r="69" spans="1:35" x14ac:dyDescent="0.3">
      <c r="A69" s="6"/>
      <c r="I69" s="193"/>
    </row>
    <row r="70" spans="1:35" x14ac:dyDescent="0.3">
      <c r="A70" s="292"/>
      <c r="B70" s="293"/>
      <c r="C70" s="293"/>
      <c r="D70" s="293"/>
    </row>
    <row r="71" spans="1:35" ht="36" hidden="1" customHeight="1" x14ac:dyDescent="0.3">
      <c r="I71" s="578" t="s">
        <v>235</v>
      </c>
      <c r="J71" s="578"/>
      <c r="K71" s="579" t="s">
        <v>256</v>
      </c>
      <c r="L71" s="579"/>
      <c r="M71" s="207" t="s">
        <v>260</v>
      </c>
      <c r="AD71" s="279" t="s">
        <v>220</v>
      </c>
    </row>
    <row r="72" spans="1:35" hidden="1" x14ac:dyDescent="0.3">
      <c r="I72" s="194" t="s">
        <v>93</v>
      </c>
      <c r="J72" s="195">
        <v>0.2</v>
      </c>
      <c r="K72" s="179" t="s">
        <v>167</v>
      </c>
      <c r="L72" s="195">
        <v>0.2</v>
      </c>
      <c r="M72" s="208" t="s">
        <v>102</v>
      </c>
      <c r="AD72" s="206" t="s">
        <v>32</v>
      </c>
    </row>
    <row r="73" spans="1:35" hidden="1" x14ac:dyDescent="0.3">
      <c r="I73" s="217" t="s">
        <v>94</v>
      </c>
      <c r="J73" s="195">
        <v>0.4</v>
      </c>
      <c r="K73" s="212" t="s">
        <v>103</v>
      </c>
      <c r="L73" s="195">
        <v>0.4</v>
      </c>
      <c r="M73" s="209" t="s">
        <v>101</v>
      </c>
      <c r="AD73" s="280" t="s">
        <v>33</v>
      </c>
    </row>
    <row r="74" spans="1:35" hidden="1" x14ac:dyDescent="0.3">
      <c r="I74" s="196" t="s">
        <v>195</v>
      </c>
      <c r="J74" s="195">
        <v>0.6</v>
      </c>
      <c r="K74" s="213" t="s">
        <v>101</v>
      </c>
      <c r="L74" s="195">
        <v>0.6</v>
      </c>
      <c r="M74" s="210" t="s">
        <v>100</v>
      </c>
      <c r="AD74" s="206" t="s">
        <v>218</v>
      </c>
    </row>
    <row r="75" spans="1:35" hidden="1" x14ac:dyDescent="0.3">
      <c r="I75" s="197" t="s">
        <v>7</v>
      </c>
      <c r="J75" s="195">
        <v>0.8</v>
      </c>
      <c r="K75" s="184" t="s">
        <v>8</v>
      </c>
      <c r="L75" s="195">
        <v>0.8</v>
      </c>
      <c r="M75" s="211" t="s">
        <v>99</v>
      </c>
      <c r="AD75" s="206" t="s">
        <v>219</v>
      </c>
    </row>
    <row r="76" spans="1:35" hidden="1" x14ac:dyDescent="0.3">
      <c r="I76" s="198" t="s">
        <v>95</v>
      </c>
      <c r="J76" s="195">
        <v>1</v>
      </c>
      <c r="K76" s="214" t="s">
        <v>104</v>
      </c>
      <c r="L76" s="195">
        <v>1</v>
      </c>
      <c r="M76" s="206"/>
      <c r="AD76" s="206" t="s">
        <v>34</v>
      </c>
    </row>
    <row r="77" spans="1:35" hidden="1" x14ac:dyDescent="0.3"/>
  </sheetData>
  <mergeCells count="135">
    <mergeCell ref="A60:A61"/>
    <mergeCell ref="B60:B61"/>
    <mergeCell ref="C60:C61"/>
    <mergeCell ref="D60:D61"/>
    <mergeCell ref="E60:E61"/>
    <mergeCell ref="F60:F61"/>
    <mergeCell ref="G60:G61"/>
    <mergeCell ref="H60:H61"/>
    <mergeCell ref="I60:I61"/>
    <mergeCell ref="AG60:AG61"/>
    <mergeCell ref="I71:J71"/>
    <mergeCell ref="K71:L71"/>
    <mergeCell ref="J60:J61"/>
    <mergeCell ref="K60:K61"/>
    <mergeCell ref="L60:L61"/>
    <mergeCell ref="M60:M61"/>
    <mergeCell ref="X60:X61"/>
    <mergeCell ref="AB60:AB61"/>
    <mergeCell ref="AG47:AG52"/>
    <mergeCell ref="H47:H52"/>
    <mergeCell ref="I47:I52"/>
    <mergeCell ref="J47:J52"/>
    <mergeCell ref="K47:K52"/>
    <mergeCell ref="L47:L52"/>
    <mergeCell ref="M47:M52"/>
    <mergeCell ref="A54:A55"/>
    <mergeCell ref="B54:B55"/>
    <mergeCell ref="C54:C55"/>
    <mergeCell ref="D54:D55"/>
    <mergeCell ref="E54:E55"/>
    <mergeCell ref="F54:F55"/>
    <mergeCell ref="AG54:AG55"/>
    <mergeCell ref="M54:M55"/>
    <mergeCell ref="X54:X55"/>
    <mergeCell ref="Z54:Z55"/>
    <mergeCell ref="AA54:AA55"/>
    <mergeCell ref="AB54:AB55"/>
    <mergeCell ref="AC54:AC55"/>
    <mergeCell ref="G54:G55"/>
    <mergeCell ref="H54:H55"/>
    <mergeCell ref="I54:I55"/>
    <mergeCell ref="J54:J55"/>
    <mergeCell ref="K54:K55"/>
    <mergeCell ref="L54:L55"/>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X47:X52"/>
    <mergeCell ref="Z47:Z52"/>
    <mergeCell ref="AB47:AB52"/>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4:C4"/>
    <mergeCell ref="A5:C5"/>
    <mergeCell ref="D5:N5"/>
    <mergeCell ref="A6:C6"/>
    <mergeCell ref="D6:N6"/>
    <mergeCell ref="A7:H7"/>
    <mergeCell ref="I7:M7"/>
    <mergeCell ref="N7:W7"/>
    <mergeCell ref="L8:L9"/>
    <mergeCell ref="M8:M9"/>
    <mergeCell ref="N8:N9"/>
    <mergeCell ref="O8:O9"/>
  </mergeCells>
  <conditionalFormatting sqref="J15">
    <cfRule type="cellIs" dxfId="248" priority="1131" operator="equal">
      <formula>$H$10</formula>
    </cfRule>
  </conditionalFormatting>
  <conditionalFormatting sqref="J17">
    <cfRule type="cellIs" dxfId="247" priority="1130" operator="equal">
      <formula>$H$10</formula>
    </cfRule>
  </conditionalFormatting>
  <dataValidations count="9">
    <dataValidation type="list" allowBlank="1" showInputMessage="1" showErrorMessage="1" sqref="AC64:AC66">
      <formula1>#REF!</formula1>
    </dataValidation>
    <dataValidation type="list" allowBlank="1" showInputMessage="1" showErrorMessage="1" sqref="X64:X66">
      <formula1>$H$21:$H$25</formula1>
    </dataValidation>
    <dataValidation type="list" allowBlank="1" showInputMessage="1" showErrorMessage="1" sqref="Z64:Z66">
      <formula1>$J$21:$J$25</formula1>
    </dataValidation>
    <dataValidation type="list" allowBlank="1" showInputMessage="1" showErrorMessage="1" sqref="AC60:AC63">
      <formula1>$AD$25:$AD$30</formula1>
    </dataValidation>
    <dataValidation type="list" allowBlank="1" showInputMessage="1" showErrorMessage="1" sqref="Z47:Z51 Z53:Z54">
      <formula1>$K$23:$K$27</formula1>
    </dataValidation>
    <dataValidation type="list" allowBlank="1" showInputMessage="1" showErrorMessage="1" sqref="AC53:AC54 AC67:AC68 AC56:AC59 AC10:AC51">
      <formula1>$AD$72:$AD$76</formula1>
    </dataValidation>
    <dataValidation type="list" allowBlank="1" showInputMessage="1" showErrorMessage="1" sqref="M10:M15 AB15:AB38 AB12:AB13 AB62:AB66 M62:M68 M56:M60 AB56:AB60 M53:M54 AB53:AB54 M19:M38 M17 M40:M51 AB40:AB51">
      <formula1>$M$72:$M$75</formula1>
    </dataValidation>
    <dataValidation type="list" allowBlank="1" showInputMessage="1" showErrorMessage="1" sqref="K10:K15 K62:K68 K56:K60 Z56:Z59 K53:K54 Z40:Z46 Z10:Z38 K19:K38 K17 K40:K51">
      <formula1>$K$72:$K$76</formula1>
    </dataValidation>
    <dataValidation type="list" allowBlank="1" showInputMessage="1" showErrorMessage="1" sqref="AI10:AI12 R47:S52 U47:V52">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46" operator="containsText" id="{D10C9E6C-4742-424C-A30F-C7ECF9BBC4D9}">
            <xm:f>NOT(ISERROR(SEARCH($I$72,I10)))</xm:f>
            <xm:f>$I$72</xm:f>
            <x14:dxf>
              <fill>
                <patternFill>
                  <fgColor rgb="FF92D050"/>
                  <bgColor rgb="FF92D050"/>
                </patternFill>
              </fill>
            </x14:dxf>
          </x14:cfRule>
          <x14:cfRule type="containsText" priority="1047" operator="containsText" id="{7BE3851B-8697-4DB8-8554-3B5C70D47413}">
            <xm:f>NOT(ISERROR(SEARCH($I$73,I10)))</xm:f>
            <xm:f>$I$73</xm:f>
            <x14:dxf>
              <fill>
                <patternFill>
                  <bgColor rgb="FF00B050"/>
                </patternFill>
              </fill>
            </x14:dxf>
          </x14:cfRule>
          <x14:cfRule type="containsText" priority="1048" operator="containsText" id="{FDD196D9-A3AC-4D36-A898-6E4D442815C9}">
            <xm:f>NOT(ISERROR(SEARCH($I$76,I10)))</xm:f>
            <xm:f>$I$76</xm:f>
            <x14:dxf>
              <fill>
                <patternFill>
                  <bgColor rgb="FFFF0000"/>
                </patternFill>
              </fill>
            </x14:dxf>
          </x14:cfRule>
          <x14:cfRule type="containsText" priority="1049" operator="containsText" id="{14D4E9CD-D1FE-4A90-A6E6-9ABE3399D114}">
            <xm:f>NOT(ISERROR(SEARCH($I$75,I10)))</xm:f>
            <xm:f>$I$75</xm:f>
            <x14:dxf>
              <fill>
                <patternFill>
                  <fgColor rgb="FFFFC000"/>
                  <bgColor rgb="FFFFC000"/>
                </patternFill>
              </fill>
            </x14:dxf>
          </x14:cfRule>
          <x14:cfRule type="containsText" priority="1050" operator="containsText" id="{D199DC72-4D95-4604-94E5-DEC646B96AAF}">
            <xm:f>NOT(ISERROR(SEARCH($I$74,I10)))</xm:f>
            <xm:f>$I$74</xm:f>
            <x14:dxf>
              <fill>
                <patternFill>
                  <fgColor rgb="FFFFFF00"/>
                  <bgColor rgb="FFFFFF00"/>
                </patternFill>
              </fill>
            </x14:dxf>
          </x14:cfRule>
          <x14:cfRule type="containsText" priority="1051" operator="containsText" id="{0CB70348-C1B1-4551-9B20-70CEB96E8938}">
            <xm:f>NOT(ISERROR(SEARCH($I$73,I10)))</xm:f>
            <xm:f>$I$73</xm:f>
            <x14:dxf>
              <fill>
                <patternFill>
                  <bgColor theme="0" tint="-0.14996795556505021"/>
                </patternFill>
              </fill>
            </x14:dxf>
          </x14:cfRule>
          <x14:cfRule type="cellIs" priority="1052" operator="equal" id="{FDE61AF4-BA95-49CE-B2E7-3AAE1954D8A1}">
            <xm:f>'Tabla probabiidad'!$B$5</xm:f>
            <x14:dxf>
              <fill>
                <patternFill>
                  <fgColor theme="6"/>
                </patternFill>
              </fill>
            </x14:dxf>
          </x14:cfRule>
          <x14:cfRule type="cellIs" priority="1053" operator="equal" id="{40CD8EF9-7D48-4B3F-9FE8-39627D8280E8}">
            <xm:f>'Tabla probabiidad'!$B$5</xm:f>
            <x14:dxf>
              <fill>
                <patternFill>
                  <fgColor rgb="FF92D050"/>
                  <bgColor theme="6" tint="0.59996337778862885"/>
                </patternFill>
              </fill>
            </x14:dxf>
          </x14:cfRule>
          <xm:sqref>I10:I13</xm:sqref>
        </x14:conditionalFormatting>
        <x14:conditionalFormatting xmlns:xm="http://schemas.microsoft.com/office/excel/2006/main">
          <x14:cfRule type="containsText" priority="1054" operator="containsText" id="{E378966A-CCF2-4D89-89F2-1C068552CB62}">
            <xm:f>NOT(ISERROR(SEARCH($H$73,I14)))</xm:f>
            <xm:f>$H$73</xm:f>
            <x14:dxf>
              <fill>
                <patternFill>
                  <fgColor rgb="FF92D050"/>
                  <bgColor rgb="FF92D05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14:cfRule type="containsText" priority="1057" operator="containsText" id="{57236787-7095-4D00-A4DB-67C92BC35D69}">
            <xm:f>NOT(ISERROR(SEARCH($H$75,I14)))</xm:f>
            <xm:f>$H$75</xm:f>
            <x14:dxf>
              <fill>
                <patternFill>
                  <fgColor rgb="FFFFC000"/>
                  <bgColor rgb="FFFFC000"/>
                </patternFill>
              </fill>
            </x14:dxf>
          </x14:cfRule>
          <x14:cfRule type="containsText" priority="1058" operator="containsText" id="{5F92E1A3-79B2-43B9-919F-64535CE5A275}">
            <xm:f>NOT(ISERROR(SEARCH($H$74,I14)))</xm:f>
            <xm:f>$H$74</xm:f>
            <x14:dxf>
              <fill>
                <patternFill>
                  <bgColor rgb="FF00B050"/>
                </patternFill>
              </fill>
            </x14:dxf>
          </x14:cfRule>
          <x14:cfRule type="cellIs" priority="1059" operator="equal" id="{4527AB6F-BEAA-4025-9821-3D092E7D5176}">
            <xm:f>'C:\UAEOS\TRABAJO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060" operator="equal" id="{C0A224AE-61B1-4F39-8024-D04C90860739}">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I14:I15</xm:sqref>
        </x14:conditionalFormatting>
        <x14:conditionalFormatting xmlns:xm="http://schemas.microsoft.com/office/excel/2006/main">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14:cfRule type="containsText" priority="1124" operator="containsText" id="{CAFA2BC9-60DF-4B2A-ACF5-4728FBD2126B}">
            <xm:f>NOT(ISERROR(SEARCH($I$76,I17)))</xm:f>
            <xm:f>$I$76</xm:f>
            <x14:dxf>
              <fill>
                <patternFill>
                  <bgColor rgb="FFFF0000"/>
                </patternFill>
              </fill>
            </x14:dxf>
          </x14:cfRule>
          <x14:cfRule type="containsText" priority="1125" operator="containsText" id="{F4BC9FC6-D856-4BC2-84AD-8B7C9392217B}">
            <xm:f>NOT(ISERROR(SEARCH($I$75,I17)))</xm:f>
            <xm:f>$I$75</xm:f>
            <x14:dxf>
              <fill>
                <patternFill>
                  <fgColor rgb="FFFFC000"/>
                  <bgColor rgb="FFFFC000"/>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7" operator="containsText" id="{ECC17393-B5B9-4314-906C-68E69F446E08}">
            <xm:f>NOT(ISERROR(SEARCH($I$73,I17)))</xm:f>
            <xm:f>$I$73</xm:f>
            <x14:dxf>
              <fill>
                <patternFill>
                  <bgColor theme="0" tint="-0.14996795556505021"/>
                </patternFill>
              </fill>
            </x14:dxf>
          </x14:cfRule>
          <x14:cfRule type="cellIs" priority="1128" operator="equal" id="{966D3DD9-A23A-47AC-9CDD-9C4E1E2FA9C2}">
            <xm:f>'Tabla probabiidad'!$B$5</xm:f>
            <x14:dxf>
              <fill>
                <patternFill>
                  <fgColor theme="6"/>
                </patternFill>
              </fill>
            </x14:dxf>
          </x14:cfRule>
          <x14:cfRule type="cellIs" priority="1129" operator="equal" id="{93D979EB-35AE-4F96-AFC3-A50ACE7149E3}">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664" operator="containsText" id="{C2E7C4CA-B9BB-4BE6-85A4-BC9A3E9EA4C3}">
            <xm:f>NOT(ISERROR(SEARCH($I$72,I19)))</xm:f>
            <xm:f>$I$72</xm:f>
            <x14:dxf>
              <fill>
                <patternFill>
                  <fgColor rgb="FF92D050"/>
                  <bgColor rgb="FF92D050"/>
                </patternFill>
              </fill>
            </x14:dxf>
          </x14:cfRule>
          <x14:cfRule type="containsText" priority="665" operator="containsText" id="{DF4D270C-EC86-4ABF-917F-CAF8F3EB261F}">
            <xm:f>NOT(ISERROR(SEARCH($I$73,I19)))</xm:f>
            <xm:f>$I$73</xm:f>
            <x14:dxf>
              <fill>
                <patternFill>
                  <bgColor rgb="FF00B050"/>
                </patternFill>
              </fill>
            </x14:dxf>
          </x14:cfRule>
          <x14:cfRule type="containsText" priority="666" operator="containsText" id="{8EEEB1B0-C6BB-44AB-91F7-18A310275DC6}">
            <xm:f>NOT(ISERROR(SEARCH($I$76,I19)))</xm:f>
            <xm:f>$I$76</xm:f>
            <x14:dxf>
              <fill>
                <patternFill>
                  <bgColor rgb="FFFF0000"/>
                </patternFill>
              </fill>
            </x14:dxf>
          </x14:cfRule>
          <x14:cfRule type="containsText" priority="667" operator="containsText" id="{18D86965-48BE-4A1D-822C-EB27C645A124}">
            <xm:f>NOT(ISERROR(SEARCH($I$75,I19)))</xm:f>
            <xm:f>$I$75</xm:f>
            <x14:dxf>
              <fill>
                <patternFill>
                  <fgColor rgb="FFFFC000"/>
                  <bgColor rgb="FFFFC000"/>
                </patternFill>
              </fill>
            </x14:dxf>
          </x14:cfRule>
          <x14:cfRule type="containsText" priority="668" operator="containsText" id="{69E021CC-CE4B-4F2F-9B92-8ADE8DFBD09D}">
            <xm:f>NOT(ISERROR(SEARCH($I$74,I19)))</xm:f>
            <xm:f>$I$74</xm:f>
            <x14:dxf>
              <fill>
                <patternFill>
                  <fgColor rgb="FFFFFF00"/>
                  <bgColor rgb="FFFFFF00"/>
                </patternFill>
              </fill>
            </x14:dxf>
          </x14:cfRule>
          <x14:cfRule type="containsText" priority="669" operator="containsText" id="{82551F5B-AACD-41B4-A47D-B243351D9079}">
            <xm:f>NOT(ISERROR(SEARCH($I$73,I19)))</xm:f>
            <xm:f>$I$73</xm:f>
            <x14:dxf>
              <fill>
                <patternFill>
                  <bgColor theme="0" tint="-0.14996795556505021"/>
                </patternFill>
              </fill>
            </x14:dxf>
          </x14:cfRule>
          <x14:cfRule type="cellIs" priority="670" operator="equal" id="{7712D704-7E8D-4E97-BC2D-774343EFF024}">
            <xm:f>'Tabla probabiidad'!$B$5</xm:f>
            <x14:dxf>
              <fill>
                <patternFill>
                  <fgColor theme="6"/>
                </patternFill>
              </fill>
            </x14:dxf>
          </x14:cfRule>
          <x14:cfRule type="cellIs" priority="671" operator="equal" id="{CD71024E-C83E-4E6E-8D41-FEF7766408FF}">
            <xm:f>'Tabla probabiidad'!$B$5</xm:f>
            <x14:dxf>
              <fill>
                <patternFill>
                  <fgColor rgb="FF92D050"/>
                  <bgColor theme="6" tint="0.59996337778862885"/>
                </patternFill>
              </fill>
            </x14:dxf>
          </x14:cfRule>
          <xm:sqref>I19:I38</xm:sqref>
        </x14:conditionalFormatting>
        <x14:conditionalFormatting xmlns:xm="http://schemas.microsoft.com/office/excel/2006/main">
          <x14:cfRule type="containsText" priority="89" operator="containsText" id="{0EF119B8-E926-44D9-B9DF-9C30AA702C94}">
            <xm:f>NOT(ISERROR(SEARCH($I$72,I40)))</xm:f>
            <xm:f>$I$72</xm:f>
            <x14:dxf>
              <fill>
                <patternFill>
                  <fgColor rgb="FF92D050"/>
                  <bgColor rgb="FF92D050"/>
                </patternFill>
              </fill>
            </x14:dxf>
          </x14:cfRule>
          <x14:cfRule type="containsText" priority="90" operator="containsText" id="{DC0F0EFF-703A-4224-BAF7-57F8E68FE2A4}">
            <xm:f>NOT(ISERROR(SEARCH($I$73,I40)))</xm:f>
            <xm:f>$I$73</xm:f>
            <x14:dxf>
              <fill>
                <patternFill>
                  <bgColor rgb="FF00B050"/>
                </patternFill>
              </fill>
            </x14:dxf>
          </x14:cfRule>
          <x14:cfRule type="containsText" priority="91" operator="containsText" id="{07251FCE-9382-43B9-8EA0-8BF1A9997938}">
            <xm:f>NOT(ISERROR(SEARCH($I$76,I40)))</xm:f>
            <xm:f>$I$76</xm:f>
            <x14:dxf>
              <fill>
                <patternFill>
                  <bgColor rgb="FFFF0000"/>
                </patternFill>
              </fill>
            </x14:dxf>
          </x14:cfRule>
          <x14:cfRule type="containsText" priority="92" operator="containsText" id="{0D3528B0-598B-43B0-A868-F72B4342BD4D}">
            <xm:f>NOT(ISERROR(SEARCH($I$75,I40)))</xm:f>
            <xm:f>$I$75</xm:f>
            <x14:dxf>
              <fill>
                <patternFill>
                  <fgColor rgb="FFFFC000"/>
                  <bgColor rgb="FFFFC000"/>
                </patternFill>
              </fill>
            </x14:dxf>
          </x14:cfRule>
          <x14:cfRule type="containsText" priority="93" operator="containsText" id="{159EF547-2E30-4204-8734-AEA7FBB21FC3}">
            <xm:f>NOT(ISERROR(SEARCH($I$74,I40)))</xm:f>
            <xm:f>$I$74</xm:f>
            <x14:dxf>
              <fill>
                <patternFill>
                  <fgColor rgb="FFFFFF00"/>
                  <bgColor rgb="FFFFFF00"/>
                </patternFill>
              </fill>
            </x14:dxf>
          </x14:cfRule>
          <x14:cfRule type="containsText" priority="94" operator="containsText" id="{02B37BFA-340D-4790-B737-E3FF0D8F98E9}">
            <xm:f>NOT(ISERROR(SEARCH($I$73,I40)))</xm:f>
            <xm:f>$I$73</xm:f>
            <x14:dxf>
              <fill>
                <patternFill>
                  <bgColor theme="0" tint="-0.14996795556505021"/>
                </patternFill>
              </fill>
            </x14:dxf>
          </x14:cfRule>
          <x14:cfRule type="cellIs" priority="95" operator="equal" id="{A2EF4CAB-4D12-4E6B-B14C-C8BD7D75B2A9}">
            <xm:f>'Tabla probabiidad'!$B$5</xm:f>
            <x14:dxf>
              <fill>
                <patternFill>
                  <fgColor theme="6"/>
                </patternFill>
              </fill>
            </x14:dxf>
          </x14:cfRule>
          <x14:cfRule type="cellIs" priority="96" operator="equal" id="{28671188-1E0B-4218-ADF9-560A529ED20C}">
            <xm:f>'Tabla probabiidad'!$B$5</xm:f>
            <x14:dxf>
              <fill>
                <patternFill>
                  <fgColor rgb="FF92D050"/>
                  <bgColor theme="6" tint="0.59996337778862885"/>
                </patternFill>
              </fill>
            </x14:dxf>
          </x14:cfRule>
          <xm:sqref>I40:I51</xm:sqref>
        </x14:conditionalFormatting>
        <x14:conditionalFormatting xmlns:xm="http://schemas.microsoft.com/office/excel/2006/main">
          <x14:cfRule type="containsText" priority="345" operator="containsText" id="{FA121255-6393-40A7-8329-B1F894898685}">
            <xm:f>NOT(ISERROR(SEARCH($I$72,I53)))</xm:f>
            <xm:f>$I$72</xm:f>
            <x14:dxf>
              <fill>
                <patternFill>
                  <fgColor rgb="FF92D050"/>
                  <bgColor rgb="FF92D050"/>
                </patternFill>
              </fill>
            </x14:dxf>
          </x14:cfRule>
          <x14:cfRule type="containsText" priority="346" operator="containsText" id="{0A8DBA61-A41F-4F53-A1F0-2752822C6233}">
            <xm:f>NOT(ISERROR(SEARCH($I$73,I53)))</xm:f>
            <xm:f>$I$73</xm:f>
            <x14:dxf>
              <fill>
                <patternFill>
                  <bgColor rgb="FF00B050"/>
                </patternFill>
              </fill>
            </x14:dxf>
          </x14:cfRule>
          <x14:cfRule type="containsText" priority="347" operator="containsText" id="{16199DD9-3309-4B8C-BAEF-7DAB97C1B5CB}">
            <xm:f>NOT(ISERROR(SEARCH($I$76,I53)))</xm:f>
            <xm:f>$I$76</xm:f>
            <x14:dxf>
              <fill>
                <patternFill>
                  <bgColor rgb="FFFF0000"/>
                </patternFill>
              </fill>
            </x14:dxf>
          </x14:cfRule>
          <x14:cfRule type="containsText" priority="348" operator="containsText" id="{6D27A602-088C-42BB-8AB3-84555F3B2582}">
            <xm:f>NOT(ISERROR(SEARCH($I$75,I53)))</xm:f>
            <xm:f>$I$75</xm:f>
            <x14:dxf>
              <fill>
                <patternFill>
                  <fgColor rgb="FFFFC000"/>
                  <bgColor rgb="FFFFC000"/>
                </patternFill>
              </fill>
            </x14:dxf>
          </x14:cfRule>
          <x14:cfRule type="containsText" priority="349" operator="containsText" id="{31937DC8-81BB-40F8-AA63-C3A790CF2C61}">
            <xm:f>NOT(ISERROR(SEARCH($I$74,I53)))</xm:f>
            <xm:f>$I$74</xm:f>
            <x14:dxf>
              <fill>
                <patternFill>
                  <fgColor rgb="FFFFFF00"/>
                  <bgColor rgb="FFFFFF00"/>
                </patternFill>
              </fill>
            </x14:dxf>
          </x14:cfRule>
          <x14:cfRule type="containsText" priority="350" operator="containsText" id="{4D5C8CC4-49F8-4624-92F8-59D85522868B}">
            <xm:f>NOT(ISERROR(SEARCH($I$73,I53)))</xm:f>
            <xm:f>$I$73</xm:f>
            <x14:dxf>
              <fill>
                <patternFill>
                  <bgColor theme="0" tint="-0.14996795556505021"/>
                </patternFill>
              </fill>
            </x14:dxf>
          </x14:cfRule>
          <x14:cfRule type="cellIs" priority="351" operator="equal" id="{97A6C2B2-2040-4971-956D-BDEEDA46ABDC}">
            <xm:f>'Tabla probabiidad'!$B$5</xm:f>
            <x14:dxf>
              <fill>
                <patternFill>
                  <fgColor theme="6"/>
                </patternFill>
              </fill>
            </x14:dxf>
          </x14:cfRule>
          <x14:cfRule type="cellIs" priority="352" operator="equal" id="{D51EFB1E-7174-4B37-B13E-518F354796FC}">
            <xm:f>'Tabla probabiidad'!$B$5</xm:f>
            <x14:dxf>
              <fill>
                <patternFill>
                  <fgColor rgb="FF92D050"/>
                  <bgColor theme="6" tint="0.59996337778862885"/>
                </patternFill>
              </fill>
            </x14:dxf>
          </x14:cfRule>
          <xm:sqref>I53:I54</xm:sqref>
        </x14:conditionalFormatting>
        <x14:conditionalFormatting xmlns:xm="http://schemas.microsoft.com/office/excel/2006/main">
          <x14:cfRule type="containsText" priority="200" operator="containsText" id="{2FD7D8E7-33B2-4385-947C-734CA65FA89F}">
            <xm:f>NOT(ISERROR(SEARCH($I$72,I56)))</xm:f>
            <xm:f>$I$72</xm:f>
            <x14:dxf>
              <fill>
                <patternFill>
                  <fgColor rgb="FF92D050"/>
                  <bgColor rgb="FF92D050"/>
                </patternFill>
              </fill>
            </x14:dxf>
          </x14:cfRule>
          <x14:cfRule type="containsText" priority="201" operator="containsText" id="{6CFFD619-27DF-4295-B247-CA9AC10F7496}">
            <xm:f>NOT(ISERROR(SEARCH($I$73,I56)))</xm:f>
            <xm:f>$I$73</xm:f>
            <x14:dxf>
              <fill>
                <patternFill>
                  <bgColor rgb="FF00B050"/>
                </patternFill>
              </fill>
            </x14:dxf>
          </x14:cfRule>
          <x14:cfRule type="containsText" priority="202" operator="containsText" id="{73B7A39B-096E-4ABA-8499-653BD31F14D1}">
            <xm:f>NOT(ISERROR(SEARCH($I$76,I56)))</xm:f>
            <xm:f>$I$76</xm:f>
            <x14:dxf>
              <fill>
                <patternFill>
                  <bgColor rgb="FFFF0000"/>
                </patternFill>
              </fill>
            </x14:dxf>
          </x14:cfRule>
          <x14:cfRule type="containsText" priority="203" operator="containsText" id="{1896386C-8B0D-4C73-9B87-0A191463270F}">
            <xm:f>NOT(ISERROR(SEARCH($I$75,I56)))</xm:f>
            <xm:f>$I$75</xm:f>
            <x14:dxf>
              <fill>
                <patternFill>
                  <fgColor rgb="FFFFC000"/>
                  <bgColor rgb="FFFFC000"/>
                </patternFill>
              </fill>
            </x14:dxf>
          </x14:cfRule>
          <x14:cfRule type="containsText" priority="204" operator="containsText" id="{0F6C9EAB-C954-435D-8A45-39574D9C1D68}">
            <xm:f>NOT(ISERROR(SEARCH($I$74,I56)))</xm:f>
            <xm:f>$I$74</xm:f>
            <x14:dxf>
              <fill>
                <patternFill>
                  <fgColor rgb="FFFFFF00"/>
                  <bgColor rgb="FFFFFF00"/>
                </patternFill>
              </fill>
            </x14:dxf>
          </x14:cfRule>
          <x14:cfRule type="containsText" priority="205" operator="containsText" id="{FA66EE28-CF33-4231-8BA6-32D70DB61803}">
            <xm:f>NOT(ISERROR(SEARCH($I$73,I56)))</xm:f>
            <xm:f>$I$73</xm:f>
            <x14:dxf>
              <fill>
                <patternFill>
                  <bgColor theme="0" tint="-0.14996795556505021"/>
                </patternFill>
              </fill>
            </x14:dxf>
          </x14:cfRule>
          <x14:cfRule type="cellIs" priority="206" operator="equal" id="{4C30ADBC-3C3A-433D-AF04-5C50A1437829}">
            <xm:f>'Tabla probabiidad'!$B$5</xm:f>
            <x14:dxf>
              <fill>
                <patternFill>
                  <fgColor theme="6"/>
                </patternFill>
              </fill>
            </x14:dxf>
          </x14:cfRule>
          <x14:cfRule type="cellIs" priority="207" operator="equal" id="{07C089FD-F9B7-4AD7-86D3-2F4624235AF0}">
            <xm:f>'Tabla probabiidad'!$B$5</xm:f>
            <x14:dxf>
              <fill>
                <patternFill>
                  <fgColor rgb="FF92D050"/>
                  <bgColor theme="6" tint="0.59996337778862885"/>
                </patternFill>
              </fill>
            </x14:dxf>
          </x14:cfRule>
          <xm:sqref>I56:I60</xm:sqref>
        </x14:conditionalFormatting>
        <x14:conditionalFormatting xmlns:xm="http://schemas.microsoft.com/office/excel/2006/main">
          <x14:cfRule type="containsText" priority="137" operator="containsText" id="{DFF99C13-0726-4CFF-89B8-5566FA62EFD7}">
            <xm:f>NOT(ISERROR(SEARCH($I$73,I62)))</xm:f>
            <xm:f>$I$73</xm:f>
            <x14:dxf>
              <fill>
                <patternFill>
                  <bgColor rgb="FF00B050"/>
                </patternFill>
              </fill>
            </x14:dxf>
          </x14:cfRule>
          <x14:cfRule type="containsText" priority="139" operator="containsText" id="{EEC371C8-D51C-432E-B3F0-512F1D5D7A49}">
            <xm:f>NOT(ISERROR(SEARCH($I$75,I62)))</xm:f>
            <xm:f>$I$75</xm:f>
            <x14:dxf>
              <fill>
                <patternFill>
                  <fgColor rgb="FFFFC000"/>
                  <bgColor rgb="FFFFC000"/>
                </patternFill>
              </fill>
            </x14:dxf>
          </x14:cfRule>
          <x14:cfRule type="containsText" priority="140" operator="containsText" id="{92BD9BD4-5340-4972-B597-522B535F5325}">
            <xm:f>NOT(ISERROR(SEARCH($I$74,I62)))</xm:f>
            <xm:f>$I$74</xm:f>
            <x14:dxf>
              <fill>
                <patternFill>
                  <fgColor rgb="FFFFFF00"/>
                  <bgColor rgb="FFFFFF00"/>
                </patternFill>
              </fill>
            </x14:dxf>
          </x14:cfRule>
          <x14:cfRule type="containsText" priority="141" operator="containsText" id="{36FCB24E-5833-4F5B-B81A-7AE99CD81737}">
            <xm:f>NOT(ISERROR(SEARCH($I$73,I62)))</xm:f>
            <xm:f>$I$73</xm:f>
            <x14:dxf>
              <fill>
                <patternFill>
                  <bgColor theme="0" tint="-0.14996795556505021"/>
                </patternFill>
              </fill>
            </x14:dxf>
          </x14:cfRule>
          <x14:cfRule type="cellIs" priority="142" operator="equal" id="{B63FC35C-7D70-484E-A9E6-A9191314D2EF}">
            <xm:f>'Tabla probabiidad'!$B$5</xm:f>
            <x14:dxf>
              <fill>
                <patternFill>
                  <fgColor theme="6"/>
                </patternFill>
              </fill>
            </x14:dxf>
          </x14:cfRule>
          <x14:cfRule type="cellIs" priority="143" operator="equal" id="{FD4E6AAD-C6A6-42DA-8649-845D2A6CAB09}">
            <xm:f>'Tabla probabiidad'!$B$5</xm:f>
            <x14:dxf>
              <fill>
                <patternFill>
                  <fgColor rgb="FF92D050"/>
                  <bgColor theme="6" tint="0.59996337778862885"/>
                </patternFill>
              </fill>
            </x14:dxf>
          </x14:cfRule>
          <xm:sqref>I62:I68</xm:sqref>
        </x14:conditionalFormatting>
        <x14:conditionalFormatting xmlns:xm="http://schemas.microsoft.com/office/excel/2006/main">
          <x14:cfRule type="containsText" priority="136" operator="containsText" id="{D267C8E5-DC09-44C1-BC4C-93EA121B70A0}">
            <xm:f>NOT(ISERROR(SEARCH($I$72,I62)))</xm:f>
            <xm:f>$I$72</xm:f>
            <x14:dxf>
              <fill>
                <patternFill>
                  <fgColor rgb="FF92D050"/>
                  <bgColor rgb="FF92D050"/>
                </patternFill>
              </fill>
            </x14:dxf>
          </x14:cfRule>
          <x14:cfRule type="containsText" priority="138" operator="containsText" id="{433DD84E-DC52-4974-994D-8C2C0EA147F4}">
            <xm:f>NOT(ISERROR(SEARCH($I$76,I62)))</xm:f>
            <xm:f>$I$76</xm:f>
            <x14:dxf>
              <fill>
                <patternFill>
                  <bgColor rgb="FFFF0000"/>
                </patternFill>
              </fill>
            </x14:dxf>
          </x14:cfRule>
          <xm:sqref>I62:I69</xm:sqref>
        </x14:conditionalFormatting>
        <x14:conditionalFormatting xmlns:xm="http://schemas.microsoft.com/office/excel/2006/main">
          <x14:cfRule type="containsText" priority="1201" operator="containsText" id="{1095212E-0804-49F4-B05F-8A24FF5BC5C3}">
            <xm:f>NOT(ISERROR(SEARCH($I$75,I69)))</xm:f>
            <xm:f>$I$75</xm:f>
            <x14:dxf>
              <fill>
                <patternFill>
                  <fgColor rgb="FFFFFF00"/>
                  <bgColor rgb="FFFFFF00"/>
                </patternFill>
              </fill>
            </x14:dxf>
          </x14:cfRule>
          <x14:cfRule type="containsText" priority="1202" operator="containsText" id="{31B16B5B-5494-4683-8A5A-3B6F0C4DF35A}">
            <xm:f>NOT(ISERROR(SEARCH($I$74,I69)))</xm:f>
            <xm:f>$I$74</xm:f>
            <x14:dxf>
              <fill>
                <patternFill>
                  <fgColor rgb="FFFFC000"/>
                  <bgColor rgb="FFFFC000"/>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ellIs" priority="1204" operator="equal" id="{AEAC0D93-DCEC-4BEA-B8BF-880EC09D3A14}">
            <xm:f>'Tabla probabiidad'!$B$5</xm:f>
            <x14:dxf>
              <fill>
                <patternFill>
                  <fgColor theme="6"/>
                </patternFill>
              </fill>
            </x14:dxf>
          </x14:cfRule>
          <x14:cfRule type="cellIs" priority="1205" operator="equal" id="{0F9C4E2E-E2F2-4A05-A33D-F5A71B55A3B6}">
            <xm:f>'Tabla probabiidad'!$B$5</xm:f>
            <x14:dxf>
              <fill>
                <patternFill>
                  <fgColor rgb="FF92D050"/>
                  <bgColor theme="6" tint="0.59996337778862885"/>
                </patternFill>
              </fill>
            </x14:dxf>
          </x14:cfRule>
          <xm:sqref>I69</xm:sqref>
        </x14:conditionalFormatting>
        <x14:conditionalFormatting xmlns:xm="http://schemas.microsoft.com/office/excel/2006/main">
          <x14:cfRule type="containsText" priority="764" operator="containsText" id="{06D91B63-B7EB-4359-AAAE-C036540EFB01}">
            <xm:f>NOT(ISERROR(SEARCH($K$76,K10)))</xm:f>
            <xm:f>$K$76</xm:f>
            <x14:dxf>
              <fill>
                <patternFill>
                  <bgColor rgb="FFFF0000"/>
                </patternFill>
              </fill>
            </x14:dxf>
          </x14:cfRule>
          <x14:cfRule type="containsText" priority="765" operator="containsText" id="{B2AF2B9F-36A6-4409-89FF-AA69A4C4DE96}">
            <xm:f>NOT(ISERROR(SEARCH($K$75,K10)))</xm:f>
            <xm:f>$K$75</xm:f>
            <x14:dxf>
              <fill>
                <patternFill>
                  <bgColor rgb="FFFFC000"/>
                </patternFill>
              </fill>
            </x14:dxf>
          </x14:cfRule>
          <x14:cfRule type="containsText" priority="766" operator="containsText" id="{9AF15F77-A247-4BB7-AD9E-647D5FDE32D1}">
            <xm:f>NOT(ISERROR(SEARCH($K$74,K10)))</xm:f>
            <xm:f>$K$74</xm:f>
            <x14:dxf>
              <fill>
                <patternFill>
                  <bgColor rgb="FFFFFF00"/>
                </patternFill>
              </fill>
            </x14:dxf>
          </x14:cfRule>
          <x14:cfRule type="containsText" priority="767" operator="containsText" id="{56F1CD43-0DF6-4E57-A74A-86BAC40CECA1}">
            <xm:f>NOT(ISERROR(SEARCH($K$73,K10)))</xm:f>
            <xm:f>$K$73</xm:f>
            <x14:dxf>
              <fill>
                <patternFill>
                  <bgColor rgb="FF00B050"/>
                </patternFill>
              </fill>
            </x14:dxf>
          </x14:cfRule>
          <x14:cfRule type="containsText" priority="768" operator="containsText" id="{111160F1-ACF8-4E3B-9AE0-7FBAA48CB036}">
            <xm:f>NOT(ISERROR(SEARCH($K$72,K10)))</xm:f>
            <xm:f>$K$72</xm:f>
            <x14:dxf>
              <fill>
                <patternFill>
                  <bgColor rgb="FF92D050"/>
                </patternFill>
              </fill>
            </x14:dxf>
          </x14:cfRule>
          <xm:sqref>K10:K15</xm:sqref>
        </x14:conditionalFormatting>
        <x14:conditionalFormatting xmlns:xm="http://schemas.microsoft.com/office/excel/2006/main">
          <x14:cfRule type="containsText" priority="759" operator="containsText" id="{ACE5C387-AF79-45CB-ACF1-9F54B71ABBB6}">
            <xm:f>NOT(ISERROR(SEARCH($K$76,K17)))</xm:f>
            <xm:f>$K$76</xm:f>
            <x14:dxf>
              <fill>
                <patternFill>
                  <bgColor rgb="FFFF0000"/>
                </patternFill>
              </fill>
            </x14:dxf>
          </x14:cfRule>
          <x14:cfRule type="containsText" priority="760" operator="containsText" id="{15216E47-8D0D-4DD1-9730-058F5D813ECA}">
            <xm:f>NOT(ISERROR(SEARCH($K$75,K17)))</xm:f>
            <xm:f>$K$75</xm:f>
            <x14:dxf>
              <fill>
                <patternFill>
                  <bgColor rgb="FFFFC00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3" operator="containsText" id="{A32403F7-52E9-4E1F-8E56-FE590E6821E4}">
            <xm:f>NOT(ISERROR(SEARCH($K$72,K17)))</xm:f>
            <xm:f>$K$72</xm:f>
            <x14:dxf>
              <fill>
                <patternFill>
                  <bgColor rgb="FF92D050"/>
                </patternFill>
              </fill>
            </x14:dxf>
          </x14:cfRule>
          <xm:sqref>K17</xm:sqref>
        </x14:conditionalFormatting>
        <x14:conditionalFormatting xmlns:xm="http://schemas.microsoft.com/office/excel/2006/main">
          <x14:cfRule type="containsText" priority="659" operator="containsText" id="{B113C03C-7BBE-47D0-8958-242AC47698AA}">
            <xm:f>NOT(ISERROR(SEARCH($K$76,K19)))</xm:f>
            <xm:f>$K$76</xm:f>
            <x14:dxf>
              <fill>
                <patternFill>
                  <bgColor rgb="FFFF0000"/>
                </patternFill>
              </fill>
            </x14:dxf>
          </x14:cfRule>
          <x14:cfRule type="containsText" priority="660" operator="containsText" id="{245D7BC8-7C16-46EF-AA80-2D42ADF728F9}">
            <xm:f>NOT(ISERROR(SEARCH($K$75,K19)))</xm:f>
            <xm:f>$K$75</xm:f>
            <x14:dxf>
              <fill>
                <patternFill>
                  <bgColor rgb="FFFFC000"/>
                </patternFill>
              </fill>
            </x14:dxf>
          </x14:cfRule>
          <x14:cfRule type="containsText" priority="661" operator="containsText" id="{89ABDE5D-8BE7-4A73-A81B-86E1AE001D7E}">
            <xm:f>NOT(ISERROR(SEARCH($K$74,K19)))</xm:f>
            <xm:f>$K$74</xm:f>
            <x14:dxf>
              <fill>
                <patternFill>
                  <bgColor rgb="FFFFFF00"/>
                </patternFill>
              </fill>
            </x14:dxf>
          </x14:cfRule>
          <x14:cfRule type="containsText" priority="662" operator="containsText" id="{9A103AD6-3A04-4F3B-AEE1-8E6301B762C4}">
            <xm:f>NOT(ISERROR(SEARCH($K$73,K19)))</xm:f>
            <xm:f>$K$73</xm:f>
            <x14:dxf>
              <fill>
                <patternFill>
                  <bgColor rgb="FF00B050"/>
                </patternFill>
              </fill>
            </x14:dxf>
          </x14:cfRule>
          <x14:cfRule type="containsText" priority="663" operator="containsText" id="{EE7B45F6-5433-4709-BBA9-11D2B34A3BC7}">
            <xm:f>NOT(ISERROR(SEARCH($K$72,K19)))</xm:f>
            <xm:f>$K$72</xm:f>
            <x14:dxf>
              <fill>
                <patternFill>
                  <bgColor rgb="FF92D050"/>
                </patternFill>
              </fill>
            </x14:dxf>
          </x14:cfRule>
          <xm:sqref>K19:K38</xm:sqref>
        </x14:conditionalFormatting>
        <x14:conditionalFormatting xmlns:xm="http://schemas.microsoft.com/office/excel/2006/main">
          <x14:cfRule type="containsText" priority="79" operator="containsText" id="{E538061F-F651-42C4-8F25-DCBFA91BF849}">
            <xm:f>NOT(ISERROR(SEARCH($K$76,K40)))</xm:f>
            <xm:f>$K$76</xm:f>
            <x14:dxf>
              <fill>
                <patternFill>
                  <bgColor rgb="FFFF0000"/>
                </patternFill>
              </fill>
            </x14:dxf>
          </x14:cfRule>
          <x14:cfRule type="containsText" priority="80" operator="containsText" id="{E4916A0C-CF9D-4969-94AC-3E6EFD5B35C4}">
            <xm:f>NOT(ISERROR(SEARCH($K$75,K40)))</xm:f>
            <xm:f>$K$75</xm:f>
            <x14:dxf>
              <fill>
                <patternFill>
                  <bgColor rgb="FFFFC000"/>
                </patternFill>
              </fill>
            </x14:dxf>
          </x14:cfRule>
          <x14:cfRule type="containsText" priority="81" operator="containsText" id="{E7BC3773-D992-448A-AD80-213F4124BF03}">
            <xm:f>NOT(ISERROR(SEARCH($K$74,K40)))</xm:f>
            <xm:f>$K$74</xm:f>
            <x14:dxf>
              <fill>
                <patternFill>
                  <bgColor rgb="FFFFFF00"/>
                </patternFill>
              </fill>
            </x14:dxf>
          </x14:cfRule>
          <x14:cfRule type="containsText" priority="82" operator="containsText" id="{24945045-5CD7-4CB2-9219-5937A1858326}">
            <xm:f>NOT(ISERROR(SEARCH($K$73,K40)))</xm:f>
            <xm:f>$K$73</xm:f>
            <x14:dxf>
              <fill>
                <patternFill>
                  <bgColor rgb="FF00B050"/>
                </patternFill>
              </fill>
            </x14:dxf>
          </x14:cfRule>
          <x14:cfRule type="containsText" priority="83" operator="containsText" id="{DC014C2C-6135-4F0E-A640-AE076AD4D22C}">
            <xm:f>NOT(ISERROR(SEARCH($K$72,K40)))</xm:f>
            <xm:f>$K$72</xm:f>
            <x14:dxf>
              <fill>
                <patternFill>
                  <bgColor rgb="FF92D050"/>
                </patternFill>
              </fill>
            </x14:dxf>
          </x14:cfRule>
          <xm:sqref>K40:K51</xm:sqref>
        </x14:conditionalFormatting>
        <x14:conditionalFormatting xmlns:xm="http://schemas.microsoft.com/office/excel/2006/main">
          <x14:cfRule type="containsText" priority="311" operator="containsText" id="{565EE50F-2BCB-47E9-955D-12BAEF92291B}">
            <xm:f>NOT(ISERROR(SEARCH($K$76,K53)))</xm:f>
            <xm:f>$K$76</xm:f>
            <x14:dxf>
              <fill>
                <patternFill>
                  <bgColor rgb="FFFF0000"/>
                </patternFill>
              </fill>
            </x14:dxf>
          </x14:cfRule>
          <x14:cfRule type="containsText" priority="312" operator="containsText" id="{09DD2DE8-1611-4AAD-8310-9C00C0CA7256}">
            <xm:f>NOT(ISERROR(SEARCH($K$75,K53)))</xm:f>
            <xm:f>$K$75</xm:f>
            <x14:dxf>
              <fill>
                <patternFill>
                  <bgColor rgb="FFFFC000"/>
                </patternFill>
              </fill>
            </x14:dxf>
          </x14:cfRule>
          <x14:cfRule type="containsText" priority="313" operator="containsText" id="{EB716E46-B970-4255-BA46-BF9B508EF288}">
            <xm:f>NOT(ISERROR(SEARCH($K$74,K53)))</xm:f>
            <xm:f>$K$74</xm:f>
            <x14:dxf>
              <fill>
                <patternFill>
                  <bgColor rgb="FFFFFF00"/>
                </patternFill>
              </fill>
            </x14:dxf>
          </x14:cfRule>
          <x14:cfRule type="containsText" priority="314" operator="containsText" id="{A87657A3-DFAA-487C-BE6B-9E4F411A9183}">
            <xm:f>NOT(ISERROR(SEARCH($K$73,K53)))</xm:f>
            <xm:f>$K$73</xm:f>
            <x14:dxf>
              <fill>
                <patternFill>
                  <bgColor rgb="FF00B050"/>
                </patternFill>
              </fill>
            </x14:dxf>
          </x14:cfRule>
          <x14:cfRule type="containsText" priority="315" operator="containsText" id="{AF00E9A4-148F-429A-A7F0-BECC413A1737}">
            <xm:f>NOT(ISERROR(SEARCH($K$72,K53)))</xm:f>
            <xm:f>$K$72</xm:f>
            <x14:dxf>
              <fill>
                <patternFill>
                  <bgColor rgb="FF92D050"/>
                </patternFill>
              </fill>
            </x14:dxf>
          </x14:cfRule>
          <xm:sqref>K53:K54</xm:sqref>
        </x14:conditionalFormatting>
        <x14:conditionalFormatting xmlns:xm="http://schemas.microsoft.com/office/excel/2006/main">
          <x14:cfRule type="containsText" priority="190" operator="containsText" id="{305D8CA4-9AD4-47BC-941A-3E261B070FAE}">
            <xm:f>NOT(ISERROR(SEARCH($K$76,K56)))</xm:f>
            <xm:f>$K$76</xm:f>
            <x14:dxf>
              <fill>
                <patternFill>
                  <bgColor rgb="FFFF0000"/>
                </patternFill>
              </fill>
            </x14:dxf>
          </x14:cfRule>
          <x14:cfRule type="containsText" priority="191" operator="containsText" id="{8758056A-4976-4262-9634-DD478C0B6A50}">
            <xm:f>NOT(ISERROR(SEARCH($K$75,K56)))</xm:f>
            <xm:f>$K$75</xm:f>
            <x14:dxf>
              <fill>
                <patternFill>
                  <bgColor rgb="FFFFC000"/>
                </patternFill>
              </fill>
            </x14:dxf>
          </x14:cfRule>
          <x14:cfRule type="containsText" priority="192" operator="containsText" id="{4D79B232-96BA-4C97-A957-BD60E3983D04}">
            <xm:f>NOT(ISERROR(SEARCH($K$74,K56)))</xm:f>
            <xm:f>$K$74</xm:f>
            <x14:dxf>
              <fill>
                <patternFill>
                  <bgColor rgb="FFFFFF00"/>
                </patternFill>
              </fill>
            </x14:dxf>
          </x14:cfRule>
          <x14:cfRule type="containsText" priority="193" operator="containsText" id="{EDAA2D58-443B-40BC-A781-8D844491C731}">
            <xm:f>NOT(ISERROR(SEARCH($K$73,K56)))</xm:f>
            <xm:f>$K$73</xm:f>
            <x14:dxf>
              <fill>
                <patternFill>
                  <bgColor rgb="FF00B050"/>
                </patternFill>
              </fill>
            </x14:dxf>
          </x14:cfRule>
          <x14:cfRule type="containsText" priority="194" operator="containsText" id="{3969594E-8A89-416B-9BFB-0972A578B190}">
            <xm:f>NOT(ISERROR(SEARCH($K$72,K56)))</xm:f>
            <xm:f>$K$72</xm:f>
            <x14:dxf>
              <fill>
                <patternFill>
                  <bgColor rgb="FF92D050"/>
                </patternFill>
              </fill>
            </x14:dxf>
          </x14:cfRule>
          <xm:sqref>K56:K60</xm:sqref>
        </x14:conditionalFormatting>
        <x14:conditionalFormatting xmlns:xm="http://schemas.microsoft.com/office/excel/2006/main">
          <x14:cfRule type="containsText" priority="121" operator="containsText" id="{BF367913-4D23-4587-A65F-30087DB48859}">
            <xm:f>NOT(ISERROR(SEARCH($K$76,K62)))</xm:f>
            <xm:f>$K$76</xm:f>
            <x14:dxf>
              <fill>
                <patternFill>
                  <bgColor rgb="FFFF0000"/>
                </patternFill>
              </fill>
            </x14:dxf>
          </x14:cfRule>
          <x14:cfRule type="containsText" priority="122" operator="containsText" id="{E5BE9E35-D977-463E-B6BD-5B17E609528B}">
            <xm:f>NOT(ISERROR(SEARCH($K$75,K62)))</xm:f>
            <xm:f>$K$75</xm:f>
            <x14:dxf>
              <fill>
                <patternFill>
                  <bgColor rgb="FFFFC000"/>
                </patternFill>
              </fill>
            </x14:dxf>
          </x14:cfRule>
          <x14:cfRule type="containsText" priority="123" operator="containsText" id="{174A64FE-9B25-4261-8252-DDC5BFDC7268}">
            <xm:f>NOT(ISERROR(SEARCH($K$74,K62)))</xm:f>
            <xm:f>$K$74</xm:f>
            <x14:dxf>
              <fill>
                <patternFill>
                  <bgColor rgb="FFFFFF00"/>
                </patternFill>
              </fill>
            </x14:dxf>
          </x14:cfRule>
          <x14:cfRule type="containsText" priority="124" operator="containsText" id="{B6E2C936-E06B-42FB-A1E1-6CB359BCBAB7}">
            <xm:f>NOT(ISERROR(SEARCH($K$73,K62)))</xm:f>
            <xm:f>$K$73</xm:f>
            <x14:dxf>
              <fill>
                <patternFill>
                  <bgColor rgb="FF00B050"/>
                </patternFill>
              </fill>
            </x14:dxf>
          </x14:cfRule>
          <x14:cfRule type="containsText" priority="125" operator="containsText" id="{FCF1B7FA-CA28-4421-BF19-657653CEE8F8}">
            <xm:f>NOT(ISERROR(SEARCH($K$72,K62)))</xm:f>
            <xm:f>$K$72</xm:f>
            <x14:dxf>
              <fill>
                <patternFill>
                  <bgColor rgb="FF92D050"/>
                </patternFill>
              </fill>
            </x14:dxf>
          </x14:cfRule>
          <xm:sqref>K62:K68</xm:sqref>
        </x14:conditionalFormatting>
        <x14:conditionalFormatting xmlns:xm="http://schemas.microsoft.com/office/excel/2006/main">
          <x14:cfRule type="containsText" priority="991" operator="containsText" id="{F93A2A5C-4E84-4FE7-8981-4AD3C4A79A42}">
            <xm:f>NOT(ISERROR(SEARCH($M$75,M10)))</xm:f>
            <xm:f>$M$75</xm:f>
            <x14:dxf>
              <fill>
                <patternFill>
                  <bgColor rgb="FFFF0000"/>
                </patternFill>
              </fill>
            </x14:dxf>
          </x14:cfRule>
          <x14:cfRule type="containsText" priority="992" operator="containsText" id="{9BFD759C-4443-46DC-A55F-A6A06D6429AA}">
            <xm:f>NOT(ISERROR(SEARCH($M$74,M10)))</xm:f>
            <xm:f>$M$74</xm:f>
            <x14:dxf>
              <fill>
                <patternFill>
                  <bgColor rgb="FFFFC000"/>
                </patternFill>
              </fill>
            </x14:dxf>
          </x14:cfRule>
          <x14:cfRule type="containsText" priority="993" operator="containsText" id="{D8EC242D-A761-495E-A1B0-FC79A75D0275}">
            <xm:f>NOT(ISERROR(SEARCH($M$73,M10)))</xm:f>
            <xm:f>$M$73</xm:f>
            <x14:dxf>
              <fill>
                <patternFill>
                  <bgColor rgb="FFFFFF00"/>
                </patternFill>
              </fill>
            </x14:dxf>
          </x14:cfRule>
          <x14:cfRule type="containsText" priority="994" operator="containsText" id="{235D0EB2-AE07-4BDB-85B1-EF91B6A25584}">
            <xm:f>NOT(ISERROR(SEARCH($M$72,M10)))</xm:f>
            <xm:f>$M$72</xm:f>
            <x14:dxf>
              <fill>
                <patternFill>
                  <bgColor rgb="FF92D050"/>
                </patternFill>
              </fill>
            </x14:dxf>
          </x14:cfRule>
          <xm:sqref>M10:M15</xm:sqref>
        </x14:conditionalFormatting>
        <x14:conditionalFormatting xmlns:xm="http://schemas.microsoft.com/office/excel/2006/main">
          <x14:cfRule type="containsText" priority="987" operator="containsText" id="{4F025B90-FCDB-4554-80A4-1952FDD40B17}">
            <xm:f>NOT(ISERROR(SEARCH($M$75,M17)))</xm:f>
            <xm:f>$M$75</xm:f>
            <x14:dxf>
              <fill>
                <patternFill>
                  <bgColor rgb="FFFF00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90" operator="containsText" id="{61992ABB-9C74-44D3-9495-EE92CA4B80C3}">
            <xm:f>NOT(ISERROR(SEARCH($M$72,M17)))</xm:f>
            <xm:f>$M$72</xm:f>
            <x14:dxf>
              <fill>
                <patternFill>
                  <bgColor rgb="FF92D050"/>
                </patternFill>
              </fill>
            </x14:dxf>
          </x14:cfRule>
          <xm:sqref>M17</xm:sqref>
        </x14:conditionalFormatting>
        <x14:conditionalFormatting xmlns:xm="http://schemas.microsoft.com/office/excel/2006/main">
          <x14:cfRule type="containsText" priority="655" operator="containsText" id="{325131D9-86F5-4E8A-B1BB-8964A8FE6304}">
            <xm:f>NOT(ISERROR(SEARCH($M$75,M19)))</xm:f>
            <xm:f>$M$75</xm:f>
            <x14:dxf>
              <fill>
                <patternFill>
                  <bgColor rgb="FFFF0000"/>
                </patternFill>
              </fill>
            </x14:dxf>
          </x14:cfRule>
          <x14:cfRule type="containsText" priority="656" operator="containsText" id="{5FD05518-9852-4BED-8B57-E32891904A8B}">
            <xm:f>NOT(ISERROR(SEARCH($M$74,M19)))</xm:f>
            <xm:f>$M$74</xm:f>
            <x14:dxf>
              <fill>
                <patternFill>
                  <bgColor rgb="FFFFC000"/>
                </patternFill>
              </fill>
            </x14:dxf>
          </x14:cfRule>
          <x14:cfRule type="containsText" priority="657" operator="containsText" id="{D96BEA8D-EDD2-4F1C-9D4F-84DAC4B6B26E}">
            <xm:f>NOT(ISERROR(SEARCH($M$73,M19)))</xm:f>
            <xm:f>$M$73</xm:f>
            <x14:dxf>
              <fill>
                <patternFill>
                  <bgColor rgb="FFFFFF00"/>
                </patternFill>
              </fill>
            </x14:dxf>
          </x14:cfRule>
          <x14:cfRule type="containsText" priority="658" operator="containsText" id="{9B1A1106-13E4-4A13-942B-E6D21FD42C96}">
            <xm:f>NOT(ISERROR(SEARCH($M$72,M19)))</xm:f>
            <xm:f>$M$72</xm:f>
            <x14:dxf>
              <fill>
                <patternFill>
                  <bgColor rgb="FF92D050"/>
                </patternFill>
              </fill>
            </x14:dxf>
          </x14:cfRule>
          <xm:sqref>M19:M38</xm:sqref>
        </x14:conditionalFormatting>
        <x14:conditionalFormatting xmlns:xm="http://schemas.microsoft.com/office/excel/2006/main">
          <x14:cfRule type="containsText" priority="71" operator="containsText" id="{15C02803-291A-46BB-B66F-608EA4AA000E}">
            <xm:f>NOT(ISERROR(SEARCH($M$75,M40)))</xm:f>
            <xm:f>$M$75</xm:f>
            <x14:dxf>
              <fill>
                <patternFill>
                  <bgColor rgb="FFFF0000"/>
                </patternFill>
              </fill>
            </x14:dxf>
          </x14:cfRule>
          <x14:cfRule type="containsText" priority="72" operator="containsText" id="{3360891B-E5DA-4678-A3C5-F17B54ED7526}">
            <xm:f>NOT(ISERROR(SEARCH($M$74,M40)))</xm:f>
            <xm:f>$M$74</xm:f>
            <x14:dxf>
              <fill>
                <patternFill>
                  <bgColor rgb="FFFFC000"/>
                </patternFill>
              </fill>
            </x14:dxf>
          </x14:cfRule>
          <x14:cfRule type="containsText" priority="73" operator="containsText" id="{A36C58F5-D9F6-4A8D-AC14-DD69D4DA97A7}">
            <xm:f>NOT(ISERROR(SEARCH($M$73,M40)))</xm:f>
            <xm:f>$M$73</xm:f>
            <x14:dxf>
              <fill>
                <patternFill>
                  <bgColor rgb="FFFFFF00"/>
                </patternFill>
              </fill>
            </x14:dxf>
          </x14:cfRule>
          <x14:cfRule type="containsText" priority="74" operator="containsText" id="{49FCCCA9-5F75-4AF5-8323-2DC768E3918B}">
            <xm:f>NOT(ISERROR(SEARCH($M$72,M40)))</xm:f>
            <xm:f>$M$72</xm:f>
            <x14:dxf>
              <fill>
                <patternFill>
                  <bgColor rgb="FF92D050"/>
                </patternFill>
              </fill>
            </x14:dxf>
          </x14:cfRule>
          <xm:sqref>M40:M51</xm:sqref>
        </x14:conditionalFormatting>
        <x14:conditionalFormatting xmlns:xm="http://schemas.microsoft.com/office/excel/2006/main">
          <x14:cfRule type="containsText" priority="294" operator="containsText" id="{5989C687-9818-4673-8840-C66046C86590}">
            <xm:f>NOT(ISERROR(SEARCH($M$75,M53)))</xm:f>
            <xm:f>$M$75</xm:f>
            <x14:dxf>
              <fill>
                <patternFill>
                  <bgColor rgb="FFFF0000"/>
                </patternFill>
              </fill>
            </x14:dxf>
          </x14:cfRule>
          <x14:cfRule type="containsText" priority="295" operator="containsText" id="{25C68DA5-7A9E-4233-A174-1CA46F149509}">
            <xm:f>NOT(ISERROR(SEARCH($M$74,M53)))</xm:f>
            <xm:f>$M$74</xm:f>
            <x14:dxf>
              <fill>
                <patternFill>
                  <bgColor rgb="FFFFC000"/>
                </patternFill>
              </fill>
            </x14:dxf>
          </x14:cfRule>
          <x14:cfRule type="containsText" priority="296" operator="containsText" id="{9964F960-1FB0-4F9B-B15E-CFF6D38819A7}">
            <xm:f>NOT(ISERROR(SEARCH($M$73,M53)))</xm:f>
            <xm:f>$M$73</xm:f>
            <x14:dxf>
              <fill>
                <patternFill>
                  <bgColor rgb="FFFFFF00"/>
                </patternFill>
              </fill>
            </x14:dxf>
          </x14:cfRule>
          <x14:cfRule type="containsText" priority="297" operator="containsText" id="{DE808BC9-93B2-48F1-98BD-AB02A6C67D55}">
            <xm:f>NOT(ISERROR(SEARCH($M$72,M53)))</xm:f>
            <xm:f>$M$72</xm:f>
            <x14:dxf>
              <fill>
                <patternFill>
                  <bgColor rgb="FF92D050"/>
                </patternFill>
              </fill>
            </x14:dxf>
          </x14:cfRule>
          <xm:sqref>M53:M54</xm:sqref>
        </x14:conditionalFormatting>
        <x14:conditionalFormatting xmlns:xm="http://schemas.microsoft.com/office/excel/2006/main">
          <x14:cfRule type="containsText" priority="181" operator="containsText" id="{349198D5-56C5-427B-B6DB-0D7D2D1034E1}">
            <xm:f>NOT(ISERROR(SEARCH($M$75,M56)))</xm:f>
            <xm:f>$M$75</xm:f>
            <x14:dxf>
              <fill>
                <patternFill>
                  <bgColor rgb="FFFF0000"/>
                </patternFill>
              </fill>
            </x14:dxf>
          </x14:cfRule>
          <x14:cfRule type="containsText" priority="182" operator="containsText" id="{D8F00BFF-1C08-4EDB-89B7-05C39056DEC0}">
            <xm:f>NOT(ISERROR(SEARCH($M$74,M56)))</xm:f>
            <xm:f>$M$74</xm:f>
            <x14:dxf>
              <fill>
                <patternFill>
                  <bgColor rgb="FFFFC000"/>
                </patternFill>
              </fill>
            </x14:dxf>
          </x14:cfRule>
          <x14:cfRule type="containsText" priority="183" operator="containsText" id="{DFAF2EB6-46BE-4901-9DA2-BAD3B1B5F1AB}">
            <xm:f>NOT(ISERROR(SEARCH($M$73,M56)))</xm:f>
            <xm:f>$M$73</xm:f>
            <x14:dxf>
              <fill>
                <patternFill>
                  <bgColor rgb="FFFFFF00"/>
                </patternFill>
              </fill>
            </x14:dxf>
          </x14:cfRule>
          <x14:cfRule type="containsText" priority="184" operator="containsText" id="{7FF4970A-B4CC-4F56-A5D1-B54F4DACB266}">
            <xm:f>NOT(ISERROR(SEARCH($M$72,M56)))</xm:f>
            <xm:f>$M$72</xm:f>
            <x14:dxf>
              <fill>
                <patternFill>
                  <bgColor rgb="FF92D050"/>
                </patternFill>
              </fill>
            </x14:dxf>
          </x14:cfRule>
          <xm:sqref>M56:M60</xm:sqref>
        </x14:conditionalFormatting>
        <x14:conditionalFormatting xmlns:xm="http://schemas.microsoft.com/office/excel/2006/main">
          <x14:cfRule type="containsText" priority="113" operator="containsText" id="{8A606BB9-6EE3-4E4D-BC3A-EBADA03A7049}">
            <xm:f>NOT(ISERROR(SEARCH($M$75,M62)))</xm:f>
            <xm:f>$M$75</xm:f>
            <x14:dxf>
              <fill>
                <patternFill>
                  <bgColor rgb="FFFF0000"/>
                </patternFill>
              </fill>
            </x14:dxf>
          </x14:cfRule>
          <x14:cfRule type="containsText" priority="114" operator="containsText" id="{CEB23C24-5BCB-4935-B7BB-F001BA23E6B5}">
            <xm:f>NOT(ISERROR(SEARCH($M$74,M62)))</xm:f>
            <xm:f>$M$74</xm:f>
            <x14:dxf>
              <fill>
                <patternFill>
                  <bgColor rgb="FFFFC000"/>
                </patternFill>
              </fill>
            </x14:dxf>
          </x14:cfRule>
          <x14:cfRule type="containsText" priority="115" operator="containsText" id="{51AE3520-45DA-45E6-A901-B4B7DAEE1699}">
            <xm:f>NOT(ISERROR(SEARCH($M$73,M62)))</xm:f>
            <xm:f>$M$73</xm:f>
            <x14:dxf>
              <fill>
                <patternFill>
                  <bgColor rgb="FFFFFF00"/>
                </patternFill>
              </fill>
            </x14:dxf>
          </x14:cfRule>
          <x14:cfRule type="containsText" priority="116" operator="containsText" id="{BC001309-1C6B-4B95-A8B7-6DFF458E68BD}">
            <xm:f>NOT(ISERROR(SEARCH($M$72,M62)))</xm:f>
            <xm:f>$M$72</xm:f>
            <x14:dxf>
              <fill>
                <patternFill>
                  <bgColor rgb="FF92D050"/>
                </patternFill>
              </fill>
            </x14:dxf>
          </x14:cfRule>
          <xm:sqref>M62:M68</xm:sqref>
        </x14:conditionalFormatting>
        <x14:conditionalFormatting xmlns:xm="http://schemas.microsoft.com/office/excel/2006/main">
          <x14:cfRule type="containsText" priority="562" operator="containsText" id="{A5304C5E-F1A8-4B57-90ED-40B2F682B8A1}">
            <xm:f>NOT(ISERROR(SEARCH($I$72,X10)))</xm:f>
            <xm:f>$I$72</xm:f>
            <x14:dxf>
              <fill>
                <patternFill>
                  <fgColor rgb="FF92D050"/>
                  <bgColor rgb="FF92D050"/>
                </patternFill>
              </fill>
            </x14:dxf>
          </x14:cfRule>
          <x14:cfRule type="containsText" priority="563" operator="containsText" id="{A7CDF6CF-DA2A-4E68-9917-F77B45FC7639}">
            <xm:f>NOT(ISERROR(SEARCH($I$73,X10)))</xm:f>
            <xm:f>$I$73</xm:f>
            <x14:dxf>
              <fill>
                <patternFill>
                  <bgColor rgb="FF00B050"/>
                </patternFill>
              </fill>
            </x14:dxf>
          </x14:cfRule>
          <x14:cfRule type="containsText" priority="564" operator="containsText" id="{13EA38FA-F353-4E0B-AED4-4F6FBFA71CC1}">
            <xm:f>NOT(ISERROR(SEARCH($I$76,X10)))</xm:f>
            <xm:f>$I$76</xm:f>
            <x14:dxf>
              <fill>
                <patternFill>
                  <bgColor rgb="FFFF0000"/>
                </patternFill>
              </fill>
            </x14:dxf>
          </x14:cfRule>
          <x14:cfRule type="containsText" priority="565" operator="containsText" id="{0871B191-5302-4347-A1E9-53824799C90D}">
            <xm:f>NOT(ISERROR(SEARCH($I$75,X10)))</xm:f>
            <xm:f>$I$75</xm:f>
            <x14:dxf>
              <fill>
                <patternFill>
                  <fgColor rgb="FFFFC000"/>
                  <bgColor rgb="FFFFC000"/>
                </patternFill>
              </fill>
            </x14:dxf>
          </x14:cfRule>
          <x14:cfRule type="containsText" priority="566" operator="containsText" id="{96FA1C3D-2FF4-4FEE-BF09-94F0218FF86F}">
            <xm:f>NOT(ISERROR(SEARCH($I$74,X10)))</xm:f>
            <xm:f>$I$74</xm:f>
            <x14:dxf>
              <fill>
                <patternFill>
                  <fgColor rgb="FFFFFF00"/>
                  <bgColor rgb="FFFFFF00"/>
                </patternFill>
              </fill>
            </x14:dxf>
          </x14:cfRule>
          <x14:cfRule type="containsText" priority="567" operator="containsText" id="{0AD60314-C77B-4520-B9E9-1F1A7E112165}">
            <xm:f>NOT(ISERROR(SEARCH($I$73,X10)))</xm:f>
            <xm:f>$I$73</xm:f>
            <x14:dxf>
              <fill>
                <patternFill>
                  <bgColor theme="0" tint="-0.14996795556505021"/>
                </patternFill>
              </fill>
            </x14:dxf>
          </x14:cfRule>
          <x14:cfRule type="cellIs" priority="568" operator="equal" id="{1ADD1CD4-E9EC-49C7-AD2B-9EBBCF09C8B8}">
            <xm:f>'Tabla probabiidad'!$B$5</xm:f>
            <x14:dxf>
              <fill>
                <patternFill>
                  <fgColor theme="6"/>
                </patternFill>
              </fill>
            </x14:dxf>
          </x14:cfRule>
          <x14:cfRule type="cellIs" priority="569" operator="equal" id="{4E754CB3-C0FB-42D5-BAA4-373483EA3B2C}">
            <xm:f>'Tabla probabiidad'!$B$5</xm:f>
            <x14:dxf>
              <fill>
                <patternFill>
                  <fgColor rgb="FF92D050"/>
                  <bgColor theme="6" tint="0.59996337778862885"/>
                </patternFill>
              </fill>
            </x14:dxf>
          </x14:cfRule>
          <xm:sqref>X10:X38</xm:sqref>
        </x14:conditionalFormatting>
        <x14:conditionalFormatting xmlns:xm="http://schemas.microsoft.com/office/excel/2006/main">
          <x14:cfRule type="containsText" priority="37" operator="containsText" id="{8F7C22CD-C0F1-47BE-97E3-E3CB1FE24926}">
            <xm:f>NOT(ISERROR(SEARCH($I$72,X40)))</xm:f>
            <xm:f>$I$72</xm:f>
            <x14:dxf>
              <fill>
                <patternFill>
                  <fgColor rgb="FF92D050"/>
                  <bgColor rgb="FF92D050"/>
                </patternFill>
              </fill>
            </x14:dxf>
          </x14:cfRule>
          <x14:cfRule type="containsText" priority="38" operator="containsText" id="{44F48F3F-535C-4671-A84D-EB40C35F1F5F}">
            <xm:f>NOT(ISERROR(SEARCH($I$73,X40)))</xm:f>
            <xm:f>$I$73</xm:f>
            <x14:dxf>
              <fill>
                <patternFill>
                  <bgColor rgb="FF00B050"/>
                </patternFill>
              </fill>
            </x14:dxf>
          </x14:cfRule>
          <x14:cfRule type="containsText" priority="39" operator="containsText" id="{1F9C3729-58CD-4818-8462-AF76D6A6770F}">
            <xm:f>NOT(ISERROR(SEARCH($I$76,X40)))</xm:f>
            <xm:f>$I$76</xm:f>
            <x14:dxf>
              <fill>
                <patternFill>
                  <bgColor rgb="FFFF0000"/>
                </patternFill>
              </fill>
            </x14:dxf>
          </x14:cfRule>
          <x14:cfRule type="containsText" priority="40" operator="containsText" id="{62192892-5BDD-48D1-9EDB-9F11851684FB}">
            <xm:f>NOT(ISERROR(SEARCH($I$75,X40)))</xm:f>
            <xm:f>$I$75</xm:f>
            <x14:dxf>
              <fill>
                <patternFill>
                  <fgColor rgb="FFFFC000"/>
                  <bgColor rgb="FFFFC000"/>
                </patternFill>
              </fill>
            </x14:dxf>
          </x14:cfRule>
          <x14:cfRule type="containsText" priority="41" operator="containsText" id="{63282C98-6349-45EB-B0A4-170236C1F5AF}">
            <xm:f>NOT(ISERROR(SEARCH($I$74,X40)))</xm:f>
            <xm:f>$I$74</xm:f>
            <x14:dxf>
              <fill>
                <patternFill>
                  <fgColor rgb="FFFFFF00"/>
                  <bgColor rgb="FFFFFF00"/>
                </patternFill>
              </fill>
            </x14:dxf>
          </x14:cfRule>
          <x14:cfRule type="containsText" priority="42" operator="containsText" id="{3FEF45F2-FF96-409C-A16F-CE474F5741FD}">
            <xm:f>NOT(ISERROR(SEARCH($I$73,X40)))</xm:f>
            <xm:f>$I$73</xm:f>
            <x14:dxf>
              <fill>
                <patternFill>
                  <bgColor theme="0" tint="-0.14996795556505021"/>
                </patternFill>
              </fill>
            </x14:dxf>
          </x14:cfRule>
          <x14:cfRule type="cellIs" priority="43" operator="equal" id="{D5696284-6831-4626-9E35-B700207BEF56}">
            <xm:f>'Tabla probabiidad'!$B$5</xm:f>
            <x14:dxf>
              <fill>
                <patternFill>
                  <fgColor theme="6"/>
                </patternFill>
              </fill>
            </x14:dxf>
          </x14:cfRule>
          <x14:cfRule type="cellIs" priority="44" operator="equal" id="{E76CD68B-DC17-4D05-ABE7-580A303D083A}">
            <xm:f>'Tabla probabiidad'!$B$5</xm:f>
            <x14:dxf>
              <fill>
                <patternFill>
                  <fgColor rgb="FF92D050"/>
                  <bgColor theme="6" tint="0.59996337778862885"/>
                </patternFill>
              </fill>
            </x14:dxf>
          </x14:cfRule>
          <xm:sqref>X40:X51</xm:sqref>
        </x14:conditionalFormatting>
        <x14:conditionalFormatting xmlns:xm="http://schemas.microsoft.com/office/excel/2006/main">
          <x14:cfRule type="containsText" priority="321" operator="containsText" id="{ECEA8CA6-6660-49A0-B583-A4F365F4AD8A}">
            <xm:f>NOT(ISERROR(SEARCH($I$72,X53)))</xm:f>
            <xm:f>$I$72</xm:f>
            <x14:dxf>
              <fill>
                <patternFill>
                  <fgColor rgb="FF92D050"/>
                  <bgColor rgb="FF92D050"/>
                </patternFill>
              </fill>
            </x14:dxf>
          </x14:cfRule>
          <x14:cfRule type="containsText" priority="322" operator="containsText" id="{0463AC1B-F64C-4C86-A854-48DF5BF79847}">
            <xm:f>NOT(ISERROR(SEARCH($I$73,X53)))</xm:f>
            <xm:f>$I$73</xm:f>
            <x14:dxf>
              <fill>
                <patternFill>
                  <bgColor rgb="FF00B050"/>
                </patternFill>
              </fill>
            </x14:dxf>
          </x14:cfRule>
          <x14:cfRule type="containsText" priority="323" operator="containsText" id="{BF097123-0E83-4B79-9F42-A4AAFACE41E9}">
            <xm:f>NOT(ISERROR(SEARCH($I$76,X53)))</xm:f>
            <xm:f>$I$76</xm:f>
            <x14:dxf>
              <fill>
                <patternFill>
                  <bgColor rgb="FFFF0000"/>
                </patternFill>
              </fill>
            </x14:dxf>
          </x14:cfRule>
          <x14:cfRule type="containsText" priority="324" operator="containsText" id="{6BF2EBC0-15CF-4DB8-BCB8-093F43DB7E6B}">
            <xm:f>NOT(ISERROR(SEARCH($I$75,X53)))</xm:f>
            <xm:f>$I$75</xm:f>
            <x14:dxf>
              <fill>
                <patternFill>
                  <fgColor rgb="FFFFC000"/>
                  <bgColor rgb="FFFFC000"/>
                </patternFill>
              </fill>
            </x14:dxf>
          </x14:cfRule>
          <x14:cfRule type="containsText" priority="325" operator="containsText" id="{4514C922-BA5D-49A3-B8A9-812EA8339FAC}">
            <xm:f>NOT(ISERROR(SEARCH($I$74,X53)))</xm:f>
            <xm:f>$I$74</xm:f>
            <x14:dxf>
              <fill>
                <patternFill>
                  <fgColor rgb="FFFFFF00"/>
                  <bgColor rgb="FFFFFF00"/>
                </patternFill>
              </fill>
            </x14:dxf>
          </x14:cfRule>
          <x14:cfRule type="containsText" priority="326" operator="containsText" id="{0446C1C7-7B30-4FD7-AF0F-B55973772B8F}">
            <xm:f>NOT(ISERROR(SEARCH($I$73,X53)))</xm:f>
            <xm:f>$I$73</xm:f>
            <x14:dxf>
              <fill>
                <patternFill>
                  <bgColor theme="0" tint="-0.14996795556505021"/>
                </patternFill>
              </fill>
            </x14:dxf>
          </x14:cfRule>
          <x14:cfRule type="cellIs" priority="327" operator="equal" id="{17209D54-5356-40B3-995F-46B0F251E9CE}">
            <xm:f>'Tabla probabiidad'!$B$5</xm:f>
            <x14:dxf>
              <fill>
                <patternFill>
                  <fgColor theme="6"/>
                </patternFill>
              </fill>
            </x14:dxf>
          </x14:cfRule>
          <x14:cfRule type="cellIs" priority="328" operator="equal" id="{D3724C7A-AD2B-4C99-A3A3-F763147EB850}">
            <xm:f>'Tabla probabiidad'!$B$5</xm:f>
            <x14:dxf>
              <fill>
                <patternFill>
                  <fgColor rgb="FF92D050"/>
                  <bgColor theme="6" tint="0.59996337778862885"/>
                </patternFill>
              </fill>
            </x14:dxf>
          </x14:cfRule>
          <xm:sqref>X53:X54</xm:sqref>
        </x14:conditionalFormatting>
        <x14:conditionalFormatting xmlns:xm="http://schemas.microsoft.com/office/excel/2006/main">
          <x14:cfRule type="containsText" priority="225" operator="containsText" id="{E38CAE4F-1F36-4179-AC7A-E4A4C012ECF1}">
            <xm:f>NOT(ISERROR(SEARCH($I$72,X56)))</xm:f>
            <xm:f>$I$72</xm:f>
            <x14:dxf>
              <fill>
                <patternFill>
                  <fgColor rgb="FF92D050"/>
                  <bgColor rgb="FF92D050"/>
                </patternFill>
              </fill>
            </x14:dxf>
          </x14:cfRule>
          <x14:cfRule type="containsText" priority="226" operator="containsText" id="{B13B1BEF-019A-4821-98FA-CCDD445F4BE7}">
            <xm:f>NOT(ISERROR(SEARCH($I$73,X56)))</xm:f>
            <xm:f>$I$73</xm:f>
            <x14:dxf>
              <fill>
                <patternFill>
                  <bgColor rgb="FF00B050"/>
                </patternFill>
              </fill>
            </x14:dxf>
          </x14:cfRule>
          <x14:cfRule type="containsText" priority="227" operator="containsText" id="{DEFAE648-1C68-4742-991F-469DBC1F1833}">
            <xm:f>NOT(ISERROR(SEARCH($I$76,X56)))</xm:f>
            <xm:f>$I$76</xm:f>
            <x14:dxf>
              <fill>
                <patternFill>
                  <bgColor rgb="FFFF0000"/>
                </patternFill>
              </fill>
            </x14:dxf>
          </x14:cfRule>
          <x14:cfRule type="containsText" priority="228" operator="containsText" id="{40BDE241-ABDE-4E05-BFD1-1C09A0A115B1}">
            <xm:f>NOT(ISERROR(SEARCH($I$75,X56)))</xm:f>
            <xm:f>$I$75</xm:f>
            <x14:dxf>
              <fill>
                <patternFill>
                  <fgColor rgb="FFFFC000"/>
                  <bgColor rgb="FFFFC000"/>
                </patternFill>
              </fill>
            </x14:dxf>
          </x14:cfRule>
          <x14:cfRule type="containsText" priority="229" operator="containsText" id="{B41BF212-B2C9-45EE-93BE-C0035D37D842}">
            <xm:f>NOT(ISERROR(SEARCH($I$74,X56)))</xm:f>
            <xm:f>$I$74</xm:f>
            <x14:dxf>
              <fill>
                <patternFill>
                  <fgColor rgb="FFFFFF00"/>
                  <bgColor rgb="FFFFFF00"/>
                </patternFill>
              </fill>
            </x14:dxf>
          </x14:cfRule>
          <x14:cfRule type="containsText" priority="230" operator="containsText" id="{D2A6953F-282E-42EA-8700-BEA14B570DAB}">
            <xm:f>NOT(ISERROR(SEARCH($I$73,X56)))</xm:f>
            <xm:f>$I$73</xm:f>
            <x14:dxf>
              <fill>
                <patternFill>
                  <bgColor theme="0" tint="-0.14996795556505021"/>
                </patternFill>
              </fill>
            </x14:dxf>
          </x14:cfRule>
          <x14:cfRule type="cellIs" priority="231" operator="equal" id="{A6040923-17CC-42DB-BF82-FBEE5E248645}">
            <xm:f>'Tabla probabiidad'!$B$5</xm:f>
            <x14:dxf>
              <fill>
                <patternFill>
                  <fgColor theme="6"/>
                </patternFill>
              </fill>
            </x14:dxf>
          </x14:cfRule>
          <x14:cfRule type="cellIs" priority="232" operator="equal" id="{C269E463-5E31-45CA-BC03-5FE1E2FC8EC5}">
            <xm:f>'Tabla probabiidad'!$B$5</xm:f>
            <x14:dxf>
              <fill>
                <patternFill>
                  <fgColor rgb="FF92D050"/>
                  <bgColor theme="6" tint="0.59996337778862885"/>
                </patternFill>
              </fill>
            </x14:dxf>
          </x14:cfRule>
          <xm:sqref>X56:X59</xm:sqref>
        </x14:conditionalFormatting>
        <x14:conditionalFormatting xmlns:xm="http://schemas.microsoft.com/office/excel/2006/main">
          <x14:cfRule type="containsText" priority="159" operator="containsText" id="{817B7102-18CE-4A8E-BC72-1211A674815F}">
            <xm:f>NOT(ISERROR(SEARCH($H$25,X64)))</xm:f>
            <xm:f>$H$25</xm:f>
            <x14:dxf>
              <fill>
                <patternFill>
                  <bgColor rgb="FFFF0000"/>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61" operator="containsText" id="{71F6D51C-A3EE-4886-BDCF-A7A6795CEDB1}">
            <xm:f>NOT(ISERROR(SEARCH($H$23,X64)))</xm:f>
            <xm:f>$H$23</xm:f>
            <x14:dxf>
              <fill>
                <patternFill>
                  <bgColor rgb="FFFFFF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3" operator="containsText" id="{CF9776A5-EE6A-4BC0-8835-3A94E9217B33}">
            <xm:f>NOT(ISERROR(SEARCH($H$21,X64)))</xm:f>
            <xm:f>$H$21</xm:f>
            <x14:dxf>
              <fill>
                <patternFill>
                  <bgColor rgb="FFADDB7B"/>
                </patternFill>
              </fill>
            </x14:dxf>
          </x14:cfRule>
          <xm:sqref>X64:X66</xm:sqref>
        </x14:conditionalFormatting>
        <x14:conditionalFormatting xmlns:xm="http://schemas.microsoft.com/office/excel/2006/main">
          <x14:cfRule type="containsText" priority="1181" operator="containsText" id="{167DCD37-42E1-48C8-B04B-C85D3897359F}">
            <xm:f>NOT(ISERROR(SEARCH($I$72,X67)))</xm:f>
            <xm:f>$I$72</xm:f>
            <x14:dxf>
              <fill>
                <patternFill>
                  <fgColor rgb="FF92D050"/>
                  <bgColor rgb="FF92D050"/>
                </patternFill>
              </fill>
            </x14:dxf>
          </x14:cfRule>
          <x14:cfRule type="containsText" priority="1182" operator="containsText" id="{D0F1FBDF-DFB0-48A4-BF7E-FA53E4522EFF}">
            <xm:f>NOT(ISERROR(SEARCH($I$73,X67)))</xm:f>
            <xm:f>$I$73</xm:f>
            <x14:dxf>
              <fill>
                <patternFill>
                  <bgColor rgb="FF00B050"/>
                </patternFill>
              </fill>
            </x14:dxf>
          </x14:cfRule>
          <x14:cfRule type="containsText" priority="1183" operator="containsText" id="{8C43BDBF-2EE1-44F6-9F85-F42F77D7ED5D}">
            <xm:f>NOT(ISERROR(SEARCH($I$76,X67)))</xm:f>
            <xm:f>$I$76</xm:f>
            <x14:dxf>
              <fill>
                <patternFill>
                  <bgColor rgb="FFFF0000"/>
                </patternFill>
              </fill>
            </x14:dxf>
          </x14:cfRule>
          <x14:cfRule type="containsText" priority="1184" operator="containsText" id="{B9BECA2B-73AB-45D9-B66E-0C2FF5524269}">
            <xm:f>NOT(ISERROR(SEARCH($I$75,X67)))</xm:f>
            <xm:f>$I$75</xm:f>
            <x14:dxf>
              <fill>
                <patternFill>
                  <fgColor rgb="FFFFC000"/>
                  <bgColor rgb="FFFFC000"/>
                </patternFill>
              </fill>
            </x14:dxf>
          </x14:cfRule>
          <x14:cfRule type="containsText" priority="1185" operator="containsText" id="{AE844029-D711-486E-8E43-9000220FBE3A}">
            <xm:f>NOT(ISERROR(SEARCH($I$74,X67)))</xm:f>
            <xm:f>$I$74</xm:f>
            <x14:dxf>
              <fill>
                <patternFill>
                  <fgColor rgb="FFFFFF00"/>
                  <bgColor rgb="FFFFFF00"/>
                </patternFill>
              </fill>
            </x14:dxf>
          </x14:cfRule>
          <x14:cfRule type="containsText" priority="1186" operator="containsText" id="{043AF1A8-29FE-4FD5-BAED-E5186347342B}">
            <xm:f>NOT(ISERROR(SEARCH($I$73,X67)))</xm:f>
            <xm:f>$I$73</xm:f>
            <x14:dxf>
              <fill>
                <patternFill>
                  <bgColor theme="0" tint="-0.14996795556505021"/>
                </patternFill>
              </fill>
            </x14:dxf>
          </x14:cfRule>
          <x14:cfRule type="cellIs" priority="1187" operator="equal" id="{3625C757-433F-4140-80CC-113E91E5848B}">
            <xm:f>'Tabla probabiidad'!$B$5</xm:f>
            <x14:dxf>
              <fill>
                <patternFill>
                  <fgColor theme="6"/>
                </patternFill>
              </fill>
            </x14:dxf>
          </x14:cfRule>
          <x14:cfRule type="cellIs" priority="1188" operator="equal" id="{224CD97F-2650-4C29-B9C3-4C9045A04BBC}">
            <xm:f>'Tabla probabiidad'!$B$5</xm:f>
            <x14:dxf>
              <fill>
                <patternFill>
                  <fgColor rgb="FF92D050"/>
                  <bgColor theme="6" tint="0.59996337778862885"/>
                </patternFill>
              </fill>
            </x14:dxf>
          </x14:cfRule>
          <xm:sqref>X67:X68</xm:sqref>
        </x14:conditionalFormatting>
        <x14:conditionalFormatting xmlns:xm="http://schemas.microsoft.com/office/excel/2006/main">
          <x14:cfRule type="containsText" priority="490" operator="containsText" id="{3B6B188A-08FA-402C-B3AE-68A405B0E597}">
            <xm:f>NOT(ISERROR(SEARCH($K$76,Z10)))</xm:f>
            <xm:f>$K$76</xm:f>
            <x14:dxf>
              <fill>
                <patternFill>
                  <bgColor rgb="FFFF0000"/>
                </patternFill>
              </fill>
            </x14:dxf>
          </x14:cfRule>
          <x14:cfRule type="containsText" priority="491" operator="containsText" id="{A98D6B26-5436-4CFE-B6E0-E2DC5ECC0699}">
            <xm:f>NOT(ISERROR(SEARCH($K$75,Z10)))</xm:f>
            <xm:f>$K$75</xm:f>
            <x14:dxf>
              <fill>
                <patternFill>
                  <bgColor rgb="FFFFC000"/>
                </patternFill>
              </fill>
            </x14:dxf>
          </x14:cfRule>
          <x14:cfRule type="containsText" priority="492" operator="containsText" id="{71B7AD3B-5375-4BD4-979F-F8E9A9938803}">
            <xm:f>NOT(ISERROR(SEARCH($K$74,Z10)))</xm:f>
            <xm:f>$K$74</xm:f>
            <x14:dxf>
              <fill>
                <patternFill>
                  <bgColor rgb="FFFFFF00"/>
                </patternFill>
              </fill>
            </x14:dxf>
          </x14:cfRule>
          <x14:cfRule type="containsText" priority="493" operator="containsText" id="{DDBCAFBB-CDD6-4B74-9D4C-24711D1457AA}">
            <xm:f>NOT(ISERROR(SEARCH($K$73,Z10)))</xm:f>
            <xm:f>$K$73</xm:f>
            <x14:dxf>
              <fill>
                <patternFill>
                  <bgColor rgb="FF00B050"/>
                </patternFill>
              </fill>
            </x14:dxf>
          </x14:cfRule>
          <x14:cfRule type="containsText" priority="494" operator="containsText" id="{DEF7ADCC-11AC-43EE-9FE0-2F23698EB4C7}">
            <xm:f>NOT(ISERROR(SEARCH($K$72,Z10)))</xm:f>
            <xm:f>$K$72</xm:f>
            <x14:dxf>
              <fill>
                <patternFill>
                  <bgColor rgb="FF92D050"/>
                </patternFill>
              </fill>
            </x14:dxf>
          </x14:cfRule>
          <xm:sqref>Z10:Z38</xm:sqref>
        </x14:conditionalFormatting>
        <x14:conditionalFormatting xmlns:xm="http://schemas.microsoft.com/office/excel/2006/main">
          <x14:cfRule type="containsText" priority="45" operator="containsText" id="{CEADC785-C3A2-44D6-9B56-9097FEA7018B}">
            <xm:f>NOT(ISERROR(SEARCH($K$76,Z40)))</xm:f>
            <xm:f>$K$76</xm:f>
            <x14:dxf>
              <fill>
                <patternFill>
                  <bgColor rgb="FFFF0000"/>
                </patternFill>
              </fill>
            </x14:dxf>
          </x14:cfRule>
          <x14:cfRule type="containsText" priority="46" operator="containsText" id="{4F7FDE83-191A-4010-836C-12EFA04A079C}">
            <xm:f>NOT(ISERROR(SEARCH($K$75,Z40)))</xm:f>
            <xm:f>$K$75</xm:f>
            <x14:dxf>
              <fill>
                <patternFill>
                  <bgColor rgb="FFFFC000"/>
                </patternFill>
              </fill>
            </x14:dxf>
          </x14:cfRule>
          <x14:cfRule type="containsText" priority="47" operator="containsText" id="{666519A9-C439-4B19-B0F6-0C1773DAC799}">
            <xm:f>NOT(ISERROR(SEARCH($K$74,Z40)))</xm:f>
            <xm:f>$K$74</xm:f>
            <x14:dxf>
              <fill>
                <patternFill>
                  <bgColor rgb="FFFFFF00"/>
                </patternFill>
              </fill>
            </x14:dxf>
          </x14:cfRule>
          <x14:cfRule type="containsText" priority="48" operator="containsText" id="{3BF7E852-1028-437D-9311-5A40DD1BC65B}">
            <xm:f>NOT(ISERROR(SEARCH($K$73,Z40)))</xm:f>
            <xm:f>$K$73</xm:f>
            <x14:dxf>
              <fill>
                <patternFill>
                  <bgColor rgb="FF00B050"/>
                </patternFill>
              </fill>
            </x14:dxf>
          </x14:cfRule>
          <x14:cfRule type="containsText" priority="49" operator="containsText" id="{4337DFB9-3F50-4575-A3F7-2E5A696F601F}">
            <xm:f>NOT(ISERROR(SEARCH($K$72,Z40)))</xm:f>
            <xm:f>$K$72</xm:f>
            <x14:dxf>
              <fill>
                <patternFill>
                  <bgColor rgb="FF92D050"/>
                </patternFill>
              </fill>
            </x14:dxf>
          </x14:cfRule>
          <xm:sqref>Z40:Z46</xm:sqref>
        </x14:conditionalFormatting>
        <x14:conditionalFormatting xmlns:xm="http://schemas.microsoft.com/office/excel/2006/main">
          <x14:cfRule type="containsText" priority="379" operator="containsText" id="{2F95D306-170B-4CE3-9212-12EBA71E40F8}">
            <xm:f>NOT(ISERROR(SEARCH($K$27,Z47)))</xm:f>
            <xm:f>$K$27</xm:f>
            <x14:dxf>
              <fill>
                <patternFill>
                  <bgColor rgb="FFFF0000"/>
                </patternFill>
              </fill>
            </x14:dxf>
          </x14:cfRule>
          <x14:cfRule type="containsText" priority="380" operator="containsText" id="{58F07615-A9C0-4BC0-AC56-A1B5BFE0908C}">
            <xm:f>NOT(ISERROR(SEARCH($K$26,Z47)))</xm:f>
            <xm:f>$K$26</xm:f>
            <x14:dxf>
              <fill>
                <patternFill>
                  <bgColor rgb="FFFFC00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82" operator="containsText" id="{59128420-BF55-4CE5-9465-C49F5C7A3FAB}">
            <xm:f>NOT(ISERROR(SEARCH($K$24,Z47)))</xm:f>
            <xm:f>$K$24</xm:f>
            <x14:dxf>
              <fill>
                <patternFill>
                  <bgColor rgb="FF00B050"/>
                </patternFill>
              </fill>
            </x14:dxf>
          </x14:cfRule>
          <x14:cfRule type="containsText" priority="383" operator="containsText" id="{638C103C-BBB8-4B87-8E31-54D0B7B1F18C}">
            <xm:f>NOT(ISERROR(SEARCH($K$23,Z47)))</xm:f>
            <xm:f>$K$23</xm:f>
            <x14:dxf>
              <fill>
                <patternFill>
                  <bgColor rgb="FF92D050"/>
                </patternFill>
              </fill>
            </x14:dxf>
          </x14:cfRule>
          <xm:sqref>Z47:Z51</xm:sqref>
        </x14:conditionalFormatting>
        <x14:conditionalFormatting xmlns:xm="http://schemas.microsoft.com/office/excel/2006/main">
          <x14:cfRule type="containsText" priority="369" operator="containsText" id="{6C936FC7-9195-440E-BBF7-A455F23227AA}">
            <xm:f>NOT(ISERROR(SEARCH($K$27,Z53)))</xm:f>
            <xm:f>$K$27</xm:f>
            <x14:dxf>
              <fill>
                <patternFill>
                  <bgColor rgb="FFFF0000"/>
                </patternFill>
              </fill>
            </x14:dxf>
          </x14:cfRule>
          <x14:cfRule type="containsText" priority="370" operator="containsText" id="{848DDB32-1E19-48F5-9DA1-CDC5DDE332BA}">
            <xm:f>NOT(ISERROR(SEARCH($K$26,Z53)))</xm:f>
            <xm:f>$K$26</xm:f>
            <x14:dxf>
              <fill>
                <patternFill>
                  <bgColor rgb="FFFFC00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72" operator="containsText" id="{A25E3F3F-D0B9-44EF-A92E-E2B0AD6ED589}">
            <xm:f>NOT(ISERROR(SEARCH($K$24,Z53)))</xm:f>
            <xm:f>$K$24</xm:f>
            <x14:dxf>
              <fill>
                <patternFill>
                  <bgColor rgb="FF00B050"/>
                </patternFill>
              </fill>
            </x14:dxf>
          </x14:cfRule>
          <x14:cfRule type="containsText" priority="373" operator="containsText" id="{C72A51BA-B1B4-4211-B088-7B4778E0C1EE}">
            <xm:f>NOT(ISERROR(SEARCH($K$23,Z53)))</xm:f>
            <xm:f>$K$23</xm:f>
            <x14:dxf>
              <fill>
                <patternFill>
                  <bgColor rgb="FF92D050"/>
                </patternFill>
              </fill>
            </x14:dxf>
          </x14:cfRule>
          <xm:sqref>Z53:Z54</xm:sqref>
        </x14:conditionalFormatting>
        <x14:conditionalFormatting xmlns:xm="http://schemas.microsoft.com/office/excel/2006/main">
          <x14:cfRule type="containsText" priority="220" operator="containsText" id="{95889383-024A-49CA-BD39-CA52DB315DC4}">
            <xm:f>NOT(ISERROR(SEARCH($K$76,Z56)))</xm:f>
            <xm:f>$K$76</xm:f>
            <x14:dxf>
              <fill>
                <patternFill>
                  <bgColor rgb="FFFF000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3" operator="containsText" id="{67D8C5AA-E274-4CFB-B4F6-F806232EA2AF}">
            <xm:f>NOT(ISERROR(SEARCH($K$73,Z56)))</xm:f>
            <xm:f>$K$73</xm:f>
            <x14:dxf>
              <fill>
                <patternFill>
                  <bgColor rgb="FF00B050"/>
                </patternFill>
              </fill>
            </x14:dxf>
          </x14:cfRule>
          <x14:cfRule type="containsText" priority="224" operator="containsText" id="{42B36B8C-687C-49B2-AC49-711FA822B653}">
            <xm:f>NOT(ISERROR(SEARCH($K$72,Z56)))</xm:f>
            <xm:f>$K$72</xm:f>
            <x14:dxf>
              <fill>
                <patternFill>
                  <bgColor rgb="FF92D050"/>
                </patternFill>
              </fill>
            </x14:dxf>
          </x14:cfRule>
          <xm:sqref>Z56:Z59</xm:sqref>
        </x14:conditionalFormatting>
        <x14:conditionalFormatting xmlns:xm="http://schemas.microsoft.com/office/excel/2006/main">
          <x14:cfRule type="containsText" priority="144" operator="containsText" id="{0B2BE22D-A7E3-4DC8-9C24-1803CFF68A2E}">
            <xm:f>NOT(ISERROR(SEARCH($J$25,Z64)))</xm:f>
            <xm:f>$J$25</xm:f>
            <x14:dxf>
              <fill>
                <patternFill>
                  <bgColor rgb="FFFF0000"/>
                </patternFill>
              </fill>
            </x14:dxf>
          </x14:cfRule>
          <x14:cfRule type="containsText" priority="145" operator="containsText" id="{6953217D-080B-4153-A703-9736B05932C0}">
            <xm:f>NOT(ISERROR(SEARCH($J$24,Z64)))</xm:f>
            <xm:f>$J$24</xm:f>
            <x14:dxf>
              <fill>
                <patternFill>
                  <bgColor rgb="FFFFC000"/>
                </patternFill>
              </fill>
            </x14:dxf>
          </x14:cfRule>
          <x14:cfRule type="containsText" priority="146" operator="containsText" id="{2D4B15C7-EE2E-42D3-9197-742A1AB622D9}">
            <xm:f>NOT(ISERROR(SEARCH($J$23,Z64)))</xm:f>
            <xm:f>$J$23</xm:f>
            <x14:dxf>
              <fill>
                <patternFill>
                  <bgColor rgb="FFFFFF00"/>
                </patternFill>
              </fill>
            </x14:dxf>
          </x14:cfRule>
          <x14:cfRule type="containsText" priority="147" operator="containsText" id="{2FCB8C14-8CB5-4990-BACC-55A987D53572}">
            <xm:f>NOT(ISERROR(SEARCH($J$22,Z64)))</xm:f>
            <xm:f>$J$22</xm:f>
            <x14:dxf>
              <fill>
                <patternFill>
                  <bgColor rgb="FF00B050"/>
                </patternFill>
              </fill>
            </x14:dxf>
          </x14:cfRule>
          <x14:cfRule type="containsText" priority="148" operator="containsText" id="{0E8B0071-BAFA-4F05-949B-0882B89F43B1}">
            <xm:f>NOT(ISERROR(SEARCH($J$21,Z64)))</xm:f>
            <xm:f>$J$21</xm:f>
            <x14:dxf>
              <fill>
                <patternFill>
                  <bgColor rgb="FF92D050"/>
                </patternFill>
              </fill>
            </x14:dxf>
          </x14:cfRule>
          <xm:sqref>Z64:Z66</xm:sqref>
        </x14:conditionalFormatting>
        <x14:conditionalFormatting xmlns:xm="http://schemas.microsoft.com/office/excel/2006/main">
          <x14:cfRule type="containsText" priority="9" operator="containsText" id="{A4BFC354-FB42-4A38-98F8-89A86B8FC761}">
            <xm:f>NOT(ISERROR(SEARCH($M$75,AB12)))</xm:f>
            <xm:f>$M$75</xm:f>
            <x14:dxf>
              <fill>
                <patternFill>
                  <bgColor rgb="FFFF0000"/>
                </patternFill>
              </fill>
            </x14:dxf>
          </x14:cfRule>
          <x14:cfRule type="containsText" priority="10" operator="containsText" id="{2AFF25CD-3A38-4A50-90FB-EEF2C4A8B21B}">
            <xm:f>NOT(ISERROR(SEARCH($M$74,AB12)))</xm:f>
            <xm:f>$M$74</xm:f>
            <x14:dxf>
              <fill>
                <patternFill>
                  <bgColor rgb="FFFFC000"/>
                </patternFill>
              </fill>
            </x14:dxf>
          </x14:cfRule>
          <x14:cfRule type="containsText" priority="11" operator="containsText" id="{9825E751-89A2-4AD4-97C3-8DFD5A91DB6F}">
            <xm:f>NOT(ISERROR(SEARCH($M$73,AB12)))</xm:f>
            <xm:f>$M$73</xm:f>
            <x14:dxf>
              <fill>
                <patternFill>
                  <bgColor rgb="FFFFFF00"/>
                </patternFill>
              </fill>
            </x14:dxf>
          </x14:cfRule>
          <x14:cfRule type="containsText" priority="12" operator="containsText" id="{DFA8D66B-9586-4B93-BEB5-6C07032FBD47}">
            <xm:f>NOT(ISERROR(SEARCH($M$72,AB12)))</xm:f>
            <xm:f>$M$72</xm:f>
            <x14:dxf>
              <fill>
                <patternFill>
                  <bgColor rgb="FF92D050"/>
                </patternFill>
              </fill>
            </x14:dxf>
          </x14:cfRule>
          <xm:sqref>AB12:AB13</xm:sqref>
        </x14:conditionalFormatting>
        <x14:conditionalFormatting xmlns:xm="http://schemas.microsoft.com/office/excel/2006/main">
          <x14:cfRule type="containsText" priority="1" operator="containsText" id="{A9387CA8-5DE1-431C-8C29-DB75617A0250}">
            <xm:f>NOT(ISERROR(SEARCH($M$75,AB15)))</xm:f>
            <xm:f>$M$75</xm:f>
            <x14:dxf>
              <fill>
                <patternFill>
                  <bgColor rgb="FFFF0000"/>
                </patternFill>
              </fill>
            </x14:dxf>
          </x14:cfRule>
          <x14:cfRule type="containsText" priority="2" operator="containsText" id="{575270CB-1E6B-4341-A659-D326E23DF0D3}">
            <xm:f>NOT(ISERROR(SEARCH($M$74,AB15)))</xm:f>
            <xm:f>$M$74</xm:f>
            <x14:dxf>
              <fill>
                <patternFill>
                  <bgColor rgb="FFFFC000"/>
                </patternFill>
              </fill>
            </x14:dxf>
          </x14:cfRule>
          <x14:cfRule type="containsText" priority="3" operator="containsText" id="{9E8A330C-D840-4635-87A3-512A81F9B039}">
            <xm:f>NOT(ISERROR(SEARCH($M$73,AB15)))</xm:f>
            <xm:f>$M$73</xm:f>
            <x14:dxf>
              <fill>
                <patternFill>
                  <bgColor rgb="FFFFFF00"/>
                </patternFill>
              </fill>
            </x14:dxf>
          </x14:cfRule>
          <x14:cfRule type="containsText" priority="4" operator="containsText" id="{6F1ECDB8-BF47-42B4-AA9B-862E5D4442AB}">
            <xm:f>NOT(ISERROR(SEARCH($M$72,AB15)))</xm:f>
            <xm:f>$M$72</xm:f>
            <x14:dxf>
              <fill>
                <patternFill>
                  <bgColor rgb="FF92D050"/>
                </patternFill>
              </fill>
            </x14:dxf>
          </x14:cfRule>
          <xm:sqref>AB15:AB38</xm:sqref>
        </x14:conditionalFormatting>
        <x14:conditionalFormatting xmlns:xm="http://schemas.microsoft.com/office/excel/2006/main">
          <x14:cfRule type="containsText" priority="33" operator="containsText" id="{32232F46-7A54-4548-86CB-E98066534DAD}">
            <xm:f>NOT(ISERROR(SEARCH($M$75,AB40)))</xm:f>
            <xm:f>$M$75</xm:f>
            <x14:dxf>
              <fill>
                <patternFill>
                  <bgColor rgb="FFFF0000"/>
                </patternFill>
              </fill>
            </x14:dxf>
          </x14:cfRule>
          <x14:cfRule type="containsText" priority="34" operator="containsText" id="{DFE78659-D869-4D48-AEA5-E89C15534A8B}">
            <xm:f>NOT(ISERROR(SEARCH($M$74,AB40)))</xm:f>
            <xm:f>$M$74</xm:f>
            <x14:dxf>
              <fill>
                <patternFill>
                  <bgColor rgb="FFFFC00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6" operator="containsText" id="{0E72782B-3643-492E-89CE-19013B466B1A}">
            <xm:f>NOT(ISERROR(SEARCH($M$72,AB40)))</xm:f>
            <xm:f>$M$72</xm:f>
            <x14:dxf>
              <fill>
                <patternFill>
                  <bgColor rgb="FF92D050"/>
                </patternFill>
              </fill>
            </x14:dxf>
          </x14:cfRule>
          <xm:sqref>AB40:AB51</xm:sqref>
        </x14:conditionalFormatting>
        <x14:conditionalFormatting xmlns:xm="http://schemas.microsoft.com/office/excel/2006/main">
          <x14:cfRule type="containsText" priority="282" operator="containsText" id="{56E330F6-00EF-4FB9-8502-D03DAA14CABE}">
            <xm:f>NOT(ISERROR(SEARCH($M$75,AB53)))</xm:f>
            <xm:f>$M$75</xm:f>
            <x14:dxf>
              <fill>
                <patternFill>
                  <bgColor rgb="FFFF0000"/>
                </patternFill>
              </fill>
            </x14:dxf>
          </x14:cfRule>
          <x14:cfRule type="containsText" priority="283" operator="containsText" id="{D0003EA3-13EA-4B83-B341-3EF0565690C6}">
            <xm:f>NOT(ISERROR(SEARCH($M$74,AB53)))</xm:f>
            <xm:f>$M$74</xm:f>
            <x14:dxf>
              <fill>
                <patternFill>
                  <bgColor rgb="FFFFC00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5" operator="containsText" id="{A83DB198-7DD7-4AD3-8DCD-33F557456A68}">
            <xm:f>NOT(ISERROR(SEARCH($M$72,AB53)))</xm:f>
            <xm:f>$M$72</xm:f>
            <x14:dxf>
              <fill>
                <patternFill>
                  <bgColor rgb="FF92D050"/>
                </patternFill>
              </fill>
            </x14:dxf>
          </x14:cfRule>
          <xm:sqref>AB53:AB54</xm:sqref>
        </x14:conditionalFormatting>
        <x14:conditionalFormatting xmlns:xm="http://schemas.microsoft.com/office/excel/2006/main">
          <x14:cfRule type="containsText" priority="173" operator="containsText" id="{4377A7B9-D751-4419-A017-E3D2DF821E6E}">
            <xm:f>NOT(ISERROR(SEARCH($M$75,AB56)))</xm:f>
            <xm:f>$M$75</xm:f>
            <x14:dxf>
              <fill>
                <patternFill>
                  <bgColor rgb="FFFF0000"/>
                </patternFill>
              </fill>
            </x14:dxf>
          </x14:cfRule>
          <x14:cfRule type="containsText" priority="174" operator="containsText" id="{977FBC54-BFD7-4E82-97FA-D5D97771BD18}">
            <xm:f>NOT(ISERROR(SEARCH($M$74,AB56)))</xm:f>
            <xm:f>$M$74</xm:f>
            <x14:dxf>
              <fill>
                <patternFill>
                  <bgColor rgb="FFFFC000"/>
                </patternFill>
              </fill>
            </x14:dxf>
          </x14:cfRule>
          <x14:cfRule type="containsText" priority="175" operator="containsText" id="{D9D49E9E-2CF2-41AC-9B82-7A199D21B885}">
            <xm:f>NOT(ISERROR(SEARCH($M$73,AB56)))</xm:f>
            <xm:f>$M$73</xm:f>
            <x14:dxf>
              <fill>
                <patternFill>
                  <bgColor rgb="FFFFFF00"/>
                </patternFill>
              </fill>
            </x14:dxf>
          </x14:cfRule>
          <x14:cfRule type="containsText" priority="176" operator="containsText" id="{47598627-1754-4489-B813-426CF7D93F4C}">
            <xm:f>NOT(ISERROR(SEARCH($M$72,AB56)))</xm:f>
            <xm:f>$M$72</xm:f>
            <x14:dxf>
              <fill>
                <patternFill>
                  <bgColor rgb="FF92D050"/>
                </patternFill>
              </fill>
            </x14:dxf>
          </x14:cfRule>
          <xm:sqref>AB56:AB60</xm:sqref>
        </x14:conditionalFormatting>
        <x14:conditionalFormatting xmlns:xm="http://schemas.microsoft.com/office/excel/2006/main">
          <x14:cfRule type="containsText" priority="25" operator="containsText" id="{84DCF210-58A5-4C2E-BD6A-A1F25E4D0054}">
            <xm:f>NOT(ISERROR(SEARCH($M$75,AB62)))</xm:f>
            <xm:f>$M$75</xm:f>
            <x14:dxf>
              <fill>
                <patternFill>
                  <bgColor rgb="FFFF0000"/>
                </patternFill>
              </fill>
            </x14:dxf>
          </x14:cfRule>
          <x14:cfRule type="containsText" priority="26" operator="containsText" id="{A1F35CA4-267F-444D-B522-D0688C430451}">
            <xm:f>NOT(ISERROR(SEARCH($M$74,AB62)))</xm:f>
            <xm:f>$M$74</xm:f>
            <x14:dxf>
              <fill>
                <patternFill>
                  <bgColor rgb="FFFFC000"/>
                </patternFill>
              </fill>
            </x14:dxf>
          </x14:cfRule>
          <x14:cfRule type="containsText" priority="27" operator="containsText" id="{2A93D403-8CA5-4D60-91D7-71A08C03766F}">
            <xm:f>NOT(ISERROR(SEARCH($M$73,AB62)))</xm:f>
            <xm:f>$M$73</xm:f>
            <x14:dxf>
              <fill>
                <patternFill>
                  <bgColor rgb="FFFFFF00"/>
                </patternFill>
              </fill>
            </x14:dxf>
          </x14:cfRule>
          <x14:cfRule type="containsText" priority="28" operator="containsText" id="{E8C427C4-06E8-4743-B51C-3AE72874113D}">
            <xm:f>NOT(ISERROR(SEARCH($M$72,AB62)))</xm:f>
            <xm:f>$M$72</xm:f>
            <x14:dxf>
              <fill>
                <patternFill>
                  <bgColor rgb="FF92D050"/>
                </patternFill>
              </fill>
            </x14:dxf>
          </x14:cfRule>
          <xm:sqref>AB62:AB66</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14:formula1>
            <xm:f>'[11]Clasificacion riesgo'!#REF!</xm:f>
          </x14:formula1>
          <xm:sqref>G64:G66</xm:sqref>
        </x14:dataValidation>
        <x14:dataValidation type="list" allowBlank="1" showInputMessage="1" showErrorMessage="1">
          <x14:formula1>
            <xm:f>'[11]Atributos controles'!#REF!</xm:f>
          </x14:formula1>
          <xm:sqref>U64:W66 R64:S66</xm:sqref>
        </x14:dataValidation>
        <x14:dataValidation type="list" allowBlank="1" showInputMessage="1" showErrorMessage="1">
          <x14:formula1>
            <xm:f>'[10]Atributos controles'!#REF!</xm:f>
          </x14:formula1>
          <xm:sqref>U60:W63 R60:S63</xm:sqref>
        </x14:dataValidation>
        <x14:dataValidation type="list" allowBlank="1" showInputMessage="1" showErrorMessage="1">
          <x14:formula1>
            <xm:f>'[10]Clasificacion riesgo'!#REF!</xm:f>
          </x14:formula1>
          <xm:sqref>G60 G62:G63</xm:sqref>
        </x14:dataValidation>
        <x14:dataValidation type="list" allowBlank="1" showInputMessage="1" showErrorMessage="1">
          <x14:formula1>
            <xm:f>'[12]Atributos controles'!#REF!</xm:f>
          </x14:formula1>
          <xm:sqref>U53:V59 W47:W59 R53:S59</xm:sqref>
        </x14:dataValidation>
        <x14:dataValidation type="list" allowBlank="1" showInputMessage="1" showErrorMessage="1">
          <x14:formula1>
            <xm:f>'[12]Clasificacion riesgo'!#REF!</xm:f>
          </x14:formula1>
          <xm:sqref>G53:G54 G47:G51 G56:G59</xm:sqref>
        </x14:dataValidation>
        <x14:dataValidation type="list" allowBlank="1" showInputMessage="1" showErrorMessage="1">
          <x14:formula1>
            <xm:f>'[9]Atributos controles'!#REF!</xm:f>
          </x14:formula1>
          <xm:sqref>U43:W46 R43:S46</xm:sqref>
        </x14:dataValidation>
        <x14:dataValidation type="list" allowBlank="1" showInputMessage="1" showErrorMessage="1">
          <x14:formula1>
            <xm:f>'[9]Clasificacion riesgo'!#REF!</xm:f>
          </x14:formula1>
          <xm:sqref>G43:G46</xm:sqref>
        </x14:dataValidation>
        <x14:dataValidation type="list" allowBlank="1" showInputMessage="1" showErrorMessage="1">
          <x14:formula1>
            <xm:f>'[8]Atributos controles'!#REF!</xm:f>
          </x14:formula1>
          <xm:sqref>R20:S24 U20:W24</xm:sqref>
        </x14:dataValidation>
        <x14:dataValidation type="list" allowBlank="1" showInputMessage="1" showErrorMessage="1">
          <x14:formula1>
            <xm:f>'[8]Clasificacion riesgo'!#REF!</xm:f>
          </x14:formula1>
          <xm:sqref>G20:G24</xm:sqref>
        </x14:dataValidation>
        <x14:dataValidation type="list" allowBlank="1" showInputMessage="1" showErrorMessage="1">
          <x14:formula1>
            <xm:f>'[7]Clasificacion riesgo'!#REF!</xm:f>
          </x14:formula1>
          <xm:sqref>G30:G31</xm:sqref>
        </x14:dataValidation>
        <x14:dataValidation type="list" allowBlank="1" showInputMessage="1" showErrorMessage="1">
          <x14:formula1>
            <xm:f>'[7]Atributos controles'!#REF!</xm:f>
          </x14:formula1>
          <xm:sqref>U30:W31 R30:S31</xm:sqref>
        </x14:dataValidation>
        <x14:dataValidation type="list" allowBlank="1" showInputMessage="1" showErrorMessage="1">
          <x14:formula1>
            <xm:f>'[6]Atributos controles'!#REF!</xm:f>
          </x14:formula1>
          <xm:sqref>U25:W29 R25:S29</xm:sqref>
        </x14:dataValidation>
        <x14:dataValidation type="list" allowBlank="1" showInputMessage="1" showErrorMessage="1">
          <x14:formula1>
            <xm:f>'[6]Clasificacion riesgo'!#REF!</xm:f>
          </x14:formula1>
          <xm:sqref>G25:G29</xm:sqref>
        </x14:dataValidation>
        <x14:dataValidation type="list" allowBlank="1" showInputMessage="1" showErrorMessage="1">
          <x14:formula1>
            <xm:f>'[5]Clasificacion riesgo'!#REF!</xm:f>
          </x14:formula1>
          <xm:sqref>G17 G19</xm:sqref>
        </x14:dataValidation>
        <x14:dataValidation type="list" allowBlank="1" showInputMessage="1" showErrorMessage="1">
          <x14:formula1>
            <xm:f>'[5]Atributos controles'!#REF!</xm:f>
          </x14:formula1>
          <xm:sqref>U17:W19 R17:S19</xm:sqref>
        </x14:dataValidation>
        <x14:dataValidation type="list" allowBlank="1" showInputMessage="1" showErrorMessage="1">
          <x14:formula1>
            <xm:f>'[4]Clasificacion riesgo'!#REF!</xm:f>
          </x14:formula1>
          <xm:sqref>G15</xm:sqref>
        </x14:dataValidation>
        <x14:dataValidation type="list" allowBlank="1" showInputMessage="1" showErrorMessage="1">
          <x14:formula1>
            <xm:f>'[4]Atributos controles'!#REF!</xm:f>
          </x14:formula1>
          <xm:sqref>U15:W16 R15:S16</xm:sqref>
        </x14:dataValidation>
        <x14:dataValidation type="list" allowBlank="1" showInputMessage="1" showErrorMessage="1">
          <x14:formula1>
            <xm:f>'[4]Tabla probabiidad'!#REF!</xm:f>
          </x14:formula1>
          <xm:sqref>I14:I15</xm:sqref>
        </x14:dataValidation>
        <x14:dataValidation type="list" allowBlank="1" showInputMessage="1" showErrorMessage="1">
          <x14:formula1>
            <xm:f>'Atributos controles'!$D$4:$D$6</xm:f>
          </x14:formula1>
          <xm:sqref>R10:R11</xm:sqref>
        </x14:dataValidation>
        <x14:dataValidation type="list" allowBlank="1" showInputMessage="1" showErrorMessage="1">
          <x14:formula1>
            <xm:f>'Atributos controles'!$D$7:$D$8</xm:f>
          </x14:formula1>
          <xm:sqref>S10:S11</xm:sqref>
        </x14:dataValidation>
        <x14:dataValidation type="list" allowBlank="1" showInputMessage="1" showErrorMessage="1">
          <x14:formula1>
            <xm:f>'Atributos controles'!$D$9:$D$10</xm:f>
          </x14:formula1>
          <xm:sqref>U10:U11</xm:sqref>
        </x14:dataValidation>
        <x14:dataValidation type="list" allowBlank="1" showInputMessage="1" showErrorMessage="1">
          <x14:formula1>
            <xm:f>'Atributos controles'!$D$11:$D$12</xm:f>
          </x14:formula1>
          <xm:sqref>V10:V11</xm:sqref>
        </x14:dataValidation>
        <x14:dataValidation type="list" allowBlank="1" showInputMessage="1" showErrorMessage="1">
          <x14:formula1>
            <xm:f>'Atributos controles'!$D$13:$D$15</xm:f>
          </x14:formula1>
          <xm:sqref>W10:W11</xm:sqref>
        </x14:dataValidation>
        <x14:dataValidation type="list" allowBlank="1" showInputMessage="1" showErrorMessage="1">
          <x14:formula1>
            <xm:f>'Tabla probabiidad'!$B$5:$B$9</xm:f>
          </x14:formula1>
          <xm:sqref>I10:I13 I17 I19:I38 X53:X54 I53:I54 X56:X59 I56:I60 I40:I51 X40:X51 I62:I69 X67:X68 X10:X38</xm:sqref>
        </x14:dataValidation>
        <x14:dataValidation type="list" allowBlank="1" showInputMessage="1" showErrorMessage="1">
          <x14:formula1>
            <xm:f>'Clasificacion riesgo'!$B$3:$B$9</xm:f>
          </x14:formula1>
          <xm:sqref>G10:G11 G67:G68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G14"/>
  <sheetViews>
    <sheetView topLeftCell="A4"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2" spans="2:7" ht="18" x14ac:dyDescent="0.25">
      <c r="B2" s="70" t="s">
        <v>129</v>
      </c>
    </row>
    <row r="3" spans="2:7" ht="18" x14ac:dyDescent="0.25">
      <c r="B3" s="31"/>
    </row>
    <row r="4" spans="2:7" ht="25.5" x14ac:dyDescent="0.25">
      <c r="B4" s="32"/>
      <c r="C4" s="33" t="s">
        <v>92</v>
      </c>
      <c r="D4" s="33" t="s">
        <v>4</v>
      </c>
    </row>
    <row r="5" spans="2:7" ht="76.5" x14ac:dyDescent="0.25">
      <c r="B5" s="34" t="s">
        <v>93</v>
      </c>
      <c r="C5" s="35" t="s">
        <v>173</v>
      </c>
      <c r="D5" s="36">
        <v>0.2</v>
      </c>
    </row>
    <row r="6" spans="2:7" ht="76.5" x14ac:dyDescent="0.25">
      <c r="B6" s="37" t="s">
        <v>94</v>
      </c>
      <c r="C6" s="38" t="s">
        <v>174</v>
      </c>
      <c r="D6" s="39">
        <v>0.4</v>
      </c>
    </row>
    <row r="7" spans="2:7" ht="102" x14ac:dyDescent="0.25">
      <c r="B7" s="40" t="s">
        <v>195</v>
      </c>
      <c r="C7" s="38" t="s">
        <v>177</v>
      </c>
      <c r="D7" s="39">
        <v>0.6</v>
      </c>
    </row>
    <row r="8" spans="2:7" ht="102" x14ac:dyDescent="0.25">
      <c r="B8" s="41" t="s">
        <v>7</v>
      </c>
      <c r="C8" s="38" t="s">
        <v>175</v>
      </c>
      <c r="D8" s="39">
        <v>0.8</v>
      </c>
    </row>
    <row r="9" spans="2:7" ht="76.5" x14ac:dyDescent="0.25">
      <c r="B9" s="42" t="s">
        <v>95</v>
      </c>
      <c r="C9" s="38" t="s">
        <v>176</v>
      </c>
      <c r="D9" s="39">
        <v>1</v>
      </c>
    </row>
    <row r="11" spans="2:7" ht="15.75" x14ac:dyDescent="0.25">
      <c r="B11" s="43" t="s">
        <v>49</v>
      </c>
    </row>
    <row r="14" spans="2:7" x14ac:dyDescent="0.25">
      <c r="G14" s="76">
        <f>3661/365</f>
        <v>10.03013698630137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0" t="s">
        <v>130</v>
      </c>
    </row>
    <row r="3" spans="2:6" ht="40.5" x14ac:dyDescent="0.25">
      <c r="B3" s="44"/>
      <c r="C3" s="45" t="s">
        <v>134</v>
      </c>
      <c r="D3" s="45" t="s">
        <v>96</v>
      </c>
    </row>
    <row r="4" spans="2:6" ht="40.5" x14ac:dyDescent="0.25">
      <c r="B4" s="46" t="s">
        <v>168</v>
      </c>
      <c r="C4" s="47" t="s">
        <v>178</v>
      </c>
      <c r="D4" s="47" t="s">
        <v>183</v>
      </c>
      <c r="E4" s="201">
        <v>5</v>
      </c>
      <c r="F4" s="201" t="str">
        <f>IF(E4&lt;=10,B4)</f>
        <v>Leve 20%</v>
      </c>
    </row>
    <row r="5" spans="2:6" ht="81" x14ac:dyDescent="0.25">
      <c r="B5" s="48" t="s">
        <v>257</v>
      </c>
      <c r="C5" s="49" t="s">
        <v>179</v>
      </c>
      <c r="D5" s="49" t="s">
        <v>184</v>
      </c>
      <c r="E5">
        <v>9</v>
      </c>
      <c r="F5" t="e">
        <f>IF(AND(E5&lt;=10,B4),Y=IF(E5&gt;10&lt;=50,B5))</f>
        <v>#NAME?</v>
      </c>
    </row>
    <row r="6" spans="2:6" ht="63" customHeight="1" x14ac:dyDescent="0.25">
      <c r="B6" s="199" t="s">
        <v>214</v>
      </c>
      <c r="C6" s="49" t="s">
        <v>180</v>
      </c>
      <c r="D6" s="49" t="s">
        <v>185</v>
      </c>
    </row>
    <row r="7" spans="2:6" ht="81" x14ac:dyDescent="0.25">
      <c r="B7" s="50" t="s">
        <v>97</v>
      </c>
      <c r="C7" s="49" t="s">
        <v>181</v>
      </c>
      <c r="D7" s="49" t="s">
        <v>186</v>
      </c>
    </row>
    <row r="8" spans="2:6" ht="81" x14ac:dyDescent="0.25">
      <c r="B8" s="51" t="s">
        <v>98</v>
      </c>
      <c r="C8" s="49" t="s">
        <v>182</v>
      </c>
      <c r="D8" s="49" t="s">
        <v>187</v>
      </c>
    </row>
    <row r="10" spans="2:6" ht="15.75" x14ac:dyDescent="0.25">
      <c r="B10" s="43" t="s">
        <v>49</v>
      </c>
    </row>
    <row r="12" spans="2:6" x14ac:dyDescent="0.25">
      <c r="D12" s="180">
        <f>902000*500</f>
        <v>451000000</v>
      </c>
    </row>
    <row r="14" spans="2:6" x14ac:dyDescent="0.25">
      <c r="D14">
        <f>365/2</f>
        <v>182.5</v>
      </c>
    </row>
    <row r="15" spans="2:6" x14ac:dyDescent="0.25">
      <c r="D15" s="77">
        <f>800000*156</f>
        <v>124800000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0" t="s">
        <v>258</v>
      </c>
    </row>
    <row r="4" spans="2:10" ht="18.75" customHeight="1" x14ac:dyDescent="0.25">
      <c r="B4" s="52"/>
      <c r="C4" s="52"/>
      <c r="D4" s="662" t="s">
        <v>2</v>
      </c>
      <c r="E4" s="662"/>
      <c r="F4" s="662"/>
      <c r="G4" s="662"/>
      <c r="H4" s="662"/>
      <c r="I4" s="52"/>
      <c r="J4" s="52"/>
    </row>
    <row r="5" spans="2:10" ht="15.75" thickBot="1" x14ac:dyDescent="0.3">
      <c r="B5" s="52"/>
      <c r="C5" s="53"/>
      <c r="D5" s="54"/>
      <c r="E5" s="54"/>
      <c r="F5" s="54"/>
      <c r="G5" s="54"/>
      <c r="H5" s="54"/>
      <c r="I5" s="52"/>
      <c r="J5" s="52"/>
    </row>
    <row r="6" spans="2:10" ht="26.25" customHeight="1" thickTop="1" x14ac:dyDescent="0.25">
      <c r="B6" s="663" t="s">
        <v>4</v>
      </c>
      <c r="C6" s="672" t="s">
        <v>136</v>
      </c>
      <c r="D6" s="664"/>
      <c r="E6" s="664"/>
      <c r="F6" s="664"/>
      <c r="G6" s="664"/>
      <c r="H6" s="666"/>
      <c r="I6" s="674"/>
      <c r="J6" s="675" t="s">
        <v>99</v>
      </c>
    </row>
    <row r="7" spans="2:10" ht="26.25" customHeight="1" thickBot="1" x14ac:dyDescent="0.3">
      <c r="B7" s="663"/>
      <c r="C7" s="673"/>
      <c r="D7" s="665"/>
      <c r="E7" s="665"/>
      <c r="F7" s="665"/>
      <c r="G7" s="665"/>
      <c r="H7" s="667"/>
      <c r="I7" s="674"/>
      <c r="J7" s="676"/>
    </row>
    <row r="8" spans="2:10" ht="25.5" customHeight="1" x14ac:dyDescent="0.25">
      <c r="B8" s="663"/>
      <c r="C8" s="673" t="s">
        <v>137</v>
      </c>
      <c r="D8" s="668"/>
      <c r="E8" s="668"/>
      <c r="F8" s="664"/>
      <c r="G8" s="664"/>
      <c r="H8" s="666"/>
      <c r="I8" s="674"/>
      <c r="J8" s="677" t="s">
        <v>100</v>
      </c>
    </row>
    <row r="9" spans="2:10" ht="15.75" thickBot="1" x14ac:dyDescent="0.3">
      <c r="B9" s="663"/>
      <c r="C9" s="671"/>
      <c r="D9" s="669"/>
      <c r="E9" s="669"/>
      <c r="F9" s="665"/>
      <c r="G9" s="665"/>
      <c r="H9" s="667"/>
      <c r="I9" s="674"/>
      <c r="J9" s="678"/>
    </row>
    <row r="10" spans="2:10" ht="25.5" customHeight="1" x14ac:dyDescent="0.25">
      <c r="B10" s="663"/>
      <c r="C10" s="670" t="s">
        <v>169</v>
      </c>
      <c r="D10" s="668"/>
      <c r="E10" s="668"/>
      <c r="F10" s="668"/>
      <c r="G10" s="683" t="s">
        <v>189</v>
      </c>
      <c r="H10" s="666"/>
      <c r="I10" s="674"/>
      <c r="J10" s="679" t="s">
        <v>101</v>
      </c>
    </row>
    <row r="11" spans="2:10" ht="15.75" thickBot="1" x14ac:dyDescent="0.3">
      <c r="B11" s="663"/>
      <c r="C11" s="671"/>
      <c r="D11" s="669"/>
      <c r="E11" s="669"/>
      <c r="F11" s="669"/>
      <c r="G11" s="684"/>
      <c r="H11" s="667"/>
      <c r="I11" s="674"/>
      <c r="J11" s="680"/>
    </row>
    <row r="12" spans="2:10" ht="25.5" customHeight="1" x14ac:dyDescent="0.25">
      <c r="B12" s="663"/>
      <c r="C12" s="670" t="s">
        <v>138</v>
      </c>
      <c r="D12" s="681"/>
      <c r="E12" s="668"/>
      <c r="F12" s="668"/>
      <c r="G12" s="664"/>
      <c r="H12" s="666"/>
      <c r="I12" s="674"/>
      <c r="J12" s="686" t="s">
        <v>102</v>
      </c>
    </row>
    <row r="13" spans="2:10" ht="15.75" thickBot="1" x14ac:dyDescent="0.3">
      <c r="B13" s="663"/>
      <c r="C13" s="671"/>
      <c r="D13" s="682"/>
      <c r="E13" s="669"/>
      <c r="F13" s="669"/>
      <c r="G13" s="665"/>
      <c r="H13" s="667"/>
      <c r="I13" s="674"/>
      <c r="J13" s="687"/>
    </row>
    <row r="14" spans="2:10" ht="25.5" customHeight="1" x14ac:dyDescent="0.25">
      <c r="B14" s="663"/>
      <c r="C14" s="670" t="s">
        <v>139</v>
      </c>
      <c r="D14" s="681"/>
      <c r="E14" s="681"/>
      <c r="F14" s="668"/>
      <c r="G14" s="664"/>
      <c r="H14" s="666"/>
      <c r="I14" s="688"/>
      <c r="J14" s="685"/>
    </row>
    <row r="15" spans="2:10" x14ac:dyDescent="0.25">
      <c r="B15" s="663"/>
      <c r="C15" s="673"/>
      <c r="D15" s="682"/>
      <c r="E15" s="682"/>
      <c r="F15" s="669"/>
      <c r="G15" s="665"/>
      <c r="H15" s="667"/>
      <c r="I15" s="688"/>
      <c r="J15" s="685"/>
    </row>
    <row r="16" spans="2:10" x14ac:dyDescent="0.25">
      <c r="B16" s="685"/>
      <c r="C16" s="685"/>
      <c r="D16" s="55" t="s">
        <v>167</v>
      </c>
      <c r="E16" s="55" t="s">
        <v>103</v>
      </c>
      <c r="F16" s="55" t="s">
        <v>101</v>
      </c>
      <c r="G16" s="55" t="s">
        <v>8</v>
      </c>
      <c r="H16" s="55" t="s">
        <v>104</v>
      </c>
      <c r="I16" s="685"/>
      <c r="J16" s="685"/>
    </row>
    <row r="17" spans="2:10" x14ac:dyDescent="0.25">
      <c r="B17" s="685"/>
      <c r="C17" s="685"/>
      <c r="D17" s="56">
        <v>0.2</v>
      </c>
      <c r="E17" s="56">
        <v>0.4</v>
      </c>
      <c r="F17" s="56">
        <v>0.6</v>
      </c>
      <c r="G17" s="56">
        <v>0.8</v>
      </c>
      <c r="H17" s="56">
        <v>1</v>
      </c>
      <c r="I17" s="685"/>
      <c r="J17" s="685"/>
    </row>
    <row r="19" spans="2:10" x14ac:dyDescent="0.25">
      <c r="B19" s="57" t="s">
        <v>49</v>
      </c>
    </row>
  </sheetData>
  <mergeCells count="46">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 ref="I10:I11"/>
    <mergeCell ref="J10:J11"/>
    <mergeCell ref="D12:D13"/>
    <mergeCell ref="E12:E13"/>
    <mergeCell ref="F12:F13"/>
    <mergeCell ref="G10:G11"/>
    <mergeCell ref="H12:H13"/>
    <mergeCell ref="I12:I13"/>
    <mergeCell ref="I6:I7"/>
    <mergeCell ref="J6:J7"/>
    <mergeCell ref="D8:D9"/>
    <mergeCell ref="E8:E9"/>
    <mergeCell ref="F8:F9"/>
    <mergeCell ref="G8:G9"/>
    <mergeCell ref="H8:H9"/>
    <mergeCell ref="I8:I9"/>
    <mergeCell ref="J8:J9"/>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Observaciones caracterizacion</vt:lpstr>
      <vt:lpstr>Hoja1</vt:lpstr>
      <vt:lpstr>MAPA RIESGOS US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Clasificacion riesgo</vt:lpstr>
      <vt:lpstr>Factores Riesgo</vt:lpstr>
      <vt:lpstr>ValoraciónControles </vt:lpstr>
      <vt:lpstr>CONTROL DE CAMBIOS</vt:lpstr>
      <vt:lpstr>RESUMEN 1</vt:lpstr>
      <vt:lpstr>RESUMEN 2</vt:lpstr>
      <vt:lpstr>Calculos Controles</vt:lpstr>
      <vt:lpstr>'MAPA RIESGOS SEGURIDAD DIGITAL'!Área_de_impresión</vt:lpstr>
      <vt:lpstr>'MAPA RIESGOS US'!Área_de_impresión</vt:lpstr>
      <vt:lpstr>MAPA_DE_RIESGOS_DE_SEGURIDAD_DIGITAL</vt:lpstr>
      <vt:lpstr>'MAPA RIESGOS SEGURIDAD DIGITAL'!Títulos_a_imprimir</vt:lpstr>
      <vt:lpstr>'MAPA RIESGOS US'!Títulos_a_imprimir</vt:lpstr>
    </vt:vector>
  </TitlesOfParts>
  <Company>Unidad Administrativa Especial de 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Holguer Mendoza</cp:lastModifiedBy>
  <cp:lastPrinted>2023-09-27T16:00:30Z</cp:lastPrinted>
  <dcterms:created xsi:type="dcterms:W3CDTF">2020-03-24T23:12:47Z</dcterms:created>
  <dcterms:modified xsi:type="dcterms:W3CDTF">2024-09-23T19:35:55Z</dcterms:modified>
</cp:coreProperties>
</file>