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Z:\Informes\Seguimiento Mapa de riesgos\2024\Seguimiento Matriz de Riesgos\"/>
    </mc:Choice>
  </mc:AlternateContent>
  <xr:revisionPtr revIDLastSave="0" documentId="13_ncr:1_{0AFA1AD2-D99A-48C6-9348-2A8260B6FFDD}" xr6:coauthVersionLast="36" xr6:coauthVersionMax="47" xr10:uidLastSave="{00000000-0000-0000-0000-000000000000}"/>
  <bookViews>
    <workbookView xWindow="0" yWindow="0" windowWidth="28800" windowHeight="12225" tabRatio="682" firstSheet="2" activeTab="2" xr2:uid="{00000000-000D-0000-FFFF-FFFF00000000}"/>
  </bookViews>
  <sheets>
    <sheet name="Observaciones caracterizacion" sheetId="19" state="hidden" r:id="rId1"/>
    <sheet name="Hoja1" sheetId="11" state="hidden" r:id="rId2"/>
    <sheet name="MAPA RIESGOS US" sheetId="28" r:id="rId3"/>
    <sheet name="Mapa de Riesgo" sheetId="29" state="hidden" r:id="rId4"/>
    <sheet name="MAPA RIESGOS SEGURIDAD" sheetId="33" r:id="rId5"/>
    <sheet name="MAPA RIESGOS SEGURIDAD DIGITAL" sheetId="32" state="hidden" r:id="rId6"/>
    <sheet name="Tabla probabiidad" sheetId="14" state="hidden" r:id="rId7"/>
    <sheet name="Tabla impacto" sheetId="15" state="hidden" r:id="rId8"/>
    <sheet name="Matriz calor_RI" sheetId="16" state="hidden" r:id="rId9"/>
    <sheet name="Matriz calor RR" sheetId="27" state="hidden" r:id="rId10"/>
    <sheet name="Tabla Valoración Controles" sheetId="17" state="hidden" r:id="rId11"/>
    <sheet name="Atributos controles" sheetId="22" state="hidden" r:id="rId12"/>
    <sheet name="Clasificacion riesgo" sheetId="13" state="hidden" r:id="rId13"/>
    <sheet name="Factores Riesgo" sheetId="12" state="hidden" r:id="rId14"/>
    <sheet name="ValoraciónControles " sheetId="24" state="hidden" r:id="rId15"/>
    <sheet name="CONTROL DE CAMBIOS" sheetId="34" state="hidden" r:id="rId16"/>
    <sheet name="RESUMEN 1" sheetId="30" state="hidden" r:id="rId17"/>
    <sheet name="RESUMEN 2" sheetId="31" state="hidden" r:id="rId18"/>
    <sheet name="Calculos Controles" sheetId="23"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5" hidden="1">'MAPA RIESGOS SEGURIDAD DIGITAL'!$A$8:$H$68</definedName>
    <definedName name="_xlnm._FilterDatabase" localSheetId="2" hidden="1">'MAPA RIESGOS US'!$A$9:$AG$69</definedName>
    <definedName name="_xlnm._FilterDatabase" localSheetId="16" hidden="1">'RESUMEN 1'!$D$3:$F$58</definedName>
    <definedName name="_xlnm._FilterDatabase" localSheetId="17" hidden="1">'RESUMEN 2'!$B$6:$I$22</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ctualBeyond">PeriodInActual*(#REF!&gt;0)</definedName>
    <definedName name="_xlnm.Print_Area" localSheetId="5">'MAPA RIESGOS SEGURIDAD DIGITAL'!$A$1:$AI$66</definedName>
    <definedName name="_xlnm.Print_Area" localSheetId="2">'MAPA RIESGOS US'!$A$1:$AG$69</definedName>
    <definedName name="Colombia">#REF!</definedName>
    <definedName name="Departamentos">#REF!</definedName>
    <definedName name="FEBRERO">PercentCompleteBeyond*PeriodInPlan</definedName>
    <definedName name="Fuentes">#REF!</definedName>
    <definedName name="GGAd">#REF!</definedName>
    <definedName name="Gtics">#REF!=MEDIAN(#REF!,#REF!,#REF!+#REF!-1)</definedName>
    <definedName name="h">(#REF!=MEDIAN(#REF!,#REF!,#REF!+#REF!)*(#REF!&gt;0))*((#REF!&lt;(INT(#REF!+#REF!*#REF!)))+(#REF!=#REF!))*(#REF!&gt;0)</definedName>
    <definedName name="Indicadores">#REF!</definedName>
    <definedName name="MAPA_DE_RIESGOS_DE_SEGURIDAD_DIGITAL">'MAPA RIESGOS US'!$D$70</definedName>
    <definedName name="MIPG1">PeriodInActual*(#REF!&gt;0)</definedName>
    <definedName name="noooooooo">#REF!=MEDIAN(#REF!,#REF!,#REF!+#REF!-1)</definedName>
    <definedName name="nueva">#REF!=MEDIAN(#REF!,#REF!,#REF!+#REF!-1)</definedName>
    <definedName name="Objetivos">OFFSET(#REF!,0,0,COUNTA(#REF!)-1,1)</definedName>
    <definedName name="Ordenamiento">#REF!</definedName>
    <definedName name="Pai">#REF!</definedName>
    <definedName name="Paises">#REF!</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eru">#REF!</definedName>
    <definedName name="Plan">PeriodInPlan*(#REF!&gt;0)</definedName>
    <definedName name="PorcentajeCompletado">PercentCompleteBeyond*PeriodInPlan</definedName>
    <definedName name="Real">(PeriodInActual*(#REF!&gt;0))*PeriodInPlan</definedName>
    <definedName name="TitleRegion..BO60">#REF!</definedName>
    <definedName name="_xlnm.Print_Titles" localSheetId="5">'MAPA RIESGOS SEGURIDAD DIGITAL'!$1:$9</definedName>
    <definedName name="_xlnm.Print_Titles" localSheetId="2">'MAPA RIESGOS US'!$1:$10</definedName>
    <definedName name="Trans">#REF!</definedName>
    <definedName name="Transformaciones">'[1]Estructura de PND'!$B$4:$B$8</definedName>
    <definedName name="yg">PeriodInPlan*(#REF!&gt;0)</definedName>
  </definedNames>
  <calcPr calcId="191029"/>
</workbook>
</file>

<file path=xl/calcChain.xml><?xml version="1.0" encoding="utf-8"?>
<calcChain xmlns="http://schemas.openxmlformats.org/spreadsheetml/2006/main">
  <c r="AA49" i="28" l="1"/>
  <c r="L49" i="28"/>
  <c r="J49" i="28"/>
  <c r="J59" i="28"/>
  <c r="L59" i="28"/>
  <c r="T11" i="31"/>
  <c r="N22" i="31"/>
  <c r="M8" i="31"/>
  <c r="M7" i="31"/>
  <c r="M16" i="31"/>
  <c r="M17" i="31"/>
  <c r="M18" i="31"/>
  <c r="M19" i="31"/>
  <c r="M20" i="31"/>
  <c r="M21" i="31"/>
  <c r="M15" i="31"/>
  <c r="M14" i="31"/>
  <c r="M13" i="31"/>
  <c r="M12" i="31"/>
  <c r="M11" i="31"/>
  <c r="M10" i="31"/>
  <c r="M9" i="31"/>
  <c r="M6" i="31"/>
  <c r="O22" i="31"/>
  <c r="I5" i="30"/>
  <c r="H5" i="30"/>
  <c r="K1" i="22"/>
  <c r="M22" i="31" l="1"/>
  <c r="L42" i="28"/>
  <c r="J42" i="28"/>
  <c r="J29" i="28" l="1"/>
  <c r="J28" i="28"/>
  <c r="J27" i="28"/>
  <c r="J26" i="28"/>
  <c r="J25" i="28"/>
  <c r="AA41" i="28" l="1"/>
  <c r="AA40" i="28"/>
  <c r="AA39" i="28"/>
  <c r="AA38" i="28"/>
  <c r="Y41" i="28"/>
  <c r="Y40" i="28"/>
  <c r="Y39" i="28"/>
  <c r="L41" i="28"/>
  <c r="L40" i="28"/>
  <c r="L39" i="28"/>
  <c r="L38" i="28"/>
  <c r="J41" i="28"/>
  <c r="J40" i="28"/>
  <c r="J39" i="28"/>
  <c r="J38" i="28"/>
  <c r="H22" i="31"/>
  <c r="G22" i="31"/>
  <c r="F22" i="31"/>
  <c r="E22" i="31"/>
  <c r="D22" i="31"/>
  <c r="C21" i="31"/>
  <c r="C20" i="31"/>
  <c r="C19" i="31"/>
  <c r="C18" i="31"/>
  <c r="C17" i="31"/>
  <c r="C16" i="31"/>
  <c r="C15" i="31"/>
  <c r="C14" i="31"/>
  <c r="C13" i="31"/>
  <c r="C12" i="31"/>
  <c r="C11" i="31"/>
  <c r="C10" i="31"/>
  <c r="C9" i="31"/>
  <c r="C8" i="31"/>
  <c r="C7" i="31"/>
  <c r="C6" i="31"/>
  <c r="W31" i="31" l="1"/>
  <c r="Y69" i="28" l="1"/>
  <c r="Y68" i="28"/>
  <c r="Y67" i="28"/>
  <c r="AA23" i="28" l="1"/>
  <c r="L23" i="28"/>
  <c r="J23" i="28"/>
  <c r="N5" i="30" l="1"/>
  <c r="J5" i="30"/>
  <c r="Y34" i="33"/>
  <c r="J34" i="33"/>
  <c r="H34" i="33"/>
  <c r="Y33" i="33"/>
  <c r="Y32" i="33"/>
  <c r="Y31" i="33"/>
  <c r="Y30" i="33"/>
  <c r="J30" i="33"/>
  <c r="H30" i="33"/>
  <c r="Y23" i="33"/>
  <c r="J23" i="33"/>
  <c r="H23" i="33"/>
  <c r="Y16" i="33"/>
  <c r="J16" i="33"/>
  <c r="H16" i="33"/>
  <c r="R14" i="33"/>
  <c r="R13" i="33"/>
  <c r="R11" i="33"/>
  <c r="Y10" i="33"/>
  <c r="R10" i="33"/>
  <c r="J10" i="33"/>
  <c r="H10" i="33"/>
  <c r="AA48" i="28" l="1"/>
  <c r="L48" i="28"/>
  <c r="J48" i="28"/>
  <c r="T51" i="32" l="1"/>
  <c r="T50" i="32"/>
  <c r="T48" i="32"/>
  <c r="T47" i="32"/>
  <c r="J68" i="32"/>
  <c r="J67" i="32"/>
  <c r="AA66" i="32"/>
  <c r="T66" i="32"/>
  <c r="L66" i="32"/>
  <c r="J66" i="32"/>
  <c r="H66" i="32"/>
  <c r="AA65" i="32"/>
  <c r="Y65" i="32"/>
  <c r="T65" i="32"/>
  <c r="L65" i="32"/>
  <c r="J65" i="32"/>
  <c r="H65" i="32"/>
  <c r="AA64" i="32"/>
  <c r="Y64" i="32"/>
  <c r="T64" i="32"/>
  <c r="L64" i="32"/>
  <c r="J64" i="32"/>
  <c r="H64" i="32"/>
  <c r="J63" i="32"/>
  <c r="H63" i="32"/>
  <c r="J62" i="32"/>
  <c r="J60" i="32"/>
  <c r="AA59" i="32"/>
  <c r="L59" i="32"/>
  <c r="J59" i="32"/>
  <c r="AA58" i="32"/>
  <c r="L58" i="32"/>
  <c r="J58" i="32"/>
  <c r="AA57" i="32"/>
  <c r="L57" i="32"/>
  <c r="J57" i="32"/>
  <c r="AA56" i="32"/>
  <c r="L56" i="32"/>
  <c r="J56" i="32"/>
  <c r="AA54" i="32"/>
  <c r="L54" i="32"/>
  <c r="J54" i="32"/>
  <c r="AA53" i="32"/>
  <c r="L53" i="32"/>
  <c r="J53" i="32"/>
  <c r="L47" i="32"/>
  <c r="J47" i="32"/>
  <c r="AA46" i="32"/>
  <c r="L46" i="32"/>
  <c r="J46" i="32"/>
  <c r="H46" i="32"/>
  <c r="AA45" i="32"/>
  <c r="L45" i="32"/>
  <c r="J45" i="32"/>
  <c r="AA44" i="32"/>
  <c r="L44" i="32"/>
  <c r="J44" i="32"/>
  <c r="H44" i="32"/>
  <c r="AA43" i="32"/>
  <c r="L43" i="32"/>
  <c r="J43" i="32"/>
  <c r="AA42" i="32"/>
  <c r="L42" i="32"/>
  <c r="J42" i="32"/>
  <c r="H42" i="32"/>
  <c r="AA41" i="32"/>
  <c r="L41" i="32"/>
  <c r="J41" i="32"/>
  <c r="AA40" i="32"/>
  <c r="L40" i="32"/>
  <c r="J40" i="32"/>
  <c r="AA38" i="32"/>
  <c r="L38" i="32"/>
  <c r="J38" i="32"/>
  <c r="AA37" i="32"/>
  <c r="L37" i="32"/>
  <c r="J37" i="32"/>
  <c r="AA36" i="32"/>
  <c r="L36" i="32"/>
  <c r="J36" i="32"/>
  <c r="AA35" i="32"/>
  <c r="L35" i="32"/>
  <c r="J35" i="32"/>
  <c r="H35" i="32"/>
  <c r="AA34" i="32"/>
  <c r="L34" i="32"/>
  <c r="J34" i="32"/>
  <c r="H34" i="32"/>
  <c r="AA33" i="32"/>
  <c r="L33" i="32"/>
  <c r="J33" i="32"/>
  <c r="AA32" i="32"/>
  <c r="L32" i="32"/>
  <c r="J32" i="32"/>
  <c r="H32" i="32"/>
  <c r="AA31" i="32"/>
  <c r="L31" i="32"/>
  <c r="J31" i="32"/>
  <c r="AA30" i="32"/>
  <c r="L30" i="32"/>
  <c r="J30" i="32"/>
  <c r="AA29" i="32"/>
  <c r="L29" i="32"/>
  <c r="AA28" i="32"/>
  <c r="L28" i="32"/>
  <c r="AA27" i="32"/>
  <c r="L27" i="32"/>
  <c r="AA26" i="32"/>
  <c r="L26" i="32"/>
  <c r="AA25" i="32"/>
  <c r="L25" i="32"/>
  <c r="AA24" i="32"/>
  <c r="T24" i="32"/>
  <c r="L24" i="32"/>
  <c r="J24" i="32"/>
  <c r="AA23" i="32"/>
  <c r="T23" i="32"/>
  <c r="L23" i="32"/>
  <c r="J23" i="32"/>
  <c r="AA22" i="32"/>
  <c r="T22" i="32"/>
  <c r="L22" i="32"/>
  <c r="J22" i="32"/>
  <c r="AA21" i="32"/>
  <c r="T21" i="32"/>
  <c r="L21" i="32"/>
  <c r="J21" i="32"/>
  <c r="AA20" i="32"/>
  <c r="T20" i="32"/>
  <c r="L20" i="32"/>
  <c r="J20" i="32"/>
  <c r="AA19" i="32"/>
  <c r="L19" i="32"/>
  <c r="AA18" i="32"/>
  <c r="AA17" i="32"/>
  <c r="L17" i="32"/>
  <c r="AA16" i="32"/>
  <c r="AA15" i="32"/>
  <c r="L15" i="32"/>
  <c r="AA14" i="32"/>
  <c r="T14" i="32"/>
  <c r="L14" i="32"/>
  <c r="J14" i="32"/>
  <c r="AA13" i="32"/>
  <c r="L13" i="32"/>
  <c r="J13" i="32"/>
  <c r="AA12" i="32"/>
  <c r="L12" i="32"/>
  <c r="J12" i="32"/>
  <c r="L11" i="32"/>
  <c r="J11" i="32"/>
  <c r="L10" i="32"/>
  <c r="J10" i="32"/>
  <c r="W35" i="31" l="1"/>
  <c r="W34" i="31"/>
  <c r="W33" i="31"/>
  <c r="W32" i="31"/>
  <c r="W30" i="31"/>
  <c r="W29" i="31"/>
  <c r="W28" i="31"/>
  <c r="Q5" i="30"/>
  <c r="P5" i="30"/>
  <c r="O5" i="30"/>
  <c r="L5" i="30"/>
  <c r="K5" i="30"/>
  <c r="C22" i="31" l="1"/>
  <c r="W36" i="31"/>
  <c r="Q92" i="30"/>
  <c r="P92" i="30"/>
  <c r="O92" i="30"/>
  <c r="N92" i="30"/>
  <c r="C58" i="30"/>
  <c r="R5" i="30" l="1"/>
  <c r="P6" i="30" s="1"/>
  <c r="W5" i="30" s="1"/>
  <c r="O97" i="30"/>
  <c r="O98" i="30" s="1"/>
  <c r="N93" i="30"/>
  <c r="P97" i="30"/>
  <c r="P98" i="30" s="1"/>
  <c r="O93" i="30"/>
  <c r="Q97" i="30"/>
  <c r="Q98" i="30" s="1"/>
  <c r="P93" i="30"/>
  <c r="R97" i="30"/>
  <c r="R98" i="30" s="1"/>
  <c r="Q93" i="30"/>
  <c r="O6" i="30" l="1"/>
  <c r="V5" i="30" s="1"/>
  <c r="R6" i="30"/>
  <c r="Q6" i="30"/>
  <c r="X5" i="30" s="1"/>
  <c r="H6" i="30"/>
  <c r="I6" i="30"/>
  <c r="J6" i="30"/>
  <c r="K6" i="30"/>
  <c r="L6" i="30"/>
  <c r="N6" i="30"/>
  <c r="U5" i="30" s="1"/>
  <c r="Y5" i="30" l="1"/>
  <c r="AA47" i="28"/>
  <c r="L47" i="28"/>
  <c r="J47" i="28"/>
  <c r="H47" i="28"/>
  <c r="AA46" i="28"/>
  <c r="L46" i="28"/>
  <c r="J46" i="28"/>
  <c r="AA45" i="28"/>
  <c r="L45" i="28"/>
  <c r="J45" i="28"/>
  <c r="AA69" i="28" l="1"/>
  <c r="L69" i="28"/>
  <c r="J69" i="28"/>
  <c r="H69" i="28"/>
  <c r="AA68" i="28"/>
  <c r="L68" i="28"/>
  <c r="J68" i="28"/>
  <c r="H68" i="28"/>
  <c r="AA67" i="28"/>
  <c r="L67" i="28"/>
  <c r="J67" i="28"/>
  <c r="H67" i="28"/>
  <c r="J66" i="28" l="1"/>
  <c r="J65" i="28"/>
  <c r="J63" i="28"/>
  <c r="H66" i="28"/>
  <c r="AA62" i="28" l="1"/>
  <c r="AA61" i="28"/>
  <c r="AA60" i="28"/>
  <c r="AA59" i="28"/>
  <c r="L62" i="28"/>
  <c r="L61" i="28"/>
  <c r="L60" i="28"/>
  <c r="J62" i="28"/>
  <c r="J61" i="28"/>
  <c r="J60" i="28"/>
  <c r="AA57" i="28"/>
  <c r="L57" i="28"/>
  <c r="J57" i="28"/>
  <c r="AA56" i="28"/>
  <c r="L56" i="28"/>
  <c r="J56" i="28"/>
  <c r="AA54" i="28"/>
  <c r="L54" i="28"/>
  <c r="J54" i="28"/>
  <c r="AA53" i="28" l="1"/>
  <c r="AA52" i="28"/>
  <c r="AA51" i="28"/>
  <c r="AA50" i="28"/>
  <c r="L53" i="28" l="1"/>
  <c r="J53" i="28"/>
  <c r="H53" i="28"/>
  <c r="L52" i="28"/>
  <c r="J52" i="28"/>
  <c r="L51" i="28"/>
  <c r="J51" i="28"/>
  <c r="H51" i="28"/>
  <c r="L50" i="28"/>
  <c r="J50" i="28"/>
  <c r="AA25" i="28" l="1"/>
  <c r="AA26" i="28"/>
  <c r="AA27" i="28"/>
  <c r="AA28" i="28"/>
  <c r="AA29" i="28"/>
  <c r="AA43" i="28" l="1"/>
  <c r="AA37" i="28"/>
  <c r="AA36" i="28"/>
  <c r="AA35" i="28"/>
  <c r="AA34" i="28"/>
  <c r="AA33" i="28"/>
  <c r="AA32" i="28"/>
  <c r="AA31" i="28"/>
  <c r="AA30" i="28"/>
  <c r="AA24" i="28"/>
  <c r="AA22" i="28"/>
  <c r="AA21" i="28"/>
  <c r="AA20" i="28"/>
  <c r="AA19" i="28"/>
  <c r="AA18" i="28"/>
  <c r="AA17" i="28"/>
  <c r="AA16" i="28"/>
  <c r="L43" i="28" l="1"/>
  <c r="J43" i="28"/>
  <c r="L37" i="28" l="1"/>
  <c r="L36" i="28"/>
  <c r="L35" i="28"/>
  <c r="L34" i="28"/>
  <c r="L33" i="28"/>
  <c r="L32" i="28"/>
  <c r="L31" i="28"/>
  <c r="L30" i="28"/>
  <c r="L29" i="28"/>
  <c r="L28" i="28"/>
  <c r="L27" i="28"/>
  <c r="L26" i="28"/>
  <c r="L25" i="28"/>
  <c r="L24" i="28"/>
  <c r="L22" i="28"/>
  <c r="L21" i="28"/>
  <c r="L20" i="28"/>
  <c r="L18" i="28"/>
  <c r="L16" i="28"/>
  <c r="L15" i="28"/>
  <c r="L14" i="28"/>
  <c r="L13" i="28"/>
  <c r="L12" i="28"/>
  <c r="L11" i="28"/>
  <c r="J37" i="28"/>
  <c r="J36" i="28"/>
  <c r="J35" i="28"/>
  <c r="H35" i="28"/>
  <c r="J34" i="28"/>
  <c r="H34" i="28"/>
  <c r="J33" i="28"/>
  <c r="J32" i="28"/>
  <c r="H32" i="28"/>
  <c r="AA15" i="28" l="1"/>
  <c r="T15" i="28"/>
  <c r="J15" i="28"/>
  <c r="AA14" i="28"/>
  <c r="J14" i="28"/>
  <c r="AA13" i="28"/>
  <c r="J13" i="28"/>
  <c r="J24" i="28" l="1"/>
  <c r="J22" i="28"/>
  <c r="J21" i="28"/>
  <c r="J31" i="28" l="1"/>
  <c r="J30" i="28"/>
  <c r="J71" i="28" l="1"/>
  <c r="J12" i="28" l="1"/>
  <c r="J11" i="28"/>
  <c r="I22" i="23" l="1"/>
  <c r="H22" i="23"/>
  <c r="F5" i="15" l="1"/>
  <c r="F4" i="15"/>
  <c r="A48" i="24" l="1"/>
  <c r="A33" i="24"/>
  <c r="A4" i="23" l="1"/>
  <c r="B3" i="24"/>
  <c r="H4" i="23" l="1"/>
  <c r="C6" i="23" s="1"/>
  <c r="Y10" i="32" s="1"/>
  <c r="E1" i="22"/>
  <c r="D12" i="15"/>
  <c r="Y11" i="28" l="1"/>
  <c r="H7" i="23"/>
  <c r="F6" i="23"/>
  <c r="F7" i="23" s="1"/>
  <c r="H31" i="23"/>
  <c r="F31" i="23"/>
  <c r="F32" i="23" s="1"/>
  <c r="C33" i="23" s="1"/>
  <c r="F22" i="23"/>
  <c r="F23" i="23" s="1"/>
  <c r="C24" i="23" s="1"/>
  <c r="F13" i="23"/>
  <c r="F14" i="23" s="1"/>
  <c r="C15" i="23" s="1"/>
  <c r="Y11" i="32" s="1"/>
  <c r="F4" i="23"/>
  <c r="F5" i="23" s="1"/>
  <c r="Y12" i="28" l="1"/>
  <c r="Y12" i="29"/>
  <c r="I40" i="23"/>
  <c r="H40" i="23"/>
  <c r="I31" i="23"/>
  <c r="H13" i="23"/>
  <c r="F74" i="24" l="1"/>
  <c r="F59" i="24"/>
  <c r="F44" i="24"/>
  <c r="F14" i="24"/>
  <c r="F29" i="24"/>
  <c r="D15" i="15" l="1"/>
  <c r="D14" i="15"/>
  <c r="G1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tc={145DFCBC-8A4A-4EC0-BC50-D7AD5209D343}</author>
    <author>Jorge</author>
  </authors>
  <commentList>
    <comment ref="AH11" authorId="0" shapeId="0" xr:uid="{145DFCBC-8A4A-4EC0-BC50-D7AD5209D343}">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comité institucional se realizará en el mes de mayo </t>
        </r>
      </text>
    </comment>
    <comment ref="H20" authorId="1" shapeId="0" xr:uid="{00000000-0006-0000-0400-000003000000}">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53" authorId="1" shapeId="0" xr:uid="{00000000-0006-0000-0400-00000400000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Dolly Alvarez Buitrago</author>
    <author>Jorge</author>
  </authors>
  <commentList>
    <comment ref="H12" authorId="0" shapeId="0" xr:uid="{6E890C92-4A6D-42DD-93F5-BC72E817EC2A}">
      <text>
        <r>
          <rPr>
            <b/>
            <sz val="9"/>
            <color indexed="81"/>
            <rFont val="Tahoma"/>
            <family val="2"/>
          </rPr>
          <t>Dolly Álvarez Buitrago:</t>
        </r>
        <r>
          <rPr>
            <sz val="9"/>
            <color indexed="81"/>
            <rFont val="Tahoma"/>
            <family val="2"/>
          </rPr>
          <t xml:space="preserve">
Organizaciones creadas año 2020</t>
        </r>
      </text>
    </comment>
    <comment ref="H13" authorId="0" shapeId="0" xr:uid="{7B18441C-358D-4CD9-818B-24BE3F62F395}">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xr:uid="{C21D75B8-A90C-4828-B065-982FDDCEF2C5}">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6" authorId="1" shapeId="0" xr:uid="{69C69B9C-72DA-460E-B7D6-A85961B2C819}">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sharedStrings.xml><?xml version="1.0" encoding="utf-8"?>
<sst xmlns="http://schemas.openxmlformats.org/spreadsheetml/2006/main" count="5433" uniqueCount="1411">
  <si>
    <t xml:space="preserve">Referencia </t>
  </si>
  <si>
    <t>Descripción del Riesgo</t>
  </si>
  <si>
    <t>Impacto</t>
  </si>
  <si>
    <t>Causa Inmediata</t>
  </si>
  <si>
    <t>Probabilidad</t>
  </si>
  <si>
    <t>%</t>
  </si>
  <si>
    <t>Procesos</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</si>
  <si>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</si>
  <si>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</si>
  <si>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</si>
  <si>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</si>
  <si>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</si>
  <si>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</si>
  <si>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</si>
  <si>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</si>
  <si>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</si>
  <si>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</si>
  <si>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</si>
  <si>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</si>
  <si>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</si>
  <si>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</si>
  <si>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</si>
  <si>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</si>
  <si>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</si>
  <si>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</si>
  <si>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</si>
  <si>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</si>
  <si>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</si>
  <si>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</si>
  <si>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X</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</si>
  <si>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</si>
  <si>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</si>
  <si>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</si>
  <si>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</si>
  <si>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</si>
  <si>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</si>
  <si>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</si>
  <si>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</si>
  <si>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</si>
  <si>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</si>
  <si>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</si>
  <si>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</si>
  <si>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</si>
  <si>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</si>
  <si>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</si>
  <si>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</si>
  <si>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</si>
  <si>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Objetivo:</t>
  </si>
  <si>
    <t>Impacto 
Inherente</t>
  </si>
  <si>
    <t>Fuente: Adaptado de Curso Riesgo Operativo Universidad del Rosario por Dirección de Gestión y Desempeño Institucional de Función Pública,  2020.</t>
  </si>
  <si>
    <t>Zona de Riesgo Inherente</t>
  </si>
  <si>
    <t>Factor</t>
  </si>
  <si>
    <t>Definición</t>
  </si>
  <si>
    <t>Descripción</t>
  </si>
  <si>
    <t>Eventos relacionados con errores en las actividades que deben realizar los servidores de la organización.</t>
  </si>
  <si>
    <t>Falta de procedimientos</t>
  </si>
  <si>
    <t>Errores de grabación, autorización.</t>
  </si>
  <si>
    <t>Errores en cálculos para pagos internos y externos.</t>
  </si>
  <si>
    <t>Talento 
Humano</t>
  </si>
  <si>
    <t>Incluye Seguridad y Salud en el trabajo.
Se analiza posible dolo e intención frente a la corrupción.</t>
  </si>
  <si>
    <t>Hurto activos</t>
  </si>
  <si>
    <t>Posibles comportamientos no éticos de los  empleados.</t>
  </si>
  <si>
    <t xml:space="preserve">Fraude interno (corrupción, soborno).
</t>
  </si>
  <si>
    <t>Tecnología</t>
  </si>
  <si>
    <t>Eventos relacionados con la infraestructura tecnológica de la entidad.</t>
  </si>
  <si>
    <t>Daño de equipos</t>
  </si>
  <si>
    <t>Caída de aplicaciones.</t>
  </si>
  <si>
    <t>Caída de redes.</t>
  </si>
  <si>
    <t>Errores en programas.</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</si>
  <si>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</si>
  <si>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</si>
  <si>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</si>
  <si>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</si>
  <si>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</si>
  <si>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</si>
  <si>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</si>
  <si>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</si>
  <si>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</si>
  <si>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</si>
  <si>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</si>
  <si>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 xml:space="preserve"> Factores de Riesgo</t>
  </si>
  <si>
    <t>Ejecución y Administración de Procesos</t>
  </si>
  <si>
    <t>Pérdidas derivadas de errores en la ejecución y administración de procesos.</t>
  </si>
  <si>
    <t>Fraude Externo</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</si>
  <si>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</si>
  <si>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Fallas Tecnológicas</t>
  </si>
  <si>
    <t>Errores en hardware, software, telecomunicaciones, interrupción de servicios básicos.</t>
  </si>
  <si>
    <t>Relaciones Laborales</t>
  </si>
  <si>
    <t>Pérdidas que surgen de acciones contrarias a las leyes o acuerdos de empleo, salud o seguridad, del pago de demandas por daños personales o de discriminación.</t>
  </si>
  <si>
    <t>Usuarios,  Productos y Prácticas</t>
  </si>
  <si>
    <t>Fallas negligentes o involuntarias de las obligaciones frente a los usuarios y que impiden satisfacer una obligación profesional frente a éstos.</t>
  </si>
  <si>
    <t>Clasificación de Riesgos</t>
  </si>
  <si>
    <t>Frecuencia de la Actividad</t>
  </si>
  <si>
    <t>Muy Baja</t>
  </si>
  <si>
    <t>Baja</t>
  </si>
  <si>
    <t>Muy Alta</t>
  </si>
  <si>
    <t>Pérdida Reputacional</t>
  </si>
  <si>
    <t>Mayor 80%</t>
  </si>
  <si>
    <t>Catastrófico 100%</t>
  </si>
  <si>
    <t>Extremo</t>
  </si>
  <si>
    <t>Alto</t>
  </si>
  <si>
    <t>Moderado</t>
  </si>
  <si>
    <t>Bajo</t>
  </si>
  <si>
    <t>Menor</t>
  </si>
  <si>
    <t>Catastrófico</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</si>
  <si>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</si>
  <si>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</si>
  <si>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</si>
  <si>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</si>
  <si>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</si>
  <si>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</si>
  <si>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</si>
  <si>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</si>
  <si>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</si>
  <si>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</si>
  <si>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</si>
  <si>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</si>
  <si>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</si>
  <si>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</si>
  <si>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</si>
  <si>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</si>
  <si>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</si>
  <si>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</si>
  <si>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</si>
  <si>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Observación</t>
  </si>
  <si>
    <t>Actividades del proceso</t>
  </si>
  <si>
    <t>Líder del proceso</t>
  </si>
  <si>
    <t>Activos de información del proceso</t>
  </si>
  <si>
    <t>Clasificación del Riesgo</t>
  </si>
  <si>
    <t>Tabla Probabilidad. Criterios para definir el nivel de probabilidad</t>
  </si>
  <si>
    <t>Tabla Impacto. Criterios para definir el nivel de impacto</t>
  </si>
  <si>
    <t>Tabla Atributos de para el diseño del control</t>
  </si>
  <si>
    <t>Daños a activos fijos/Eventos externos</t>
  </si>
  <si>
    <t>Falta de capacitación, temas relacionados con el personal</t>
  </si>
  <si>
    <t>Afectación Económica (o presupuestal)</t>
  </si>
  <si>
    <t>Mapa riesgos  propuesto</t>
  </si>
  <si>
    <t>Muy Alta
100%</t>
  </si>
  <si>
    <t>Alta
80%</t>
  </si>
  <si>
    <t>Baja
40%</t>
  </si>
  <si>
    <t>Muy Baja
20%</t>
  </si>
  <si>
    <t>Descripción del Control</t>
  </si>
  <si>
    <t>Posibiidad de incurrir en perdida reputacional</t>
  </si>
  <si>
    <t xml:space="preserve">Frecuencia (No. Veces en que se repite la actividad en un año)  </t>
  </si>
  <si>
    <t xml:space="preserve"> </t>
  </si>
  <si>
    <t>Misión de  la Entidad:</t>
  </si>
  <si>
    <t>Posibilidad de pérdida reputacional y económica</t>
  </si>
  <si>
    <t>Riesgo</t>
  </si>
  <si>
    <t>Datos relacionados con la Probabilidad e Impacto</t>
  </si>
  <si>
    <t xml:space="preserve">Datos Valoración de Controles </t>
  </si>
  <si>
    <t xml:space="preserve">Calculo Requeridos </t>
  </si>
  <si>
    <t>Valoracion del Control 1</t>
  </si>
  <si>
    <t>Impacto Inherente</t>
  </si>
  <si>
    <t xml:space="preserve">Controles y sus Caracteristicas </t>
  </si>
  <si>
    <t xml:space="preserve">Peso </t>
  </si>
  <si>
    <t xml:space="preserve">Tipo </t>
  </si>
  <si>
    <t xml:space="preserve">Implementación </t>
  </si>
  <si>
    <t xml:space="preserve">Preventivo </t>
  </si>
  <si>
    <t xml:space="preserve">Automático
</t>
  </si>
  <si>
    <t>Con Regisro</t>
  </si>
  <si>
    <t>Sin Registro</t>
  </si>
  <si>
    <t xml:space="preserve">Evidencia </t>
  </si>
  <si>
    <t>Total Valoración del Control  1</t>
  </si>
  <si>
    <t>Probabilidad Residual</t>
  </si>
  <si>
    <t>Impacto Residual</t>
  </si>
  <si>
    <t>Automatico</t>
  </si>
  <si>
    <t>Posibilidad de incurrir en perdida reputacional por inconformismo por parte de los funcionarios debido al desarrollo de programas de capacitación fundamentados en la improvisación, sin un estudio previo de las necesidades y prioridades para el fortalecimiento de sus competencias, habilidades y aptitudes laborales, afectando la oportunidad y calidad en la calidad del servicio.</t>
  </si>
  <si>
    <t>40%*40%=</t>
  </si>
  <si>
    <t>Leve</t>
  </si>
  <si>
    <t>Leve 20%</t>
  </si>
  <si>
    <t>Media
60%</t>
  </si>
  <si>
    <t xml:space="preserve">Con Registro  </t>
  </si>
  <si>
    <t xml:space="preserve">El control deja un registro permite evidencia la ejecución del control.
</t>
  </si>
  <si>
    <t>El control no deja registro de la ejecución del control</t>
  </si>
  <si>
    <t xml:space="preserve">La actividad que conlleva el riesgo se ejecuta como máximos 2 veces por año
</t>
  </si>
  <si>
    <t xml:space="preserve">La actividad que conlleva el riesgo se ejecuta de 3 a 24 veces por año
</t>
  </si>
  <si>
    <t xml:space="preserve">La actividad que conlleva el riesgo se ejecuta mínimo 500 veces al año y máximo 5000 veces por año
</t>
  </si>
  <si>
    <t xml:space="preserve">La actividad que conlleva el riesgo se ejecuta más de 5000 veces por año
</t>
  </si>
  <si>
    <t xml:space="preserve">La actividad que conlleva el riesgo se ejecuta de 24 a 500 veces por año
</t>
  </si>
  <si>
    <t>Afectación menor a 10 SMLMV  .</t>
  </si>
  <si>
    <t xml:space="preserve">Entre 10 y 50 SMLMV 
</t>
  </si>
  <si>
    <t xml:space="preserve">Entre 50 y 100 SMLMV 
</t>
  </si>
  <si>
    <t xml:space="preserve">Entre 100 y 500 SMLMV 
</t>
  </si>
  <si>
    <t xml:space="preserve">Mayor a 500 SMLMV 
</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</si>
  <si>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</si>
  <si>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</si>
  <si>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</si>
  <si>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 xml:space="preserve">El riesgo afecta la imagen de la entidad con efecto publicitario sostenido a nivel de sector administrativo, nivel departamental o municipal.
</t>
  </si>
  <si>
    <t xml:space="preserve">El riesgo afecta la imagen de la entidad a nivel nacional, con efecto publicitario sostenido a nivel país
</t>
  </si>
  <si>
    <t>40%*25%= 10,00%
40%-10,00%=  30,00%</t>
  </si>
  <si>
    <t>RI</t>
  </si>
  <si>
    <r>
      <t>RR</t>
    </r>
    <r>
      <rPr>
        <sz val="12"/>
        <color rgb="FF000000"/>
        <rFont val="Calibri"/>
        <family val="2"/>
      </rPr>
      <t xml:space="preserve"> (1)</t>
    </r>
  </si>
  <si>
    <r>
      <t xml:space="preserve">RI  </t>
    </r>
    <r>
      <rPr>
        <sz val="12"/>
        <color rgb="FF000000"/>
        <rFont val="Calibri"/>
        <family val="2"/>
      </rPr>
      <t>(1)</t>
    </r>
  </si>
  <si>
    <t>RR (2)</t>
  </si>
  <si>
    <t>RI  (2)</t>
  </si>
  <si>
    <t xml:space="preserve">Zona de Riesgo </t>
  </si>
  <si>
    <t>Media</t>
  </si>
  <si>
    <t>El profesional responsable del sistema de Gestión en Seguridad y Salud en el trabaja verifica el cumplimiento de las actividades consignadas en el Plan de SST, de conformidad con las normas vigentes y las necesidades de la Entidad.</t>
  </si>
  <si>
    <t>El Coordinador  del grupo de gestión Humana o quien desarrolla la función, verifica el cumplimiento de los lineamientos en materia de evaluación del desempeño, establecidos por el ente regulador o instancias competentes, a traves de la revisión de la Plataforma Sistema de Evaluación del desempeño de la Comisión Nacional del Servicio Civil.</t>
  </si>
  <si>
    <t xml:space="preserve">El profesional especializado hace seguimiento al cumplimiento de los programas establecidos en el PIC a traves del XXXX  </t>
  </si>
  <si>
    <t xml:space="preserve">Posibilidad de incurrir en perdida reputacional por  sanción por parte de las entidades competentes en la asignación del presupuesto para entrenamientos y capacitaciones debido al  incumplimiento de las metas y objetivos establecidos  en el PIC
</t>
  </si>
  <si>
    <t>Tabla Atributos de para el diseño del control 1</t>
  </si>
  <si>
    <t>Tabla Atributos de para el diseño del control 3</t>
  </si>
  <si>
    <t>Tabla Atributos de para el diseño del control 4</t>
  </si>
  <si>
    <t>Tabla Atributos de para el diseño del control 5</t>
  </si>
  <si>
    <t>Total Valoración del Control  2</t>
  </si>
  <si>
    <t>Total Valoración del Control  3</t>
  </si>
  <si>
    <t>Total Valoración del Control  4</t>
  </si>
  <si>
    <t>Total Valoración del Control  5</t>
  </si>
  <si>
    <r>
      <t xml:space="preserve">Control 5
</t>
    </r>
    <r>
      <rPr>
        <sz val="12"/>
        <rFont val="Arial Narrow"/>
        <family val="2"/>
      </rPr>
      <t xml:space="preserve">
El profesional especializado hace seguimiento al cumplimiento de los programas establecidos en el PIC a traves del XXXX  </t>
    </r>
  </si>
  <si>
    <t>Valoracion del Control 2</t>
  </si>
  <si>
    <t>Valoracion del Control 4</t>
  </si>
  <si>
    <t>Posibilidad de  incurrir perdida reputacional por sanciones del ente de control debido a la inoportuidad en la calificación y evaluación  del desempeño laboral de los empleados publicos.</t>
  </si>
  <si>
    <t>40%*50%= 30,00%
40%- 20,00%= 20,00%</t>
  </si>
  <si>
    <t>Muy  Baja</t>
  </si>
  <si>
    <t>Moderado 60%</t>
  </si>
  <si>
    <t>Gestion del Mejoramiento</t>
  </si>
  <si>
    <t>Revisar y actualizar mecanismos de seguimiento y evaluar los resultados obtenidos, mediante  revisión periódica de autodiagnóstico, encaminados a promover la mejora continua en los procesos de gestión de la entidad, desarrollando de forma eficiente las capacidades institucionales.</t>
  </si>
  <si>
    <t>Inicia con la revisión y seguimiento de los resultados obtenidos de desempeño de los procesos y con base en los autodiagnósticos, logrando la actualización de los procesos del sistema. Aplica para los procesos que conforman el modelo de la entidad.</t>
  </si>
  <si>
    <t>Mitigar</t>
  </si>
  <si>
    <t>Transferir</t>
  </si>
  <si>
    <t>TRATAMIENTO RIESGO</t>
  </si>
  <si>
    <t>Marzo 30 de 2021</t>
  </si>
  <si>
    <t>Junio 30
Diciembre 31</t>
  </si>
  <si>
    <r>
      <rPr>
        <sz val="10"/>
        <color rgb="FFFF0000"/>
        <rFont val="Arial Narrow"/>
        <family val="2"/>
      </rPr>
      <t>Po</t>
    </r>
    <r>
      <rPr>
        <sz val="10"/>
        <color theme="1"/>
        <rFont val="Arial Narrow"/>
        <family val="2"/>
      </rPr>
      <t>r quejas o reclamos de la ciudadania en general o sanciones por entes de control de indole administrativo o disciplinario.</t>
    </r>
  </si>
  <si>
    <t>Validar el cumplimiento de las caracteristica y criterios establecidos para la conformidad de los productos o servicios de la Unidad, estableciendo una lista de chequeo en cumplimiento de las caracteristicas y condiciones del producto o servicio</t>
  </si>
  <si>
    <t>20%*40%= 8,00%
20%- 8,00%=  12%</t>
  </si>
  <si>
    <r>
      <rPr>
        <sz val="10"/>
        <color rgb="FFFF0000"/>
        <rFont val="Arial Narrow"/>
        <family val="2"/>
      </rPr>
      <t>Posibilidad de perdida</t>
    </r>
    <r>
      <rPr>
        <sz val="10"/>
        <color theme="1"/>
        <rFont val="Arial Narrow"/>
        <family val="2"/>
      </rPr>
      <t xml:space="preserve"> reputacional y economica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</si>
  <si>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r>
      <t>Debido</t>
    </r>
    <r>
      <rPr>
        <sz val="10"/>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</si>
  <si>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t xml:space="preserve">Sanciones economicas, sociales o judiciales por la prestación de un servicio o producto no conforme con los criterios establecidos para la prestación de un servicio o producto con los estandares de calidad y/o a los términos o condiciones establecidas contractualmente. </t>
  </si>
  <si>
    <t>Identificación del Riesgo</t>
  </si>
  <si>
    <t>Análisis del Riesgo Inherente</t>
  </si>
  <si>
    <t>Evaluación del riesgo - Valoración de los controles</t>
  </si>
  <si>
    <t>Evaluación del riesgo - Nivel del riesgo residual</t>
  </si>
  <si>
    <t>Impacto Residual Final</t>
  </si>
  <si>
    <t>Probabilidad Residual Final</t>
  </si>
  <si>
    <t>TABLA DE PROBABILIDAD</t>
  </si>
  <si>
    <t>El cual sera revisado y validado posteriormente por la Dirección de Investigación y Planeación o por la Dirección de Desarrollo de las Organizaciones Solidarias.</t>
  </si>
  <si>
    <t>El líder responsable del proceso respectivo donde se presta el servicio o producto, verificará el cumplimiento de las caracteristica y criterios establecidos para la conformidad de los productos o servicios de la Unidad.</t>
  </si>
  <si>
    <t>El Director Técnico del área donde se lleva a cavo la prestación del producto o servicio respectivo, validará el cumplimiento de los requisitos, caracteristicas y criterios establecidos para la conformidad de los productos o servicios de la Unidad.</t>
  </si>
  <si>
    <t>12%*40%= 4,80%
12%- 5,00%=  7,20%</t>
  </si>
  <si>
    <r>
      <rPr>
        <sz val="10"/>
        <color rgb="FFFF0000"/>
        <rFont val="Arial Narrow"/>
        <family val="2"/>
      </rPr>
      <t>Posibiidad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documentos que se encuentran disponible para el uso de los funcionarios o para consulta de la ciudadania en general. </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</si>
  <si>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ciudadania en general. </t>
    </r>
    <r>
      <rPr>
        <sz val="10"/>
        <color theme="1"/>
        <rFont val="Arial Narrow"/>
        <family val="2"/>
      </rPr>
      <t xml:space="preserve">
 </t>
    </r>
  </si>
  <si>
    <t xml:space="preserve">El líder de proceso responsable de actualizar y socializar los documentos aprobados, realizará el aseguramiento de los documentos que se encuentran disponible para el uso de los funcionarios o para consulta de la ciudadania en general. </t>
  </si>
  <si>
    <r>
      <rPr>
        <b/>
        <sz val="12"/>
        <color rgb="FFFF0000"/>
        <rFont val="Arial Narrow"/>
        <family val="2"/>
      </rPr>
      <t>Control 3</t>
    </r>
    <r>
      <rPr>
        <b/>
        <sz val="12"/>
        <color theme="9" tint="-0.249977111117893"/>
        <rFont val="Arial Narrow"/>
        <family val="2"/>
      </rPr>
      <t xml:space="preserve">
El líder de proceso responsable de actualizar y socializar los documentos aprobados, realizará el aseguramiento de los documentos que se encuentran disponible para el uso de los funcionarios o para consulta de la ciudadania en general. </t>
    </r>
    <r>
      <rPr>
        <sz val="12"/>
        <rFont val="Arial Narrow"/>
        <family val="2"/>
      </rPr>
      <t xml:space="preserve">
</t>
    </r>
  </si>
  <si>
    <t>20%*30%= 6,00%
20%- 6,00%=  14%</t>
  </si>
  <si>
    <t xml:space="preserve">El profesional responsable de revisión y actualización de documentos, verificará que la última versión vigente se encuentre disponible para el uso de los funcionarios o para consulta de la ciudadania en general. </t>
  </si>
  <si>
    <t>Profesional líder de mejoramiento</t>
  </si>
  <si>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</si>
  <si>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Posibiidad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</si>
  <si>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</si>
  <si>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1"/>
        <color rgb="FFFF0000"/>
        <rFont val="Arial Narrow"/>
        <family val="2"/>
      </rPr>
      <t>Posibiidad de incurri</t>
    </r>
    <r>
      <rPr>
        <sz val="11"/>
        <color theme="1"/>
        <rFont val="Arial Narrow"/>
        <family val="2"/>
      </rPr>
      <t>r en perdida repuacional y económica</t>
    </r>
  </si>
  <si>
    <t xml:space="preserve">Mayor </t>
  </si>
  <si>
    <t>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</si>
  <si>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r>
      <t xml:space="preserve">Control 4
</t>
    </r>
    <r>
      <rPr>
        <sz val="12"/>
        <rFont val="Arial Narrow"/>
        <family val="2"/>
      </rPr>
      <t xml:space="preserve">
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r>
  </si>
  <si>
    <t xml:space="preserve">El profesional líder del Proceso de Mejoramiento, realizará seguimientos conjuntos con los líderes de procesos de la entidad, de forma periodica, de las oportunidades de mejora, observaciones, recomendciones y hallazgos provenientes de diferentes fuentes, con el fin que se implementen o se realicen acciones de mejora con el fin de atender la gestión institucional. 
</t>
  </si>
  <si>
    <t>Lider Proceso de Gestión de Mejoramiento</t>
  </si>
  <si>
    <t>TABLA DE IMPACTO</t>
  </si>
  <si>
    <t xml:space="preserve">Menor 40% </t>
  </si>
  <si>
    <t>Matriz de calor Riesgo Inherente</t>
  </si>
  <si>
    <t>Matriz de calor Riesgo Residual</t>
  </si>
  <si>
    <t>ZOA DE RIESGO</t>
  </si>
  <si>
    <t>Director de Investigación y Planeación
Director de Desarrollo de las organizaciones Solidarias</t>
  </si>
  <si>
    <t>Junio 30
Diciembre 31</t>
  </si>
  <si>
    <t>Criterios de impacto</t>
  </si>
  <si>
    <t>Corresponde a la evidencia de la ejecución del control, que es verificable y no manipulable por parte del usuario. Ejemplo: Log de auditoria de un sistema, cartas con firma mecánica, firmas digitales,  actas de Juntas o Comités, firma de asistencia a reuniones.</t>
  </si>
  <si>
    <t>Posibilidad de perdida reputacional y economica por planificación institucional que no responde a las necesidades reales del sector solidario, debido que no se tuvo en cuenta el Plan Nacional de Desarrollo y la Planeación Estratégica y los requerimientos y necesidades del sector solidario.</t>
  </si>
  <si>
    <t>Posibiidad de perdida reputacional y económica por uso de mecanismos de administración de riesgos inadecuados y deficiente deteción temparana de riesgos, debido a fallas en la identificación de riesgos y estrategias para combatirlos, y a la implementación de controles por los responsables de su administración.</t>
  </si>
  <si>
    <t>Verificación, ajustes e implementación periodica del mapa de riesgos de procesos.</t>
  </si>
  <si>
    <t>40%*30%= 12,0%
40%- 12%= 28,0%</t>
  </si>
  <si>
    <t xml:space="preserve">Valoracion del Control </t>
  </si>
  <si>
    <t>Fraude Interno - Corrupción</t>
  </si>
  <si>
    <t>Director Nacional
Director de Investigación y Planeación
Director de Desarrollo de las organizaciones Solidarias
Líderes de Procesos</t>
  </si>
  <si>
    <t>1. Formulación de la Planeación estratégica Institucional de acuerdo a los lineamiento del gobierno nacional y necesidades del sector solidario.
2. Monitoreo y seguimiento de los Indicadores de la UAEOS: en el plan Nacional de Desarrollo, Plan Sectorial, Plan Estratégico y Plan de acción de la entidad, y presentados al Comité de Gestión y Desempeño Institucional.</t>
  </si>
  <si>
    <r>
      <rPr>
        <sz val="10"/>
        <color rgb="FFFF0000"/>
        <rFont val="Arial Narrow"/>
        <family val="2"/>
      </rPr>
      <t>Debido</t>
    </r>
    <r>
      <rPr>
        <sz val="10"/>
        <rFont val="Arial Narrow"/>
        <family val="2"/>
      </rPr>
      <t xml:space="preserve"> a la falta de actualización de las herramientas para la gestión y Administración de Riesgos en la entidad.
</t>
    </r>
    <r>
      <rPr>
        <sz val="10"/>
        <color rgb="FFFF0000"/>
        <rFont val="Arial Narrow"/>
        <family val="2"/>
      </rPr>
      <t xml:space="preserve">
</t>
    </r>
    <r>
      <rPr>
        <sz val="10"/>
        <color theme="1"/>
        <rFont val="Arial Narrow"/>
        <family val="2"/>
      </rPr>
      <t xml:space="preserve">
 </t>
    </r>
  </si>
  <si>
    <t>La identificación de riesgos y sus controles para combatirlos  no son los adecuados para reducir, evitar o compartir los riesgos.</t>
  </si>
  <si>
    <t>Actualizar y socializar las herramientas para la Administración de riesgos de la entidad (Política de administración de riesgos, formatos, manual y procedimientos) de acuerdo con la normatividad y lineamiento vigentes.</t>
  </si>
  <si>
    <t>PROCESO</t>
  </si>
  <si>
    <t>PDE</t>
  </si>
  <si>
    <r>
      <rPr>
        <sz val="10"/>
        <color rgb="FFFF0000"/>
        <rFont val="Arial Narrow"/>
        <family val="2"/>
      </rPr>
      <t>Debido</t>
    </r>
    <r>
      <rPr>
        <sz val="10"/>
        <rFont val="Arial Narrow"/>
        <family val="2"/>
      </rPr>
      <t xml:space="preserve"> a la no ejecución de los proyectos de inversión. 
</t>
    </r>
  </si>
  <si>
    <r>
      <rPr>
        <sz val="10"/>
        <color rgb="FFFF0000"/>
        <rFont val="Arial Narrow"/>
        <family val="2"/>
      </rPr>
      <t>Posibilidad de perdida</t>
    </r>
    <r>
      <rPr>
        <sz val="10"/>
        <color theme="1"/>
        <rFont val="Arial Narrow"/>
        <family val="2"/>
      </rPr>
      <t xml:space="preserve"> económica y reputacional por la devolución de recursos de inversión asignados a la entidad, </t>
    </r>
    <r>
      <rPr>
        <sz val="10"/>
        <color rgb="FFFF0000"/>
        <rFont val="Arial Narrow"/>
        <family val="2"/>
      </rPr>
      <t>debido</t>
    </r>
    <r>
      <rPr>
        <sz val="10"/>
        <color theme="1"/>
        <rFont val="Arial Narrow"/>
        <family val="2"/>
      </rPr>
      <t xml:space="preserve"> a la no ejecución de los proyectos de inversión o fallas en la formulación en sus diferentes etapas. 
</t>
    </r>
  </si>
  <si>
    <t>Verificar el estado de actualización de los planes, programas y proyectos en el SUIP Y SPI y alertar sobre acciones a ejecutar por parte de los formuladores.</t>
  </si>
  <si>
    <t>Validar el cumplimiento de las actualizaciones de los planes, programas y proyectos por parte de los formuladores.</t>
  </si>
  <si>
    <t>Omisión del envío de información o bases de datos, necesarios para la realización de las operaciones estadísticas internas (gestión institucional) o externas (Sector Solidario).</t>
  </si>
  <si>
    <t>Diseñar y actualizar el  Plan Estadístico Institucional, las fichas de cada operación estadística y las herramientas de recolección de información  internas y externas</t>
  </si>
  <si>
    <t>Actualizar el Plan Estadístico Institucional, las fichas de operaciones estadísticas y las herramientas de recolección</t>
  </si>
  <si>
    <t>Coordinación Grupo de Planeación y Estadística.
Profesional Especializado</t>
  </si>
  <si>
    <t>Verificación y consistencia de la información para su procesamiento.</t>
  </si>
  <si>
    <t>Realizar reportes de las operaciones estadísticas conforme a su periodicidad, verificando los criterios de calidad estadística.</t>
  </si>
  <si>
    <t>La información o bases de datos de la entidad sea manipulada por personas no autorizadas.</t>
  </si>
  <si>
    <t>Restricción del acceso a la información y a las bases de datos de operaciones estadísticas a personal no autorizado.</t>
  </si>
  <si>
    <t>Coordinador Grupo de Planeación y Estadística</t>
  </si>
  <si>
    <t>Posibilidad de pérdida reputacional</t>
  </si>
  <si>
    <t>Coordinación 
Grupo de Educación e Investigación</t>
  </si>
  <si>
    <t>Posibilidad de pérdida reputacional y pérdida económica</t>
  </si>
  <si>
    <t xml:space="preserve">Carencia de un desarrollo tecnológico integrado (para todos los canales de atención) que genere alertas preventivas, estadísticas y permita evidenciar la trazabilidad de las peticiones  </t>
  </si>
  <si>
    <t>Generar mecanismos de alerta temprana para recordar las peticiones asignadas a las diferentes áreas de la entidad.</t>
  </si>
  <si>
    <t>Remitir al menos dos veces por mes, a los jefes de cada área, la relación de peticiones pendientes</t>
  </si>
  <si>
    <t>Profesional Oficina de Servicio al ciudadano</t>
  </si>
  <si>
    <t>Socializar las consecuencias de incurrir en actos de corrupción por no observar el marco normativo aplicable</t>
  </si>
  <si>
    <r>
      <t xml:space="preserve">Por sanciones por parte de los entes de control e </t>
    </r>
    <r>
      <rPr>
        <sz val="10"/>
        <color rgb="FFFF0000"/>
        <rFont val="Arial Narrow"/>
        <family val="2"/>
      </rPr>
      <t>insatisfacción de los funcionarios de la entidad</t>
    </r>
  </si>
  <si>
    <r>
      <rPr>
        <sz val="10"/>
        <color rgb="FFFF0000"/>
        <rFont val="Arial Narrow"/>
        <family val="2"/>
      </rPr>
      <t>Debido</t>
    </r>
    <r>
      <rPr>
        <sz val="10"/>
        <color theme="1"/>
        <rFont val="Arial Narrow"/>
        <family val="2"/>
      </rPr>
      <t xml:space="preserve"> a la vinculación de los servidores públicos con documentación no idónea o sin el cumplimiento de los requisitos establecidos en la normatividad vigente.</t>
    </r>
  </si>
  <si>
    <t>Conflicto de Intereses</t>
  </si>
  <si>
    <t xml:space="preserve">El profesional  responsable verifica la documentación presentada por el aspirante  frente a los requisitos establecidos el Manual especifico de Funciones y Competencias de la entidad, para posteriormente ser validado y aprobado por el Coordinador del área de gestión Humana. </t>
  </si>
  <si>
    <t>Verificación de la documentación en la plataforma de SIGEP II y cumplimiento de la normatividad vigente.</t>
  </si>
  <si>
    <r>
      <rPr>
        <sz val="10"/>
        <color rgb="FFFF0000"/>
        <rFont val="Arial Narrow"/>
        <family val="2"/>
      </rPr>
      <t>Po</t>
    </r>
    <r>
      <rPr>
        <sz val="10"/>
        <color theme="1"/>
        <rFont val="Arial Narrow"/>
        <family val="2"/>
      </rPr>
      <t xml:space="preserve">r sanciones por entes de control o demandas por pagos inadecuados en la nomina </t>
    </r>
  </si>
  <si>
    <t>Revisión, validación y verificación de la preliquidación de nomina, para solicitud de PAC y  nomina mensual para su pago.</t>
  </si>
  <si>
    <t>Profesional Universitario Grupo de Gestión Humana
Coordinador Grupo de Gestión Humana
Subdirector Nacional</t>
  </si>
  <si>
    <t>Por demandas generadas por accidentes de trabajo o
enfermedades laborales</t>
  </si>
  <si>
    <t>Reportar a la ARL oportunamente los accidentes de trabajo y los casos positivos de Covid - 19.</t>
  </si>
  <si>
    <t>Grupo de Gestión Humana
Coordinador Grupo de Gestión Humana</t>
  </si>
  <si>
    <t>Posibilidad de  incurrir perdida reputacional</t>
  </si>
  <si>
    <t>Por no tener acceso a los archivos de historias laborales</t>
  </si>
  <si>
    <r>
      <t xml:space="preserve">Debido </t>
    </r>
    <r>
      <rPr>
        <sz val="10"/>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</si>
  <si>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Cargue información de tiempos laborados y salarios en la plataforma CETIL, previa verificación y validación de la información en las Historia Laborales de los exfuncionarios y funcionarios de la Entidad.</t>
  </si>
  <si>
    <t>Coordinador Grupo de Gestión Humana.</t>
  </si>
  <si>
    <t>Selección del rubro de Funcionamiento o inversión diferente al requerido.</t>
  </si>
  <si>
    <r>
      <rPr>
        <sz val="10"/>
        <color rgb="FFFF0000"/>
        <rFont val="Arial Narrow"/>
        <family val="2"/>
      </rPr>
      <t>Debido</t>
    </r>
    <r>
      <rPr>
        <sz val="10"/>
        <color theme="1"/>
        <rFont val="Arial Narrow"/>
        <family val="2"/>
      </rPr>
      <t xml:space="preserve"> a liquidación en la selección de los rubros de funcionamiento o inversión.</t>
    </r>
  </si>
  <si>
    <t>Verificación y cumplimiento cronograma remitido por el área correspondiente, aprobación por la Dirección Nacional</t>
  </si>
  <si>
    <t>Grupo de Gestión Humana
Subdirección Nacional
Grupo de Gestión Financiera</t>
  </si>
  <si>
    <r>
      <rPr>
        <sz val="10"/>
        <color rgb="FFFF0000"/>
        <rFont val="Arial Narrow"/>
        <family val="2"/>
      </rPr>
      <t>Debido</t>
    </r>
    <r>
      <rPr>
        <sz val="10"/>
        <rFont val="Arial Narrow"/>
        <family val="2"/>
      </rPr>
      <t xml:space="preserve"> a incumplimiento de los estándares de imagen corporativa, contenido inadecuado para publicaciones, o publicaciones que no han sido autorizadas. </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</si>
  <si>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incumplimiento de los estándares de imagen corporativa, contenido inadecuado para publicaciones, o publicaciones que no han sido autorizadas. </t>
    </r>
  </si>
  <si>
    <t>El líder responsable del proceso, verificará  que la publicación y su contenido sea el previamente revisado y autorizado, en los tiempos y parámetros definidos.</t>
  </si>
  <si>
    <t>Verificar el cumplimiento en la publicación de cada uno de los contenidos autorizados por el líder de proceso.</t>
  </si>
  <si>
    <t>Líder del Proceso de Comunicación y Prensa</t>
  </si>
  <si>
    <t>Posibilidad de incurrir en perdida reputacional</t>
  </si>
  <si>
    <t>Falta de control en la recolección de la información que se produce en la UAEOS</t>
  </si>
  <si>
    <t>Semanalmente mediante Consejo de  redacción el líder de proceso, verificará que la información que se produzca desde la UAEOS, se recolecte y difunda oportunamente a través de los canales establecidos para tal fin.</t>
  </si>
  <si>
    <t>Soporte técnico del aplicativo SIIA en su programación y desarrollo de los  módulos que lo integran</t>
  </si>
  <si>
    <r>
      <rPr>
        <sz val="11"/>
        <color rgb="FFFF0000"/>
        <rFont val="Arial Narrow"/>
        <family val="2"/>
      </rPr>
      <t>Debido</t>
    </r>
    <r>
      <rPr>
        <sz val="11"/>
        <color theme="1"/>
        <rFont val="Arial Narrow"/>
        <family val="2"/>
      </rPr>
      <t xml:space="preserve"> al inadecuado funcionamiento del aplicativo SIIA</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</si>
  <si>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al  inadecuado funcionamiento del aplicativo SIIA</t>
    </r>
  </si>
  <si>
    <t>Ejercer presión para agilizar la revisión de solicitudes de acreditación, no permitiendo la verificación de cumplimiento de requisitos</t>
  </si>
  <si>
    <r>
      <rPr>
        <sz val="11"/>
        <color rgb="FFFF0000"/>
        <rFont val="Arial Narrow"/>
        <family val="2"/>
      </rPr>
      <t>Debido</t>
    </r>
    <r>
      <rPr>
        <sz val="11"/>
        <color theme="1"/>
        <rFont val="Arial Narrow"/>
        <family val="2"/>
      </rPr>
      <t xml:space="preserve"> a la emisión de concepto favorable a solicitudes de acreditación sin el lleno de cumplimiento de requisitos.</t>
    </r>
  </si>
  <si>
    <r>
      <rPr>
        <sz val="11"/>
        <color rgb="FFFF0000"/>
        <rFont val="Arial Narrow"/>
        <family val="2"/>
      </rPr>
      <t>Posibilidad</t>
    </r>
    <r>
      <rPr>
        <sz val="11"/>
        <color theme="1"/>
        <rFont val="Arial Narrow"/>
        <family val="2"/>
      </rPr>
      <t xml:space="preserve"> de pérdida económica y pérdida reputacional</t>
    </r>
    <r>
      <rPr>
        <sz val="11"/>
        <color rgb="FFFF0000"/>
        <rFont val="Arial Narrow"/>
        <family val="2"/>
      </rPr>
      <t xml:space="preserve"> debido</t>
    </r>
    <r>
      <rPr>
        <sz val="11"/>
        <color theme="1"/>
        <rFont val="Arial Narrow"/>
        <family val="2"/>
      </rPr>
      <t xml:space="preserve"> a la emisión de concepto favorable a solicitudes de acreditación sin el lleno de cumplimiento de requisitos </t>
    </r>
  </si>
  <si>
    <t>Posibilidad de pérdida económica y  reputacional</t>
  </si>
  <si>
    <t>Falta de conocimiento de los referentes doctrinales de la UAEOS por profesionales que desarrollan investigaciones.</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</si>
  <si>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desarrollos investigativos que no se alinean a los referentes doctrinales institucionales. </t>
    </r>
  </si>
  <si>
    <t>Expedición de certificaciones de formación sin el cumplimiento de requisitos</t>
  </si>
  <si>
    <t xml:space="preserve">Debido a la emisión de certificados de procesos de formación sin el correspondiente cumplimiento de requisitos </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</si>
  <si>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</si>
  <si>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 xml:space="preserve">Posibilidad de pérdida económica y reputacional </t>
  </si>
  <si>
    <t xml:space="preserve">
Debilidad en el diagnostico socio empresarial </t>
  </si>
  <si>
    <r>
      <t>Debido</t>
    </r>
    <r>
      <rPr>
        <sz val="10"/>
        <rFont val="Arial Narrow"/>
        <family val="2"/>
      </rPr>
      <t xml:space="preserve"> a organizaciones solidarias que no son perdurables y sostenibles en el tiempo.</t>
    </r>
  </si>
  <si>
    <t>Dirección de Desarrollo</t>
  </si>
  <si>
    <t>Coaccionar a los funcionarios, contratistas o supervisores  de la Unidad</t>
  </si>
  <si>
    <t>x</t>
  </si>
  <si>
    <t>Posibilidad de pérdida económica</t>
  </si>
  <si>
    <t>Inventarios desactualizados</t>
  </si>
  <si>
    <r>
      <rPr>
        <sz val="10"/>
        <color rgb="FFFF0000"/>
        <rFont val="Arial Narrow"/>
        <family val="2"/>
      </rPr>
      <t xml:space="preserve">Debido </t>
    </r>
    <r>
      <rPr>
        <sz val="10"/>
        <color theme="1"/>
        <rFont val="Arial Narrow"/>
        <family val="2"/>
      </rPr>
      <t xml:space="preserve"> a extravio, sustracción,  fallas en la relación e identificación de los bienes, o administración de inventarios.</t>
    </r>
  </si>
  <si>
    <t xml:space="preserve">El profesional Especializado responsable de Inventarios, verifica cantidad y descripción de bienes contra factura, hoja de inventarios individual y diligenciamiento de los registros correspondientes de inventarios.           
</t>
  </si>
  <si>
    <t>Profesional Especializado Grupo de Gestión Administrativa</t>
  </si>
  <si>
    <t>Disponer de un área inadecuada para el deposito provisional de los recursos de Caja Menor.</t>
  </si>
  <si>
    <r>
      <rPr>
        <sz val="10"/>
        <color rgb="FFFF0000"/>
        <rFont val="Arial Narrow"/>
        <family val="2"/>
      </rPr>
      <t>Debido</t>
    </r>
    <r>
      <rPr>
        <sz val="10"/>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</si>
  <si>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</si>
  <si>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</si>
  <si>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Desconocimiento del Plan Institucional de Gestión Ambiental - PIGA y de las actividades  que lo contemplan.</t>
  </si>
  <si>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</si>
  <si>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</si>
  <si>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t>Socialización del Plan Institucional de Gestión Ambiental - PIGA y a su desarrollo y seguimiento a sus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</si>
  <si>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</si>
  <si>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</si>
  <si>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Nivel de acceso de personal no autorizado a la áreas de la Entidad</t>
  </si>
  <si>
    <r>
      <rPr>
        <sz val="11"/>
        <color rgb="FFFF0000"/>
        <rFont val="Arial Narrow"/>
        <family val="2"/>
      </rPr>
      <t>Debido</t>
    </r>
    <r>
      <rPr>
        <sz val="10"/>
        <color theme="1"/>
        <rFont val="Arial Narrow"/>
        <family val="2"/>
      </rPr>
      <t xml:space="preserve"> a sustracción de los bienes.</t>
    </r>
  </si>
  <si>
    <t>Verificación identidad del personal autorizado a accesar a la Entidad.</t>
  </si>
  <si>
    <t>Grupo de Gestión Administrativa
Todos los funcionarios de la Entidad</t>
  </si>
  <si>
    <t>GAD 01</t>
  </si>
  <si>
    <t>GAD 02</t>
  </si>
  <si>
    <t>GAD 03</t>
  </si>
  <si>
    <t>GAD 04</t>
  </si>
  <si>
    <t>Posibilidad de pérdida económica y reputacional</t>
  </si>
  <si>
    <r>
      <rPr>
        <sz val="10"/>
        <color rgb="FFFF0000"/>
        <rFont val="Arial Narrow"/>
        <family val="2"/>
      </rPr>
      <t>Debido</t>
    </r>
    <r>
      <rPr>
        <sz val="10"/>
        <color theme="1"/>
        <rFont val="Arial Narrow"/>
        <family val="2"/>
      </rPr>
      <t xml:space="preserve"> al  extravio o no tener acceso oportuno a los documentos objeto de consulta.</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</si>
  <si>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al  extravio o no tener acceso oportuno a los documentos objeto de consulta.</t>
    </r>
  </si>
  <si>
    <t>Aplicación de instrumentos, tales como las tablas de retención documental - TRD, inventario documental, hoja de control, y demás formatos (formatos de afuera) que aseguren una adecuada gestión y conservación de la documentación.</t>
  </si>
  <si>
    <t xml:space="preserve">Programar una (1) visita trimestral a una dependencia para verificar y validar la adecuada aplicación de los instrumentos de control citados.   </t>
  </si>
  <si>
    <r>
      <rPr>
        <sz val="10"/>
        <color rgb="FFFF0000"/>
        <rFont val="Arial Narrow"/>
        <family val="2"/>
      </rPr>
      <t>Debido</t>
    </r>
    <r>
      <rPr>
        <sz val="10"/>
        <color theme="1"/>
        <rFont val="Arial Narrow"/>
        <family val="2"/>
      </rPr>
      <t xml:space="preserve"> a la suscripción de documentos por personal no autorizado.</t>
    </r>
  </si>
  <si>
    <r>
      <rPr>
        <sz val="10"/>
        <color rgb="FFFF0000"/>
        <rFont val="Arial Narrow"/>
        <family val="2"/>
      </rPr>
      <t>Posibilidad</t>
    </r>
    <r>
      <rPr>
        <sz val="10"/>
        <color theme="1"/>
        <rFont val="Arial Narrow"/>
        <family val="2"/>
      </rPr>
      <t xml:space="preserve"> de incurrir en perdida económica y reputacional, </t>
    </r>
    <r>
      <rPr>
        <sz val="10"/>
        <color rgb="FFFF0000"/>
        <rFont val="Arial Narrow"/>
        <family val="2"/>
      </rPr>
      <t>debido</t>
    </r>
    <r>
      <rPr>
        <sz val="10"/>
        <color theme="1"/>
        <rFont val="Arial Narrow"/>
        <family val="2"/>
      </rPr>
      <t xml:space="preserve"> a la suscripción de documentos por personal no autorizado.</t>
    </r>
  </si>
  <si>
    <t>Elaboración de un protocolo y lineamientos para la administración y control de las comunicaciones oficiales.</t>
  </si>
  <si>
    <t>Socializar el protocolo y los lineamientos para la administración de las comunicaciones oficiales.</t>
  </si>
  <si>
    <t>GDO 01</t>
  </si>
  <si>
    <t>GDO 02</t>
  </si>
  <si>
    <t>GFI 01</t>
  </si>
  <si>
    <t>Comprometer recursos afectando rubros y usos presupuestales diferentes al objeto contractual.</t>
  </si>
  <si>
    <r>
      <rPr>
        <sz val="10"/>
        <color rgb="FFFF0000"/>
        <rFont val="Arial Narrow"/>
        <family val="2"/>
      </rPr>
      <t xml:space="preserve">Debido </t>
    </r>
    <r>
      <rPr>
        <sz val="10"/>
        <color theme="1"/>
        <rFont val="Arial Narrow"/>
        <family val="2"/>
      </rPr>
      <t xml:space="preserve"> a que se certifique erróneamente la disponibilidad de un rubro presupuestal.</t>
    </r>
  </si>
  <si>
    <t>Verificar y revisar que los rubros y usos presupuestales  se encuentren activos, creados y que sean acordes con el objeto contractual y las necesidades presentadas teniendo en cuenta la disponibilidad presupuestal por parte de los Funcionarios responsable de presupuesto.</t>
  </si>
  <si>
    <t>El Coordinador, técnico y auxiliar administrativo del Grupo de Gestión Financiera asesoraran en los rubros y usos presupuestales a utilizar.</t>
  </si>
  <si>
    <t>GH 01</t>
  </si>
  <si>
    <t>GH 02</t>
  </si>
  <si>
    <t>GH 03</t>
  </si>
  <si>
    <t>GH 04</t>
  </si>
  <si>
    <t>GH 05</t>
  </si>
  <si>
    <t>SC 01</t>
  </si>
  <si>
    <t>SC 02</t>
  </si>
  <si>
    <t>SC 03</t>
  </si>
  <si>
    <t>CPR 01</t>
  </si>
  <si>
    <t>CPR 02</t>
  </si>
  <si>
    <t>GIN 01</t>
  </si>
  <si>
    <t>GIN 02</t>
  </si>
  <si>
    <t>GIN 03</t>
  </si>
  <si>
    <t>GIN 04</t>
  </si>
  <si>
    <t>No disponer recursos presupuestales suficientes.</t>
  </si>
  <si>
    <t>Realizar planeación (establecer prioridades y necesidades) de los recursos presupuestales necesarios para adelantar las actividades de contratación.</t>
  </si>
  <si>
    <t>Verificar informes ejecución del Plan de mantenimiento de software y hardware</t>
  </si>
  <si>
    <t>Grupo TICS</t>
  </si>
  <si>
    <t>Perdida económica y reputacional</t>
  </si>
  <si>
    <t>Verificar el software instalado en los equipos de computo de la Entidad.</t>
  </si>
  <si>
    <t>Realizar jornadas de verificación de software no autorizado dentro de las actividades programadas de mantenimiento preventivo y correctivo.</t>
  </si>
  <si>
    <t>Sistemas de información no cuentan con controles adecuados y suficientes.</t>
  </si>
  <si>
    <r>
      <rPr>
        <sz val="10"/>
        <color rgb="FFFF0000"/>
        <rFont val="Arial Narrow"/>
        <family val="2"/>
      </rPr>
      <t>Debido</t>
    </r>
    <r>
      <rPr>
        <sz val="10"/>
        <color theme="1"/>
        <rFont val="Arial Narrow"/>
        <family val="2"/>
      </rPr>
      <t xml:space="preserve">  a sistemas de información susceptibles de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</si>
  <si>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sistemas de información susceptibles de manipulación o adulteración por personal no autorizado.</t>
    </r>
  </si>
  <si>
    <t>Corrupción - Fraude Interno</t>
  </si>
  <si>
    <t>Actualizar los Usuarios con accesos, permisos de Administrador y contraseñas, para los diferentes aplicativos, Servidores y equipos de Cómputo.</t>
  </si>
  <si>
    <t xml:space="preserve">Realizar jornadas de actualización de permisos de acceso a los roles de administrador, cada cuatro (4) meses; registrando los mismos en el formato "Dispositivos por IP". 
 </t>
  </si>
  <si>
    <t>Revisar Plan Anual de Adquisiciones para adelantar el proceso de contratación, acorde a las necesidades reales y definidas previamente.</t>
  </si>
  <si>
    <t>Oficina Jurídica
Subdirección Nacional
Director de Investigación y Planeación
Director de Desarrollo de las organizaciones Solidarias</t>
  </si>
  <si>
    <t>Diligenciar formato con los requisitos establecidos en la norma para realizar estudios (formato de documento y estudios previos conforme a lo enunciado en la ley 1150 de 2007)</t>
  </si>
  <si>
    <t>Presentación y revisión de documentos de estudios previos conforme a lo indicado en la ley 1150 de 2.007</t>
  </si>
  <si>
    <t>Revisar informes de supervisión de conformidad al objeto contractual del contratos o convenio.</t>
  </si>
  <si>
    <t>Informes de supervisión revisados</t>
  </si>
  <si>
    <t>Oficina Jurídica
Subdirección Nacional</t>
  </si>
  <si>
    <t>Efectuar revisión regimen de inhabilidades e incompatibilidades, consagrado en la Ley 80 de 1.993; y ley 1474 de 2.011.</t>
  </si>
  <si>
    <t>Oficina Asesora Jurídica</t>
  </si>
  <si>
    <t xml:space="preserve">Validar diligenciamiento  de declaración de estar incurso o no, en la causal de conflicto de intereses. </t>
  </si>
  <si>
    <t>GCO 01</t>
  </si>
  <si>
    <t>GCO 02</t>
  </si>
  <si>
    <t>GCO 03</t>
  </si>
  <si>
    <t>Falta de planeación en la asignación del apoderado judicial.</t>
  </si>
  <si>
    <t>Estudiar hojas de vida de apoderados judiciales de procesos  a favor o en contra de la UAEOS.</t>
  </si>
  <si>
    <t>Jefe Oficina Asesora Jurídica</t>
  </si>
  <si>
    <t>Deficiente Planeación en la designación oportuna de apoderado judicial en las diferentes etapas de los procesos.</t>
  </si>
  <si>
    <t>Designar oportuna y adecuadamente los apoderados judiciales</t>
  </si>
  <si>
    <t>Apoderados judiciales designados en las etapas procesales</t>
  </si>
  <si>
    <t>No establecimientos de controles y seguimientos a las PQRDS radicadas al interior de la UAEOS</t>
  </si>
  <si>
    <r>
      <rPr>
        <sz val="11"/>
        <color rgb="FFFF0000"/>
        <rFont val="Arial Narrow"/>
        <family val="2"/>
      </rPr>
      <t xml:space="preserve"> Debido</t>
    </r>
    <r>
      <rPr>
        <sz val="11"/>
        <color theme="1"/>
        <rFont val="Arial Narrow"/>
        <family val="2"/>
      </rPr>
      <t xml:space="preserve"> a  Respuestas a las PQRDS fuera de los términos establecidos, Respuestas a las PQRDS no congruentes con lo solicitado,  y PQRDS sin traslado oportuno.</t>
    </r>
  </si>
  <si>
    <r>
      <rPr>
        <sz val="11"/>
        <color rgb="FFFF0000"/>
        <rFont val="Arial Narrow"/>
        <family val="2"/>
      </rPr>
      <t>Posibilidad</t>
    </r>
    <r>
      <rPr>
        <sz val="11"/>
        <rFont val="Arial Narrow"/>
        <family val="2"/>
      </rPr>
      <t xml:space="preserve"> de perdida reputacional y económica po</t>
    </r>
    <r>
      <rPr>
        <sz val="11"/>
        <color theme="1"/>
        <rFont val="Arial Narrow"/>
        <family val="2"/>
      </rPr>
      <t xml:space="preserve">r Respuesta a PQRDS sin el lleno de los requisitos legales. </t>
    </r>
    <r>
      <rPr>
        <sz val="11"/>
        <color rgb="FFFF0000"/>
        <rFont val="Arial Narrow"/>
        <family val="2"/>
      </rPr>
      <t xml:space="preserve"> Debido </t>
    </r>
    <r>
      <rPr>
        <sz val="11"/>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</si>
  <si>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</si>
  <si>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La no verificación de existencia de incompatibilidad o conflicto de intereses entre el apoderado designado por la UAEOS y la parte demandante o demandada según corresponda.</t>
  </si>
  <si>
    <t>GJU 01</t>
  </si>
  <si>
    <t>GJU 02</t>
  </si>
  <si>
    <t>GJU 03</t>
  </si>
  <si>
    <t>GJU 04</t>
  </si>
  <si>
    <t>GME 01</t>
  </si>
  <si>
    <t>GME 02</t>
  </si>
  <si>
    <t>GME 03</t>
  </si>
  <si>
    <t>GCE 01</t>
  </si>
  <si>
    <t>GCE 02</t>
  </si>
  <si>
    <t>GCE 03</t>
  </si>
  <si>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</si>
  <si>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Jefe Oficina de Control Interno</t>
  </si>
  <si>
    <r>
      <rPr>
        <sz val="10"/>
        <color rgb="FFFF0000"/>
        <rFont val="Arial Narrow"/>
        <family val="2"/>
      </rPr>
      <t>Debido</t>
    </r>
    <r>
      <rPr>
        <sz val="10"/>
        <color theme="1"/>
        <rFont val="Arial Narrow"/>
        <family val="2"/>
      </rPr>
      <t xml:space="preserve">  a la no presentación de las mediciones e informes establecidos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</si>
  <si>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</si>
  <si>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</si>
  <si>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Desconocimiento de la importancia e impacto de las recomendaciones realizadas por la  Oficina de Control Interno y las consecuencias de incumplimiento por los diferentes procesos.</t>
  </si>
  <si>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</si>
  <si>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</si>
  <si>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</si>
  <si>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</si>
  <si>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r>
      <rPr>
        <sz val="10"/>
        <color rgb="FFFF0000"/>
        <rFont val="Arial Narrow"/>
        <family val="2"/>
      </rPr>
      <t>Posibilidad de perdida</t>
    </r>
    <r>
      <rPr>
        <sz val="10"/>
        <color theme="1"/>
        <rFont val="Arial Narrow"/>
        <family val="2"/>
      </rPr>
      <t xml:space="preserve"> reputacional y económica por planificación institucional que no responda a los lineamientos del gobierno nacional y a las necesidades reales del sector solidario, </t>
    </r>
    <r>
      <rPr>
        <sz val="10"/>
        <color rgb="FFFF0000"/>
        <rFont val="Arial Narrow"/>
        <family val="2"/>
      </rPr>
      <t>debido</t>
    </r>
    <r>
      <rPr>
        <sz val="10"/>
        <color theme="1"/>
        <rFont val="Arial Narrow"/>
        <family val="2"/>
      </rPr>
      <t xml:space="preserve"> que no se actualiza o socializa el proceso de Pensamiento y direccionamiento estratégico </t>
    </r>
  </si>
  <si>
    <t>Revisión, actualización y  desarrollo del proceso de Pensamiento y Direccionamiento Estratégico, para la formulación e implementación de la Planeación Estratégica Institucional.</t>
  </si>
  <si>
    <r>
      <rPr>
        <sz val="10"/>
        <color rgb="FFFF0000"/>
        <rFont val="Arial Narrow"/>
        <family val="2"/>
      </rPr>
      <t>Posibilidad</t>
    </r>
    <r>
      <rPr>
        <sz val="10"/>
        <rFont val="Arial Narrow"/>
        <family val="2"/>
      </rPr>
      <t xml:space="preserve"> de perdida reputa</t>
    </r>
    <r>
      <rPr>
        <sz val="10"/>
        <color theme="1"/>
        <rFont val="Arial Narrow"/>
        <family val="2"/>
      </rPr>
      <t xml:space="preserve">cional y económica por uso de mecanismos de administración de riesgos inadecuados y deficiente detección temprana de riesgos, </t>
    </r>
    <r>
      <rPr>
        <sz val="10"/>
        <color rgb="FFFF0000"/>
        <rFont val="Arial Narrow"/>
        <family val="2"/>
      </rPr>
      <t xml:space="preserve">debido </t>
    </r>
    <r>
      <rPr>
        <sz val="10"/>
        <rFont val="Arial Narrow"/>
        <family val="2"/>
      </rPr>
      <t>a la falta de actualización de las herramientas para la gestión y Administración de Riesgos en la entidad</t>
    </r>
  </si>
  <si>
    <t>1.Mantener actualizada la documentación y herramientas para la gestión de riesgos. 
2. Realizar análisis a los seguimientos que reportan los líderes de procesos frente a los controles establecidos en los  Mapa de Riesgos de la entidad periódicamente.</t>
  </si>
  <si>
    <t>Implementar el programa integral de intervención PII (ruta)</t>
  </si>
  <si>
    <t xml:space="preserve">Gestionar ante el ministerio de hacienda y crédito las necesidades presupuestales para la atención de fomento de la economía solidaria </t>
  </si>
  <si>
    <t xml:space="preserve">Presentar ante el proyecto de presupuesto para atender las necesidades de las organizaciones </t>
  </si>
  <si>
    <t>Posibilidad de incurrir en perdida económica y reputacional</t>
  </si>
  <si>
    <t>Debido a  ejercer coacción a los funcionarios, contratistas o supervisores de la unidad para un beneficio particular o de un tercero.</t>
  </si>
  <si>
    <t>Posibilidad perdida económica y reputacional  debido a  ejercer coacción a los funcionarios, contratistas o supervisores de la unidad para un beneficio particular o de un tercero.</t>
  </si>
  <si>
    <t>Verificar   cumplimiento de la normativa vigente como. Circular para el supervisor.  resolución de funciones de supervisión, informes de supervisión   CIRCULAR 225 /15
Manual de contratación
Guía de Supervisión 
Guía de Financiero</t>
  </si>
  <si>
    <t>Solicitar Informes de supervisión con evidencia de seguimiento de informes mensuales técnicos  del cooperante y contratista si aplica.</t>
  </si>
  <si>
    <t>La no formulación, gestión y actualización de los planes, programas y proyectos por los formuladores y responsables, que permitan su desarrollo y ejecución de los proyectos de inversión.</t>
  </si>
  <si>
    <t>Supervisar la ejecución de los proyectos de inversión, estableciéndose el grado de avance financiero y de entrega productos, y realizar los ajustes en la ejecución si a ello corresponde.</t>
  </si>
  <si>
    <r>
      <rPr>
        <sz val="11"/>
        <color rgb="FFFF0000"/>
        <rFont val="Arial Narrow"/>
        <family val="2"/>
      </rPr>
      <t>Debido</t>
    </r>
    <r>
      <rPr>
        <sz val="11"/>
        <color theme="1"/>
        <rFont val="Arial Narrow"/>
        <family val="2"/>
      </rPr>
      <t xml:space="preserve"> a peticiones resueltas de manera inoportuna y/o extemporánea</t>
    </r>
  </si>
  <si>
    <r>
      <rPr>
        <sz val="11"/>
        <color rgb="FFFF0000"/>
        <rFont val="Arial Narrow"/>
        <family val="2"/>
      </rPr>
      <t xml:space="preserve">Posibilidad </t>
    </r>
    <r>
      <rPr>
        <sz val="11"/>
        <color theme="1"/>
        <rFont val="Arial Narrow"/>
        <family val="2"/>
      </rPr>
      <t xml:space="preserve">de pérdida reputacional </t>
    </r>
    <r>
      <rPr>
        <sz val="11"/>
        <color rgb="FFFF0000"/>
        <rFont val="Arial Narrow"/>
        <family val="2"/>
      </rPr>
      <t>debido</t>
    </r>
    <r>
      <rPr>
        <sz val="11"/>
        <color theme="1"/>
        <rFont val="Arial Narrow"/>
        <family val="2"/>
      </rPr>
      <t xml:space="preserve"> a peticiones resueltas de manera inoportuna  y/o extemporánea.</t>
    </r>
  </si>
  <si>
    <t xml:space="preserve">Reportar las necesidades de programación, mantenimiento y soporte al grupo de Tics </t>
  </si>
  <si>
    <t>Reportar las necesidades de programación, mantenimiento y soporte al grupo de Tics, cada vez que ocurran</t>
  </si>
  <si>
    <t xml:space="preserve">Profesional Especializado Grupo de educación e investigación </t>
  </si>
  <si>
    <t>Posibilidad de incurrir en perdida económica</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</si>
  <si>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por</t>
    </r>
    <r>
      <rPr>
        <sz val="10"/>
        <color theme="1"/>
        <rFont val="Arial Narrow"/>
        <family val="2"/>
      </rPr>
      <t xml:space="preserve"> sanciones por parte de los entes de control e insatisfacción de los funcionarios de la entidad,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</si>
  <si>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r>
      <rPr>
        <sz val="10"/>
        <color rgb="FFFF0000"/>
        <rFont val="Arial Narrow"/>
        <family val="2"/>
      </rPr>
      <t>Debido</t>
    </r>
    <r>
      <rPr>
        <sz val="10"/>
        <color theme="1"/>
        <rFont val="Arial Narrow"/>
        <family val="2"/>
      </rPr>
      <t xml:space="preserve"> a inconsistencias presentadas en la liquidación de la nómina  
 </t>
    </r>
  </si>
  <si>
    <r>
      <rPr>
        <sz val="10"/>
        <color rgb="FFFF0000"/>
        <rFont val="Arial Narrow"/>
        <family val="2"/>
      </rPr>
      <t>Posibilidad</t>
    </r>
    <r>
      <rPr>
        <sz val="10"/>
        <color theme="1"/>
        <rFont val="Arial Narrow"/>
        <family val="2"/>
      </rPr>
      <t xml:space="preserve"> de incurrir en perdida económica por sanciones por parte de  entes de control o demandas por pagos inadecuados en la nomina y liquidación de las prestaciones sociales, </t>
    </r>
    <r>
      <rPr>
        <sz val="10"/>
        <color rgb="FFFF0000"/>
        <rFont val="Arial Narrow"/>
        <family val="2"/>
      </rPr>
      <t>debido</t>
    </r>
    <r>
      <rPr>
        <sz val="10"/>
        <color theme="1"/>
        <rFont val="Arial Narrow"/>
        <family val="2"/>
      </rPr>
      <t xml:space="preserve"> a inconsistencias presentadas en la liquidación de la mismas.</t>
    </r>
  </si>
  <si>
    <t>Validar y aprobar por el Coordinador de Gestión Humana la preliquidación de nomina presentada por el profesional responsable  a través de la verificación de la prenomina frente a la confrontación de las novedades y situaciones administrativas existentes.</t>
  </si>
  <si>
    <r>
      <rPr>
        <sz val="11"/>
        <color rgb="FFFF0000"/>
        <rFont val="Arial Narrow"/>
        <family val="2"/>
      </rPr>
      <t>Posibilidad de incurri</t>
    </r>
    <r>
      <rPr>
        <sz val="11"/>
        <color theme="1"/>
        <rFont val="Arial Narrow"/>
        <family val="2"/>
      </rPr>
      <t>r en perdida económica</t>
    </r>
  </si>
  <si>
    <r>
      <rPr>
        <sz val="10"/>
        <color rgb="FFFF0000"/>
        <rFont val="Arial Narrow"/>
        <family val="2"/>
      </rPr>
      <t xml:space="preserve">Debido </t>
    </r>
    <r>
      <rPr>
        <sz val="10"/>
        <color theme="1"/>
        <rFont val="Arial Narrow"/>
        <family val="2"/>
      </rPr>
      <t xml:space="preserve">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</si>
  <si>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incurrir en perdida económica por demandas generadas por accidentes de trabajo o enfermedades general o laboral, </t>
    </r>
    <r>
      <rPr>
        <sz val="10"/>
        <color rgb="FFFF0000"/>
        <rFont val="Arial Narrow"/>
        <family val="2"/>
      </rPr>
      <t>debido</t>
    </r>
    <r>
      <rPr>
        <sz val="10"/>
        <color theme="1"/>
        <rFont val="Arial Narrow"/>
        <family val="2"/>
      </rPr>
      <t xml:space="preserve"> 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</si>
  <si>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</si>
  <si>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Revisión de Historias laborales para validación y cargue de la información en el aplicativo CETIL, para su revisión y firma del Coordinador Grupo de Gestión Humana.</t>
  </si>
  <si>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liquidación en la selección de los rubros de funcionamiento o inversión.</t>
    </r>
  </si>
  <si>
    <t>Cargue de la información SIIF, verificación y aprobación de las solicitudes de tiquetes aéreos y viáticos de comisión de servicios de los servidores públicos.</t>
  </si>
  <si>
    <t>Falta de control  en la publicación de contenidos y piezas, en los canales establecidos para tal fin.</t>
  </si>
  <si>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</si>
  <si>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</si>
  <si>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t>El líder responsable del proceso deberá verificar y asegurar la recolección de contenidos dentro de los tiempos y estándares establecidos.</t>
  </si>
  <si>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extravio,  fallas en la relación e identificación de los bienes, o administración de inventarios.
</t>
    </r>
  </si>
  <si>
    <t>Realizar toma física de inventarios de todos los bienes de la Entidad y presentar informe pormenorizado por funcionario (inventarios individuales) y por dependencia.</t>
  </si>
  <si>
    <r>
      <rPr>
        <sz val="10"/>
        <color rgb="FFFF0000"/>
        <rFont val="Arial Narrow"/>
        <family val="2"/>
      </rPr>
      <t xml:space="preserve">Posibilidad </t>
    </r>
    <r>
      <rPr>
        <sz val="10"/>
        <rFont val="Arial Narrow"/>
        <family val="2"/>
      </rPr>
      <t>de perdida económica,</t>
    </r>
    <r>
      <rPr>
        <sz val="10"/>
        <color theme="1"/>
        <rFont val="Arial Narrow"/>
        <family val="2"/>
      </rPr>
      <t xml:space="preserve"> </t>
    </r>
    <r>
      <rPr>
        <sz val="10"/>
        <color rgb="FFFF0000"/>
        <rFont val="Arial Narrow"/>
        <family val="2"/>
      </rPr>
      <t>debido</t>
    </r>
    <r>
      <rPr>
        <sz val="10"/>
        <color theme="1"/>
        <rFont val="Arial Narrow"/>
        <family val="2"/>
      </rPr>
      <t xml:space="preserve"> a sustracción de los recursos asignados a caja menor.</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</si>
  <si>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sustracción de los bienes.
</t>
    </r>
  </si>
  <si>
    <t>Autorización de acceso a personal externo y visitantes, previa identificación. Y acompañamiento por parte de un funcionario de la Entidad.</t>
  </si>
  <si>
    <t>Procesos archivísticos no aplicados conforme a la normatividad vigente.</t>
  </si>
  <si>
    <t>Grupo de Gestión Administrativa
Profesional o Tecnólogo en Gestión Documental</t>
  </si>
  <si>
    <t>Posibilidad de perdida económica y reputacional</t>
  </si>
  <si>
    <t>Inexistencia de protocolos y lineamientos  para la administración de las comunicaciones oficiales.</t>
  </si>
  <si>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que se certifique erróneamente la disponibilidad de un rubro presupuestal.</t>
    </r>
  </si>
  <si>
    <t>Profesional Especializado. Técnico y auxiliar Grupo de Gestión Financiera</t>
  </si>
  <si>
    <t>Brindar asesoría en la definición de los rubros y usos presupuestales para la adquisición de bienes o servicios por parte de los funcionario encargado del manejo de presupuesto.</t>
  </si>
  <si>
    <t>El Coordinador, contratista con funciones de contador, técnico,  auxiliar administrativo del Grupo de Gestión Financiera brindaran asesora para la definición de los rubros y usos presupuestales en la adquisición de bienes y servicios.</t>
  </si>
  <si>
    <t>Profesional Especializado, contratista con funciones de contador, Técnico y auxiliar Grupo de Gestión Financiera</t>
  </si>
  <si>
    <t>Perdida reputacional y económica</t>
  </si>
  <si>
    <r>
      <t>Debido</t>
    </r>
    <r>
      <rPr>
        <sz val="10"/>
        <rFont val="Arial Narrow"/>
        <family val="2"/>
      </rPr>
      <t xml:space="preserve"> a la no contratación de los procesos indispensables (mantenimiento preventivo y correctivo de hardware y software, obsolescencia de equipos tecnológicos) para el funcionamiento de la UAEOS.</t>
    </r>
  </si>
  <si>
    <r>
      <rPr>
        <sz val="10"/>
        <color rgb="FFFF0000"/>
        <rFont val="Arial Narrow"/>
        <family val="2"/>
      </rPr>
      <t>Posibilidad de perdida</t>
    </r>
    <r>
      <rPr>
        <sz val="10"/>
        <color theme="1"/>
        <rFont val="Arial Narrow"/>
        <family val="2"/>
      </rPr>
      <t xml:space="preserve"> reputacional y económica , </t>
    </r>
    <r>
      <rPr>
        <sz val="10"/>
        <color rgb="FFFF0000"/>
        <rFont val="Arial Narrow"/>
        <family val="2"/>
      </rPr>
      <t>debido</t>
    </r>
    <r>
      <rPr>
        <sz val="10"/>
        <color theme="1"/>
        <rFont val="Arial Narrow"/>
        <family val="2"/>
      </rPr>
      <t xml:space="preserve"> a la no contratación de los procesos indispensables (mantenimiento preventivo y correctivo de hardware y software, obsolescencia de equipos tecnológicos) para el funcionamiento de la UAEOS.</t>
    </r>
  </si>
  <si>
    <t xml:space="preserve">Seguimiento  a los procesos de contratación del Grupo TICS conforme al Plan Anual de Adquisiciones </t>
  </si>
  <si>
    <t>Coordinador Grupo de Tecnologías de la Información</t>
  </si>
  <si>
    <t>Interrupción o fallas en los suministros de servicios (energía eléctrica, internet, y desastres naturales)</t>
  </si>
  <si>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</si>
  <si>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</si>
  <si>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Ejecutar plan de mantenimiento de software y hardware</t>
  </si>
  <si>
    <t>No contar con protocolos de seguridad informática, herramientas y aplicaciones de seguridad perimetral.</t>
  </si>
  <si>
    <r>
      <rPr>
        <sz val="10"/>
        <color rgb="FFFF0000"/>
        <rFont val="Arial Narrow"/>
        <family val="2"/>
      </rPr>
      <t>Debido</t>
    </r>
    <r>
      <rPr>
        <sz val="10"/>
        <rFont val="Arial Narrow"/>
        <family val="2"/>
      </rPr>
      <t xml:space="preserve">  a uso de software sin licencia, a fallas en la seguridad informática, de sus redes y bases de datos por manejo de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</si>
  <si>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uso de software sin licencia, </t>
    </r>
    <r>
      <rPr>
        <sz val="10"/>
        <color theme="1"/>
        <rFont val="Arial Narrow"/>
        <family val="2"/>
      </rPr>
      <t>a fallas en la seguridad informática, de sus redes y bases de datos por manejo de personal no autorizado.</t>
    </r>
  </si>
  <si>
    <t>Coordinador Grupo de Tecnologías de la Información y el Supervisor del contrato designado</t>
  </si>
  <si>
    <t>Coordinador Grupo de Tecnologías de la Información y el Profesional Especializado</t>
  </si>
  <si>
    <t>Revisar Plan anual de adquisiciones frente a solicitudes de procesos de contratación.</t>
  </si>
  <si>
    <t>Interés particular del supervisor en la entrega del cumplido a satisfacción sin el lleno de los requisitos contractuales.</t>
  </si>
  <si>
    <t>Satisfacer un interés particular de carácter económico, de prestigio o de notoriedad.</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</si>
  <si>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debido</t>
    </r>
    <r>
      <rPr>
        <sz val="10"/>
        <rFont val="Arial Narrow"/>
        <family val="2"/>
      </rPr>
      <t xml:space="preserve"> a vínculos de parentesco, consanguíneo, civil, o legal entre un contratista y su supervisor o en acciones que insidan directamente en su configuración.</t>
    </r>
  </si>
  <si>
    <t>Efectuar consulta ante el aplicativo de la Procuraduría General de la Nación, en el que permita a la UAEOS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UAEOS.</t>
  </si>
  <si>
    <t>Solicitar a los futuros contratistas y/o supervisores de contratos y/o convenios de la UAEOS, declaración de estar incurso o no en causal de conflicto de intereses, frente al futuro contratista o cooperante.</t>
  </si>
  <si>
    <t>Validación y verificación de hojas de vida de los apoderados judiciales Consejo Superior de la Judicatura.</t>
  </si>
  <si>
    <t>PQRDS resueltas en los términos de Ley</t>
  </si>
  <si>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</si>
  <si>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r>
      <rPr>
        <sz val="11"/>
        <color rgb="FFFF0000"/>
        <rFont val="Arial Narrow"/>
        <family val="2"/>
      </rPr>
      <t>Posibilidad</t>
    </r>
    <r>
      <rPr>
        <sz val="11"/>
        <color theme="1"/>
        <rFont val="Arial Narrow"/>
        <family val="2"/>
      </rPr>
      <t xml:space="preserve"> de perdida reputacional, </t>
    </r>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</si>
  <si>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t xml:space="preserve">La prestación de un servicio o producto no conforme contrario con los criterios establecidos para la prestación de un servicio o producto con los estándares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</si>
  <si>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</si>
  <si>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económica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</si>
  <si>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</si>
  <si>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El Director Técnico del área donde se lleva a cavo la prestación del producto o servicio respectivo, validará el cumplimiento de los requisitos, características y criterios establecidos para la conformidad de los productos o servicios de la Unidad.</t>
  </si>
  <si>
    <r>
      <rPr>
        <sz val="10"/>
        <color rgb="FFFF0000"/>
        <rFont val="Arial Narrow"/>
        <family val="2"/>
      </rPr>
      <t>Po</t>
    </r>
    <r>
      <rPr>
        <sz val="10"/>
        <color theme="1"/>
        <rFont val="Arial Narrow"/>
        <family val="2"/>
      </rPr>
      <t>r quejas o reclamos de la ciudadanía en general o sanciones por entes de control de índole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</si>
  <si>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ciudadanía en general. </t>
    </r>
    <r>
      <rPr>
        <sz val="10"/>
        <color theme="1"/>
        <rFont val="Arial Narrow"/>
        <family val="2"/>
      </rPr>
      <t xml:space="preserve">
 </t>
    </r>
  </si>
  <si>
    <r>
      <rPr>
        <sz val="10"/>
        <color rgb="FFFF0000"/>
        <rFont val="Arial Narrow"/>
        <family val="2"/>
      </rPr>
      <t>Posibilidad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</si>
  <si>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</si>
  <si>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</si>
  <si>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r>
      <rPr>
        <sz val="10"/>
        <color rgb="FFFF0000"/>
        <rFont val="Arial Narrow"/>
        <family val="2"/>
      </rPr>
      <t>Posibilidad de incurri</t>
    </r>
    <r>
      <rPr>
        <sz val="10"/>
        <color theme="1"/>
        <rFont val="Arial Narrow"/>
        <family val="2"/>
      </rPr>
      <t>r en perdida repuacional y económica</t>
    </r>
  </si>
  <si>
    <t>Asignación de apoderados judiciales con verificación por proceso, del régimen de inhabilidades e incompatibilidades y conflicto de interés</t>
  </si>
  <si>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</si>
  <si>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0"/>
        <color rgb="FFFF0000"/>
        <rFont val="Arial Narrow"/>
        <family val="2"/>
      </rPr>
      <t>Posibilidad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</si>
  <si>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</si>
  <si>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</si>
  <si>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Recibimiento de dadivas por parte de un funcionario de la oficina de Control Interno para alterar el informe de auditoria.</t>
  </si>
  <si>
    <r>
      <rPr>
        <sz val="10"/>
        <color rgb="FFFF0000"/>
        <rFont val="Arial Narrow"/>
        <family val="2"/>
      </rPr>
      <t>Debido</t>
    </r>
    <r>
      <rPr>
        <sz val="10"/>
        <color theme="1"/>
        <rFont val="Arial Narrow"/>
        <family val="2"/>
      </rPr>
      <t xml:space="preserve"> a hallazgos con presuntas incidencias fiscales, penales y disciplinarias  que no sean reportados por la Oficina de Control Interno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</si>
  <si>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hallazgos con presuntas incidencias fiscales, penales y disciplinarias  que no sean reportados por la Oficina de Control Interno en las auditorias de evaluación independiente.</t>
    </r>
  </si>
  <si>
    <t>Los informes emitidos por la Oficina de Control Interno, serán presentados ante los miembros de Comité Institucional de Coordinación de Control Interno para su conocimiento.</t>
  </si>
  <si>
    <t>Posibilidad de perdida reputacional</t>
  </si>
  <si>
    <t>Suministro de la información  solicitada del proceso de forma extemporáneamente o no entregada.</t>
  </si>
  <si>
    <t>Suscripción de acta de apertura a los procesos de evaluación independiente, incluyendo el compromiso por parte de los líderes de proceso, de suministrar la información necesaria y requerida.</t>
  </si>
  <si>
    <r>
      <rPr>
        <sz val="10"/>
        <color rgb="FFFF0000"/>
        <rFont val="Arial Narrow"/>
        <family val="2"/>
      </rPr>
      <t>Debido</t>
    </r>
    <r>
      <rPr>
        <sz val="10"/>
        <color theme="1"/>
        <rFont val="Arial Narrow"/>
        <family val="2"/>
      </rPr>
      <t xml:space="preserve">  a que no se tienen en cuenta las recomendaciones hechas por la Oficina de Control Interno y su oportuna implementación en los diferentes procesos</t>
    </r>
  </si>
  <si>
    <t xml:space="preserve">Acompañamiento técnico  a las organizaciones solidarias  durante los cuatro años que dura cada proceso .haciendo actualización cada año. </t>
  </si>
  <si>
    <t xml:space="preserve"> Alcance de cobertura  para atender a las organizaciones solidarias </t>
  </si>
  <si>
    <r>
      <rPr>
        <sz val="10"/>
        <color rgb="FFFF0000"/>
        <rFont val="Arial Narrow"/>
        <family val="2"/>
      </rPr>
      <t>Debido</t>
    </r>
    <r>
      <rPr>
        <sz val="10"/>
        <rFont val="Arial Narrow"/>
        <family val="2"/>
      </rPr>
      <t xml:space="preserve"> a la falta criterios y de herramientas para recolección, validación y procesamiento de la información</t>
    </r>
  </si>
  <si>
    <r>
      <rPr>
        <sz val="10"/>
        <color rgb="FFFF0000"/>
        <rFont val="Arial Narrow"/>
        <family val="2"/>
      </rPr>
      <t>Posibilidad de perdida</t>
    </r>
    <r>
      <rPr>
        <sz val="10"/>
        <color theme="1"/>
        <rFont val="Arial Narrow"/>
        <family val="2"/>
      </rPr>
      <t xml:space="preserve"> reputacional y económica por ausencia de información que permita realizar el procesamiento y análisis de las operaciones estadísticas que permitan generar informes o reportes oportunos y adecuados para la toma de decisiones por parte de la Alta Dirección, </t>
    </r>
    <r>
      <rPr>
        <sz val="10"/>
        <color rgb="FFFF0000"/>
        <rFont val="Arial Narrow"/>
        <family val="2"/>
      </rPr>
      <t>debido</t>
    </r>
    <r>
      <rPr>
        <sz val="10"/>
        <color theme="1"/>
        <rFont val="Arial Narrow"/>
        <family val="2"/>
      </rPr>
      <t xml:space="preserve"> a la falta criterios y de herramientas para recolección, validación y procesamiento de la información</t>
    </r>
  </si>
  <si>
    <r>
      <rPr>
        <sz val="11"/>
        <color rgb="FFFF0000"/>
        <rFont val="Arial Narrow"/>
        <family val="2"/>
      </rPr>
      <t>Posibilidad de incurrir</t>
    </r>
    <r>
      <rPr>
        <sz val="11"/>
        <color theme="1"/>
        <rFont val="Arial Narrow"/>
        <family val="2"/>
      </rPr>
      <t xml:space="preserve"> en perdida reputacional y económica</t>
    </r>
  </si>
  <si>
    <r>
      <t>Debido</t>
    </r>
    <r>
      <rPr>
        <sz val="10"/>
        <rFont val="Arial Narrow"/>
        <family val="2"/>
      </rPr>
      <t xml:space="preserve">  a la utilización indebida de información privilegiada para satisfacer un interés particular o favorecimiento de un tercero.</t>
    </r>
  </si>
  <si>
    <r>
      <rPr>
        <sz val="10"/>
        <color rgb="FFFF0000"/>
        <rFont val="Arial Narrow"/>
        <family val="2"/>
      </rPr>
      <t>Posibilidad</t>
    </r>
    <r>
      <rPr>
        <sz val="10"/>
        <color theme="1"/>
        <rFont val="Arial Narrow"/>
        <family val="2"/>
      </rPr>
      <t xml:space="preserve"> de perdida reputacional y económica, por manipulación de las bases de datos de operaciones estadísticas, </t>
    </r>
    <r>
      <rPr>
        <sz val="10"/>
        <color rgb="FFFF0000"/>
        <rFont val="Arial Narrow"/>
        <family val="2"/>
      </rPr>
      <t>debido</t>
    </r>
    <r>
      <rPr>
        <sz val="10"/>
        <rFont val="Arial Narrow"/>
        <family val="2"/>
      </rPr>
      <t xml:space="preserve"> a la utilización indebida de información privilegiada</t>
    </r>
    <r>
      <rPr>
        <sz val="10"/>
        <color theme="1"/>
        <rFont val="Arial Narrow"/>
        <family val="2"/>
      </rPr>
      <t xml:space="preserve"> para satisfacer un interés particular o favorecimiento de un tercero.</t>
    </r>
  </si>
  <si>
    <t>Mesa de trabajo con cooperantes y/o contratistas/ investigadores/ para socializar los referentes doctrinales institucionales.</t>
  </si>
  <si>
    <t>Realizar mesa de trabajo con cooperantes y/o contratistas/ investigadores/ para socializar los referentes doctrinales institucionales.</t>
  </si>
  <si>
    <t>Socializar los requisitos asociados al procedimiento de emisión de certificados de procesos de formación desarrollados por la Caeos</t>
  </si>
  <si>
    <t>Divulgar internamente los requisitos asociados al procedimiento de emisión de certificados de procesos de formación desarrollados por la Caeos</t>
  </si>
  <si>
    <t xml:space="preserve">
Divulgar a la ciudadanía la gratuidad de las acciones que desarrolla la Caeos respecto del trámite
Socializar el marco normativo y procedimiento aplicable al trámite de acreditación.
</t>
  </si>
  <si>
    <t>No contar o desconocer  lineamientos para la formulación estratégica institucional</t>
  </si>
  <si>
    <r>
      <rPr>
        <sz val="10"/>
        <color rgb="FFFF0000"/>
        <rFont val="Arial Narrow"/>
        <family val="2"/>
      </rPr>
      <t>Debido</t>
    </r>
    <r>
      <rPr>
        <sz val="10"/>
        <rFont val="Arial Narrow"/>
        <family val="2"/>
      </rPr>
      <t xml:space="preserve">  a que no se actualiza o socializa el proceso de Pensamiento y Direccionamiento estratégico </t>
    </r>
  </si>
  <si>
    <r>
      <rPr>
        <sz val="11"/>
        <color rgb="FFFF0000"/>
        <rFont val="Arial Narrow"/>
        <family val="2"/>
      </rPr>
      <t>Debido</t>
    </r>
    <r>
      <rPr>
        <sz val="11"/>
        <color theme="1"/>
        <rFont val="Arial Narrow"/>
        <family val="2"/>
      </rPr>
      <t xml:space="preserve"> a desarrollos investigativos que no se alinean a los referentes doctrinales institucionales</t>
    </r>
  </si>
  <si>
    <r>
      <rPr>
        <sz val="10"/>
        <color rgb="FFFF0000"/>
        <rFont val="Arial Narrow"/>
        <family val="2"/>
      </rPr>
      <t>Posibilidad de perdida</t>
    </r>
    <r>
      <rPr>
        <sz val="10"/>
        <color theme="1"/>
        <rFont val="Arial Narrow"/>
        <family val="2"/>
      </rPr>
      <t xml:space="preserve"> económica y reputacional, </t>
    </r>
    <r>
      <rPr>
        <sz val="10"/>
        <color rgb="FFFF0000"/>
        <rFont val="Arial Narrow"/>
        <family val="2"/>
      </rPr>
      <t>debido</t>
    </r>
    <r>
      <rPr>
        <sz val="10"/>
        <color theme="1"/>
        <rFont val="Arial Narrow"/>
        <family val="2"/>
      </rPr>
      <t xml:space="preserve"> a organizaciones solidarias que no son perdurables y sostenibles en el tiempo.</t>
    </r>
  </si>
  <si>
    <r>
      <rPr>
        <sz val="11"/>
        <color rgb="FFFF0000"/>
        <rFont val="Arial Narrow"/>
        <family val="2"/>
      </rPr>
      <t>Debido a</t>
    </r>
    <r>
      <rPr>
        <sz val="11"/>
        <color theme="1"/>
        <rFont val="Arial Narrow"/>
        <family val="2"/>
      </rPr>
      <t xml:space="preserve">   presupuesto insuficiente  </t>
    </r>
  </si>
  <si>
    <r>
      <rPr>
        <sz val="11"/>
        <color rgb="FFFF0000"/>
        <rFont val="Arial Narrow"/>
        <family val="2"/>
      </rPr>
      <t>Posibilidad de perdida</t>
    </r>
    <r>
      <rPr>
        <sz val="11"/>
        <color theme="1"/>
        <rFont val="Arial Narrow"/>
        <family val="2"/>
      </rPr>
      <t xml:space="preserve"> reputacional  Debido a  presupuesto insuficiente  </t>
    </r>
  </si>
  <si>
    <t>Enero 1 de 2022</t>
  </si>
  <si>
    <t>Junio 30
Agosto 31
Diciembre 31</t>
  </si>
  <si>
    <t>GFI 02</t>
  </si>
  <si>
    <t>GFI 03</t>
  </si>
  <si>
    <t>GFI 04</t>
  </si>
  <si>
    <t>Información que se presenta y alimenta el sistema es errada o se presenta por registros automaticos parametrizados..</t>
  </si>
  <si>
    <r>
      <rPr>
        <sz val="10"/>
        <color rgb="FFFF0000"/>
        <rFont val="Arial Narrow"/>
        <family val="2"/>
      </rPr>
      <t>Debido</t>
    </r>
    <r>
      <rPr>
        <sz val="10"/>
        <color theme="1"/>
        <rFont val="Arial Narrow"/>
        <family val="2"/>
      </rPr>
      <t xml:space="preserve"> a saldos de cuentas contables inconsistentes.</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</si>
  <si>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 a</t>
    </r>
    <r>
      <rPr>
        <sz val="10"/>
        <color theme="1"/>
        <rFont val="Arial Narrow"/>
        <family val="2"/>
      </rPr>
      <t xml:space="preserve"> saldos de cuentas contables inconsistentes.</t>
    </r>
  </si>
  <si>
    <t>Revisar y analizar la información de SIIF nación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</si>
  <si>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t>
  </si>
  <si>
    <t>Profesional Especializado, Contratista con funciones de contador, Técnico y auxiliar Grupo de Gestión Financiera</t>
  </si>
  <si>
    <t>Información presentada sin validación completa al momento de generarse la transmisión.</t>
  </si>
  <si>
    <r>
      <rPr>
        <sz val="10"/>
        <color rgb="FFFF0000"/>
        <rFont val="Arial Narrow"/>
        <family val="2"/>
      </rPr>
      <t>Debido</t>
    </r>
    <r>
      <rPr>
        <sz val="10"/>
        <color theme="1"/>
        <rFont val="Arial Narrow"/>
        <family val="2"/>
      </rPr>
      <t xml:space="preserve"> a inconsistencias en el reporte de información exogena y declaraciones tributarias.</t>
    </r>
  </si>
  <si>
    <r>
      <rPr>
        <sz val="10"/>
        <color rgb="FFFF0000"/>
        <rFont val="Arial Narrow"/>
        <family val="2"/>
      </rPr>
      <t>Posibilidad</t>
    </r>
    <r>
      <rPr>
        <sz val="10"/>
        <color theme="1"/>
        <rFont val="Arial Narrow"/>
        <family val="2"/>
      </rPr>
      <t xml:space="preserve"> de perdida economica y reputacional </t>
    </r>
    <r>
      <rPr>
        <sz val="10"/>
        <color rgb="FFFF0000"/>
        <rFont val="Arial Narrow"/>
        <family val="2"/>
      </rPr>
      <t>debido</t>
    </r>
    <r>
      <rPr>
        <sz val="10"/>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</si>
  <si>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</si>
  <si>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</si>
  <si>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</si>
  <si>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Selección del beneficiario final sin verificar.</t>
  </si>
  <si>
    <r>
      <rPr>
        <sz val="10"/>
        <color rgb="FFFF0000"/>
        <rFont val="Arial Narrow"/>
        <family val="2"/>
      </rPr>
      <t>Debido</t>
    </r>
    <r>
      <rPr>
        <sz val="10"/>
        <color theme="1"/>
        <rFont val="Arial Narrow"/>
        <family val="2"/>
      </rPr>
      <t xml:space="preserve"> a errada selección del beneficiario con traspaso a pagaduría, de acuerdo a los pagos establecidos a través de este medio.</t>
    </r>
  </si>
  <si>
    <r>
      <t xml:space="preserve">Posibilidad </t>
    </r>
    <r>
      <rPr>
        <sz val="10"/>
        <rFont val="Arial Narrow"/>
        <family val="2"/>
      </rPr>
      <t xml:space="preserve">de perdida reputacional </t>
    </r>
    <r>
      <rPr>
        <sz val="10"/>
        <color rgb="FFFF0000"/>
        <rFont val="Arial Narrow"/>
        <family val="2"/>
      </rPr>
      <t xml:space="preserve">debido </t>
    </r>
    <r>
      <rPr>
        <sz val="10"/>
        <rFont val="Arial Narrow"/>
        <family val="2"/>
      </rPr>
      <t>a errada selección del beneficiario con traspaso a pagaduría, de acuerdo a los pagos establecidos a través de este medio.</t>
    </r>
  </si>
  <si>
    <t>Revisar reporte de SIIF Nación de ordenes de pago no presupuestales.</t>
  </si>
  <si>
    <t>Verificar el tipo de beneficiario final</t>
  </si>
  <si>
    <t>Profesional Especializado Grado 13</t>
  </si>
  <si>
    <t>Todos los procesos</t>
  </si>
  <si>
    <t>Consolidar mapas de riesgos de todos los procesos de la Entidad.</t>
  </si>
  <si>
    <t>identificar los riesgos que se establecieron para cada uno de los procesos de la unidad, su valoración y tratamiento a través de controles, y su posterior seguimiento periodico.</t>
  </si>
  <si>
    <t>GSM 02</t>
  </si>
  <si>
    <t>GSM 01</t>
  </si>
  <si>
    <t>CFO 01</t>
  </si>
  <si>
    <t>CFO 02</t>
  </si>
  <si>
    <t>CFO 03</t>
  </si>
  <si>
    <t>GPP 01</t>
  </si>
  <si>
    <t>MAPA DE RIESGOS  2.022</t>
  </si>
  <si>
    <t>PROCESOS</t>
  </si>
  <si>
    <t>No. RIESGOS</t>
  </si>
  <si>
    <t>CALIFICACIÓN RIESGO RESIDUAL</t>
  </si>
  <si>
    <t>PROBAILIDAD</t>
  </si>
  <si>
    <t>IMPACTO</t>
  </si>
  <si>
    <t>ZONA DE RIESGO</t>
  </si>
  <si>
    <t>MODERADO</t>
  </si>
  <si>
    <t>BAJO</t>
  </si>
  <si>
    <t>ALTO</t>
  </si>
  <si>
    <t>EXTREMO</t>
  </si>
  <si>
    <t>TOTAL</t>
  </si>
  <si>
    <t>PENSAMIENTO Y DIRECCIONAMIENTO ESTRATÉGICO</t>
  </si>
  <si>
    <t>FOMENTO DE LAS ORGANIZACIONES SOLIDARIAS</t>
  </si>
  <si>
    <t>GESTIÓN DE PROGRAMAS Y PROYECTOS</t>
  </si>
  <si>
    <t>GESTIÓN DEL SEGUIMIENTO Y LA MEDICIÓN</t>
  </si>
  <si>
    <t>BAJA</t>
  </si>
  <si>
    <t>MODERADA</t>
  </si>
  <si>
    <t>ALTA</t>
  </si>
  <si>
    <t>EXTREMA</t>
  </si>
  <si>
    <t>SERVICIO AL CIUDADANO</t>
  </si>
  <si>
    <t>GESTIÓN HUMANA</t>
  </si>
  <si>
    <t>COMUNICACIÓN Y PRENSA</t>
  </si>
  <si>
    <t>GESTIÓN ADMINISTRATIVA</t>
  </si>
  <si>
    <t>GESTIÓN DOCUMENTAL</t>
  </si>
  <si>
    <t>GESTIÓN FINANCIERA</t>
  </si>
  <si>
    <t>GESTIÓN INFORMÁTICA</t>
  </si>
  <si>
    <t>GESTIÓN CONTRACTUAL</t>
  </si>
  <si>
    <t>GESTIÓN JURÍDICA</t>
  </si>
  <si>
    <t>GESTIÓN DEL MEJORAMIENTO</t>
  </si>
  <si>
    <t>GESTIÓN DEL CONTROL Y EVALUACIÓN</t>
  </si>
  <si>
    <t>TOTAL RIESGOS</t>
  </si>
  <si>
    <t>TOTAL % RIESGOS</t>
  </si>
  <si>
    <t>PROBABILIDAD</t>
  </si>
  <si>
    <t>RESPUESTA</t>
  </si>
  <si>
    <t>Asumir el riesgo</t>
  </si>
  <si>
    <t>Reducir el riesgo</t>
  </si>
  <si>
    <t>Compartir o transferir</t>
  </si>
  <si>
    <t>RIESGOS</t>
  </si>
  <si>
    <t>B: BAJA</t>
  </si>
  <si>
    <t>M: MODERADA</t>
  </si>
  <si>
    <t>A: ALTA</t>
  </si>
  <si>
    <t>E: EXTREMA</t>
  </si>
  <si>
    <t>GESTIÓN DE LA EDUCACIÓN SOLIDARIA</t>
  </si>
  <si>
    <t>GES 02</t>
  </si>
  <si>
    <t>GES 01</t>
  </si>
  <si>
    <t>UNIDAD ADMINISTRATIVA ESPECIAL DE ORGANIZACIONES SOLIDARIAS</t>
  </si>
  <si>
    <t>Líder Proceso</t>
  </si>
  <si>
    <t>Director Nacional</t>
  </si>
  <si>
    <t>Director Técnico Dirección de Desarrollo de las Organizaciones Solidarias</t>
  </si>
  <si>
    <t>Director de Investigación y Planeación</t>
  </si>
  <si>
    <t>Coordinador Grupo Educación e Investigaciones</t>
  </si>
  <si>
    <t>Coordinador Grupo de Comunicación y Prensa</t>
  </si>
  <si>
    <t>Coordinador Grupo de Gestión Administrativa</t>
  </si>
  <si>
    <t>Coordinador Grupo de Gestión Financiera</t>
  </si>
  <si>
    <t>Coordinador Grupo de Gestión Humana</t>
  </si>
  <si>
    <t>ZONA DE RIESGO RESIDUAL</t>
  </si>
  <si>
    <t>No. Riesgos de Corrupción</t>
  </si>
  <si>
    <t>Total No. Riesgos</t>
  </si>
  <si>
    <t>Coordinador Grupo Tics</t>
  </si>
  <si>
    <t>Jefe de Oficina Asesora Jurídica</t>
  </si>
  <si>
    <t>Coordinador Grupo TICS</t>
  </si>
  <si>
    <t>Verificar la información de ejecución de los proyectos de inversión registrada en el SPI,  para establecer alertas en caso de presentar inconsistencias en la información reportada mensualmente.</t>
  </si>
  <si>
    <t>Profesional Especializado Grupo de Planeación y Estadística
Coordinador Grupo de Planeación y Estadística</t>
  </si>
  <si>
    <t>Acceso a la información de las bases de datos catalogadas como sensibles de las operaciones estadísticas, únicamente al personal autorizado: al Coordinador del Grupo de Planeación y Estadístico y al contratista encargado del procesamiento de las bases de datos estadisticos.</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</si>
  <si>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</si>
  <si>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</si>
  <si>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Revisar y gestionar la identificación de producto o servicio no conforme reportada porlos líderes de Proceso, de acuerdo con el Procedimiento de producto o Servicio no Conforme.</t>
  </si>
  <si>
    <t>Profesional Especializado Grado 17 Grupo de Planeación y Estadística. 
Coordinador Grupo de Planeación y Estadística.</t>
  </si>
  <si>
    <t xml:space="preserve">Director de Investigación y Planeación
Coordinador Grupo de Planeación y Estadística.
Profesional Especializado Grado 17 Grupo de Planeación y Estadística. </t>
  </si>
  <si>
    <t>Líderes de Procesos (1ra. Y 2da. Línea de defensa)
Profesional Especializado Grado 17 Grupo de Planeación y Estadística</t>
  </si>
  <si>
    <r>
      <rPr>
        <sz val="10"/>
        <color rgb="FFFF0000"/>
        <rFont val="Arial Narrow"/>
        <family val="2"/>
      </rPr>
      <t>Debido</t>
    </r>
    <r>
      <rPr>
        <sz val="10"/>
        <color theme="1"/>
        <rFont val="Arial Narrow"/>
        <family val="2"/>
      </rPr>
      <t xml:space="preserve"> a Pérdida de la Disponibilidad y Confidencialidad
</t>
    </r>
  </si>
  <si>
    <t>GIN 001</t>
  </si>
  <si>
    <t>Acceso a la red o a los sistemas de información por personas no autorizadas en la UAEOS.</t>
  </si>
  <si>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Pérdida de la Disponibilidad o Confidencialidad
</t>
    </r>
  </si>
  <si>
    <t xml:space="preserve">Gestión de las vulnerabilidades técnicas
</t>
  </si>
  <si>
    <t>Políticas para la seguridad de la informacioón</t>
  </si>
  <si>
    <t>Politica de control de acceso</t>
  </si>
  <si>
    <t xml:space="preserve">Sistema de gestión de contraseñas
</t>
  </si>
  <si>
    <t>Mantenimiento de Equipos</t>
  </si>
  <si>
    <t>Toma de conciencia, educación y formación en la seguridad de la información</t>
  </si>
  <si>
    <t>julio 1 de 2022</t>
  </si>
  <si>
    <t>GFI 05</t>
  </si>
  <si>
    <t>Fallas en el sistema de pagos de las plataformas virtuales.</t>
  </si>
  <si>
    <t>Revisar saldos cuentas bancos</t>
  </si>
  <si>
    <t>Verificar los saldos cuenta bancaria cada vez que se realice un pago</t>
  </si>
  <si>
    <r>
      <rPr>
        <sz val="10"/>
        <color rgb="FFFF0000"/>
        <rFont val="Arial Narrow"/>
        <family val="2"/>
      </rPr>
      <t>Posibilidad</t>
    </r>
    <r>
      <rPr>
        <sz val="10"/>
        <color theme="1"/>
        <rFont val="Arial Narrow"/>
        <family val="2"/>
      </rPr>
      <t xml:space="preserve"> de pérdida reputacional</t>
    </r>
  </si>
  <si>
    <r>
      <rPr>
        <sz val="10"/>
        <color rgb="FFFF0000"/>
        <rFont val="Arial Narrow"/>
        <family val="2"/>
      </rPr>
      <t>Posibilidad</t>
    </r>
    <r>
      <rPr>
        <sz val="10"/>
        <color theme="1"/>
        <rFont val="Arial Narrow"/>
        <family val="2"/>
      </rPr>
      <t xml:space="preserve"> de perdida reputacional</t>
    </r>
  </si>
  <si>
    <r>
      <rPr>
        <sz val="10"/>
        <color rgb="FFFF0000"/>
        <rFont val="Arial Narrow"/>
        <family val="2"/>
      </rPr>
      <t>Posibilidad</t>
    </r>
    <r>
      <rPr>
        <sz val="10"/>
        <color theme="1"/>
        <rFont val="Arial Narrow"/>
        <family val="2"/>
      </rPr>
      <t xml:space="preserve"> de incurrir en perdida económica y reputacional</t>
    </r>
  </si>
  <si>
    <t>Gestión Informática</t>
  </si>
  <si>
    <t>Gestionar la operación informática que garantice la disponibilidad y confiabilidad de los servicios y productos TICS, así́ como asegurar la infraestructura tecnológica, en el marco de la normatividad vigente, garantizando la seguridad de los activos de información de cada uno de los procesos de la Unidad Administrativa Especial de Organizaciones Solidarias.</t>
  </si>
  <si>
    <t>Gestión y administración de la infraestructura de T.I</t>
  </si>
  <si>
    <t>Activo</t>
  </si>
  <si>
    <t>Amenaza</t>
  </si>
  <si>
    <t>Vulnerabilidades</t>
  </si>
  <si>
    <t>Actividad de Control</t>
  </si>
  <si>
    <t xml:space="preserve">Probabilidad Residual </t>
  </si>
  <si>
    <t xml:space="preserve">Impacto Residual </t>
  </si>
  <si>
    <t>Descripción de actividades Plan de Acción</t>
  </si>
  <si>
    <t>Pérdida de la Disponibilidad y Confidencialidad</t>
  </si>
  <si>
    <t>DNS
Servidores de red
Firewall
Red TCP/IP</t>
  </si>
  <si>
    <t>Seguridad Digital</t>
  </si>
  <si>
    <t xml:space="preserve">Acceso a la red o a los sistemas de información por personas no autorizadas
</t>
  </si>
  <si>
    <t>Desactualización o daño del Firewall</t>
  </si>
  <si>
    <t>A.12.6.1</t>
  </si>
  <si>
    <t>Realizar seguimiento y monitorio mensual al Firewall</t>
  </si>
  <si>
    <t xml:space="preserve">Mensual </t>
  </si>
  <si>
    <t>Conexiones remotas no seguras</t>
  </si>
  <si>
    <t>A.5.1.1</t>
  </si>
  <si>
    <t>Políticas para la seguridad de la información</t>
  </si>
  <si>
    <t>La política de seguridad y privacidad de la información prohíbe la instalación y uso de herramientas de acceso remoto a la red de la entidad, para ello se prohíbe la instalación de estas herramientas en los equipos institucionales, adicionalmente se establece regla en el firewall de la entidad para bloquear el acceso a estos programas y se realiza revisión semestral del cumplimiento de la política en donde se validad el no uso de los programas de conexión remota, se permite únicamente la conexión remota a través de una conexión VPN</t>
  </si>
  <si>
    <t xml:space="preserve">* Realizar jornadas de verificación de software no autorizado dentro de las actividades programadas de mantenimiento preventivo y correctivo
* Realizar jornadas de verificación de software no autorizado dentro de las actividades y solicitudes de soporte diarias de los ingenieros del grupo Tics. </t>
  </si>
  <si>
    <t>Grupo TICS
Supervisor del Contrato de Mantenimiento</t>
  </si>
  <si>
    <t>A.9.1.1</t>
  </si>
  <si>
    <t>Política de control de acceso</t>
  </si>
  <si>
    <t>El control de acceso al centro de computo y a los servidores físicos y virtuales de la entidad esta restringido y únicamente los funcionarios autorizados pueden ingresar a ellos, ya sea en físico o vía remota, esto se encuentra definido en la política de seguridad de la información a la cual se hace seguimiento a través del formato Seguimiento Política de Seguridad  y Privacidad de la Información para validar su cumplimiento</t>
  </si>
  <si>
    <t xml:space="preserve">* Seguimiento Política de Seguridad  y Privacidad de la Información
* Administración del Control de Acceso por el aplicativo Biométrico </t>
  </si>
  <si>
    <t xml:space="preserve">Semestral </t>
  </si>
  <si>
    <t>Contraseñas predeterminadas no modificadas</t>
  </si>
  <si>
    <t>A.9.4.3</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</si>
  <si>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cosntraseñas, pero los demás sistemas de información internos no cuentan con una programación que obligue a los funcionarios a realizar este cambio periódico por lo que se debe recordar a los administradores de las aplicaciones el cambio periódico de contraseñas</t>
  </si>
  <si>
    <t xml:space="preserve">* Realizar jornadas de actualización de permisos de acceso a los roles de administrador, Semestral; registrando los mismos en el formato "Dispositivos por IP". 
 </t>
  </si>
  <si>
    <t>Mantenimiento inadecuado</t>
  </si>
  <si>
    <t>A.11.2.4</t>
  </si>
  <si>
    <t>El Grupo TICS define anualmente el plan de mantenimiento preventivo y correctivo de la infraestructura tecnológica, adicional se realiza el contrato para realizar mantenimiento a equipos y demás elementos de la infraestructura, para ello el profesional a cargo de la supervisión del contrato realiza seguimiento y supervisión a las actividades de mantenimiento realizadas por el contratista, además de la revisión y validación de los informes de seguimiento a la ejecución del contrato, por otra parte se realiza seguimiento a las actividades contempladas en el plan de mantenimiento preventivo y correctivo.</t>
  </si>
  <si>
    <t xml:space="preserve">* Ejecución al Plan de Mantenimiento preventivo y Correctivo 
* Realizar seguimiento  a los procesos de contratación de Mantenimiento preventivo y correctivo </t>
  </si>
  <si>
    <t>Coordinador Grupo de Tecnologías de la Información y Supervisor Asignado</t>
  </si>
  <si>
    <t>Falta de formación y conciencia sobre seguridad de la información</t>
  </si>
  <si>
    <t>A.7.2.2</t>
  </si>
  <si>
    <t>El Grupo TICS define el plan de sensibilización y comunicación donde define las actividades a realizar en materia de capacitación y sensibilización de temas de ciberseguridad a los funcionarios de la entidad, se realiza seguimiento a las actividades del plan mensualmente para revisar su ejecución y avance.</t>
  </si>
  <si>
    <t xml:space="preserve">* Ejecución del Plan de sensibilización y comunicaciones </t>
  </si>
  <si>
    <t>Pérdida de la Disponibilidad y Confidencialidad e Integridad</t>
  </si>
  <si>
    <t>Sistemas de información
Fileserver
Servidores Físicos
Servidores Virtuales</t>
  </si>
  <si>
    <t>Pirata informático intruso ilegal
Errores de mantenimiento
Mal funcionamiento de equipos</t>
  </si>
  <si>
    <t>Conexión a escritorio remoto no segura</t>
  </si>
  <si>
    <t>Políticas para la seguridad de la información: se encuentra prohibido la instalación de software para conexión remota en los equipos de la entidad, adicionalmente por política del firewall no se pueden descarga e instalar este tipo de herramientas.</t>
  </si>
  <si>
    <t>Bimensual</t>
  </si>
  <si>
    <t>Carencia de parches de seguridad de los sistemas operativos</t>
  </si>
  <si>
    <t>A.12.5.1</t>
  </si>
  <si>
    <t>Instalación de software en sistemas operativos</t>
  </si>
  <si>
    <r>
      <t>Los equipos de cómputo con sistemas operativos Windows 10 y 11 están programados para descargar las actualizaciones de seguridad automáticamente y mantenerse protegidos, para los servidores físicos y virtuales los profesionales se encarga de revisar y actualizar los parches de seguridad para garantizar la operación de los equipos eficazmente</t>
    </r>
    <r>
      <rPr>
        <sz val="10"/>
        <rFont val="Arial Narrow"/>
        <family val="2"/>
      </rPr>
      <t>. Se encuentran en operación equipos de computo con sistemas operativos 7 y 8 los cuales ya no tienen soporte por Microsoft por lo que se esta revisando y actualizando a una versión soportado o revisando para dar de baja los equipos de acuerdo con su vida útil.</t>
    </r>
  </si>
  <si>
    <t xml:space="preserve">* Realizar las actualizaciones de software ( Parches de seguridad, firmware, Sistemas operativos, Servicios, Módulos) de la  infraestructura tecnológica. Reporte de actualizaciones de software </t>
  </si>
  <si>
    <t>Cuatrimestral</t>
  </si>
  <si>
    <t>Dispositivos IoT inseguros</t>
  </si>
  <si>
    <t xml:space="preserve">Políticas de seguridad de la información: se encuentra definidas políticas para que cualquier dispositivo móvil externo 
</t>
  </si>
  <si>
    <t>El Grupo TIC debe crear en la red wifi de la entidad un usuario para invitados, ya que actualmente los dispositivos externos se conectan a la red principal de la entidad.</t>
  </si>
  <si>
    <t>* Creación y seguimiento un SIDD (identificador de Red) invitados</t>
  </si>
  <si>
    <t xml:space="preserve">Supervisor contrato Soporte Nivel 3 </t>
  </si>
  <si>
    <t xml:space="preserve">Creación en Octubre </t>
  </si>
  <si>
    <t>Equipos de escritorio y servidores sin antivirus</t>
  </si>
  <si>
    <t xml:space="preserve">* Realizar Revisión de la Consola de administrador del Antivirus </t>
  </si>
  <si>
    <t>Profesional Universitario Grado 7</t>
  </si>
  <si>
    <t>Equipos con sistemas operativos obsoletos</t>
  </si>
  <si>
    <t xml:space="preserve">Revisión de Vida Útil y Deterioro de los equipos de Computo de acuerdo a las  vulnerabilidades técnicas
</t>
  </si>
  <si>
    <t xml:space="preserve">Se realiza la Revisión y reporte de la vida Útil y de destierro de los equipos de computo de la entidad con el fin de identificar los equipos a dar de baja por diferente causas. Y se reporta al grupo de Administrativa </t>
  </si>
  <si>
    <t xml:space="preserve">* Reporte de Vida Útil y de Deterioro de los Activos Tangibles de la entidad </t>
  </si>
  <si>
    <t>Usuarios incapacitados en temas de seguridad de la información</t>
  </si>
  <si>
    <t>A.12.2.1</t>
  </si>
  <si>
    <t>Controles contra códigos maliciosos</t>
  </si>
  <si>
    <r>
      <t>La entidad cuenta con herramientas de ciberseguridad tales como el firewall y a</t>
    </r>
    <r>
      <rPr>
        <sz val="10"/>
        <rFont val="Arial Narrow"/>
        <family val="2"/>
      </rPr>
      <t>ntivirus instalado en todos los equipos de escritorio y servidores con el fin de protegerlos en caso de un ataque de código malicioso. Se revisa periódicamente la instalación y funcionamiento de las herramientas.</t>
    </r>
  </si>
  <si>
    <t>* Realizar Revisión de la Consola de administrador del Antivirus ( reporte de ataques de MALWARE DETECTADO EN ESTACIONES DE TRABAJO Y SERVIDORES)
* Realizar seguimiento y monitorio mensual al Firewall (reporte de ataques informáticos)</t>
  </si>
  <si>
    <t>Profesional Especializado Grado 13 y Profesional Universitario Grado 7</t>
  </si>
  <si>
    <t xml:space="preserve">* Envió de Tips de Seguridad y ejecución del plan de sensibilización y comunicaciones </t>
  </si>
  <si>
    <t xml:space="preserve">Bases de datos nómina
Matriz personas beneficiadas
Matriz organizaciones solidarias </t>
  </si>
  <si>
    <t>Código Malicioso
Fuga de información</t>
  </si>
  <si>
    <t>A.12.2.2</t>
  </si>
  <si>
    <r>
      <t xml:space="preserve">La entidad cuenta con herramientas de ciberseguridad tales como el firewall y antivirus instalado en todos los equipos de escritorio y servidores con el fin de protegerlos en caso de un ataque de código malicioso. </t>
    </r>
    <r>
      <rPr>
        <sz val="10"/>
        <rFont val="Arial Narrow"/>
        <family val="2"/>
      </rPr>
      <t>Se revisa periódicamente la instalación y funcionamiento de las herramientas.</t>
    </r>
  </si>
  <si>
    <t>A.7.2.3</t>
  </si>
  <si>
    <t>Sistema de gestión documental
SGDEA</t>
  </si>
  <si>
    <t>Malversación y fraude
Destrucción de registros
Falsificación de registros</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</si>
  <si>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contraseñas, pero los demás sistemas de información internos no cuentan con una programación que obligue a los funcionarios a realizar este cambio periódico por lo que se debe recordar a los administradores de las aplicaciones el cambio periódico de contraseñas</t>
  </si>
  <si>
    <t>Control inadecuado del acceso físico</t>
  </si>
  <si>
    <t>La política de seguridad y privacidad de la información define la política de control de acceso a las diferentes instalaciones de la entidad, además de lo estipulado por cada Dirección y coordinación para mantener la seguridad de sus instalaciones, el acceso a las dependencias es por medio biométrico por lo que los funcionarios con permisos para acceder a alguna instalación deben registrarse en el software de acceso perimetral.</t>
  </si>
  <si>
    <t>Inadecuada gestión y protección de contraseñas</t>
  </si>
  <si>
    <t>Protección física no apropiada</t>
  </si>
  <si>
    <t>Expedientes de Jurídica, gestión documental
Historias Laborales</t>
  </si>
  <si>
    <t xml:space="preserve">
Destrucción de registros
Desastre natural, incendio, inundación, rayo.
Revelación de Información
Cambios no autorizados de registros
</t>
  </si>
  <si>
    <t>Ubicación vulnerable a inundaciones</t>
  </si>
  <si>
    <t>A.11.1.4</t>
  </si>
  <si>
    <t>Protección contra amenazas externas ambientales</t>
  </si>
  <si>
    <r>
      <t xml:space="preserve">Las instalaciones de la entidad en donde se encuentran los archivos de gestión que contienen los expedientes y demás información física se encuentran asegurados bajo la política de </t>
    </r>
    <r>
      <rPr>
        <sz val="10"/>
        <rFont val="Arial Narrow"/>
        <family val="2"/>
      </rPr>
      <t xml:space="preserve">control de acceso, la información se encuentra digitalizada donde se tiene acceso controlado y copias de seguridad. Teniendo en cuenta en la Política de seguridad Digital </t>
    </r>
  </si>
  <si>
    <t>* Revisión y actualización Plan de Continuidad de negocio</t>
  </si>
  <si>
    <t>A.9.4.1</t>
  </si>
  <si>
    <t xml:space="preserve">Restricción de acceso a información </t>
  </si>
  <si>
    <t>Respaldo inapropiado o irregular</t>
  </si>
  <si>
    <t>A.12.3.1</t>
  </si>
  <si>
    <t xml:space="preserve">Respaldo de información
</t>
  </si>
  <si>
    <t xml:space="preserve">El resguardo de información Física es responsabilidad de Cada Grupo, la información digitalizada y almacenada en las carpeta compartidas de acuerdo con la política de seguridad de la información el Grupo Tics es el responsable del resguardo y Backups Correspondientes </t>
  </si>
  <si>
    <t xml:space="preserve">* Verificación de Realización de Backups de información </t>
  </si>
  <si>
    <t xml:space="preserve"> Profesional Universitario Grado 7</t>
  </si>
  <si>
    <t>A.11.1.1</t>
  </si>
  <si>
    <t>Perímetro de seguridad física</t>
  </si>
  <si>
    <t>El Resguardo de la información Física es responsabilidad de cada Grupo, sin embargo se cuenta con política de acceso perimetral, registro de cámaras de vigilancia y resguardo de información bajo llave</t>
  </si>
  <si>
    <t xml:space="preserve">* Revisión de cámaras de Seguridad 
* Administración del Control de Acceso por el aplicativo Biométrico </t>
  </si>
  <si>
    <t>TRATAMIENTO DEL RIESGO</t>
  </si>
  <si>
    <t>Por sanciones por parte de los entes de control e insatisfacción de los funcionarios de la entidad</t>
  </si>
  <si>
    <r>
      <rPr>
        <sz val="10"/>
        <color rgb="FFFF0000"/>
        <rFont val="Arial Narrow"/>
        <family val="2"/>
      </rPr>
      <t>Posibilidad  de perdida</t>
    </r>
    <r>
      <rPr>
        <sz val="10"/>
        <color theme="1"/>
        <rFont val="Arial Narrow"/>
        <family val="2"/>
      </rPr>
      <t xml:space="preserve"> reputacional y economica,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</si>
  <si>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t xml:space="preserve">Por sanciones por entes de control o demandas por pagos inadecuados en la nomina </t>
  </si>
  <si>
    <r>
      <rPr>
        <sz val="10"/>
        <color rgb="FFFF0000"/>
        <rFont val="Arial Narrow"/>
        <family val="2"/>
      </rPr>
      <t>Debido</t>
    </r>
    <r>
      <rPr>
        <sz val="10"/>
        <color theme="1"/>
        <rFont val="Arial Narrow"/>
        <family val="2"/>
      </rPr>
      <t xml:space="preserve"> la falta de actualización y soporte técnico del aplicativo de nómina NOVASOFT este presena inconsistencias en los reportes.
 </t>
    </r>
  </si>
  <si>
    <t>Por modificación de los criterios de los estandares mínimos en Segurida de Salud en el Trabajo.</t>
  </si>
  <si>
    <t xml:space="preserve">Verificar por parte del profesional  responsable  la documentación presentada por el aspirante  frente a los requisitos establecidos el Manual especifico de Funciones y Competencias de la entidad, para posteriormente ser validado y aprobado por el Coordinador del área de gestión Humana. </t>
  </si>
  <si>
    <t>Realizar la contratación de la actualización y soporte técnico del aplicativo de nómina NOVASOFT para cada vigenica.</t>
  </si>
  <si>
    <t>Verificar el cumplimiento de cada item de los estándares mínimos en Seguridad y Salud en el Trabajo.</t>
  </si>
  <si>
    <t>Cargar la información de tiempos laborados y salarios en la plataforma CETIL, previa verificación y validación de la información en las Historia Laborales de los exfuncionarios y funcionarios de la Entidad.</t>
  </si>
  <si>
    <t>Cargar la información en el SIIF, verificar y aprobar las solicitudes de tiquetes aéreos y viáticos de comisión de servicios de los funcionarios públicos.</t>
  </si>
  <si>
    <t>Verificar la documentación en la plataforma de SIGEP II y cumplimiento de la normatividad vigente.</t>
  </si>
  <si>
    <t>Verificar la contratación anual de la actualización y soporte técnico del aplicativo de nómina NOVASOFT de conformidad con el Plan anual de Adquisiciones.</t>
  </si>
  <si>
    <t>Realizar la evaluación de los estándares mínimos de Seguridad y Salud en el Trabajo.</t>
  </si>
  <si>
    <t>Revisar Historias laborales para validación y cargue de la información en el aplicativo CETIL, para su revisión y firma del Coordinador Grupo de Gestión Humana.</t>
  </si>
  <si>
    <t>Verificar cumplimiento cronograma remitido por el área correspondiente, aprobación por la Dirección Nacional</t>
  </si>
  <si>
    <r>
      <rPr>
        <sz val="11"/>
        <rFont val="Calibri"/>
        <family val="2"/>
        <scheme val="minor"/>
      </rPr>
      <t xml:space="preserve">Realizar jornadas de verificación de software no autorizado dentro de las actividades programadas de mantenimiento preventivo y correctivo.
Realizar actualización y seguimiento al Mapa de Riesgos de Seguridad Digital. </t>
    </r>
    <r>
      <rPr>
        <u/>
        <sz val="11"/>
        <color theme="10"/>
        <rFont val="Calibri"/>
        <family val="2"/>
        <scheme val="minor"/>
      </rPr>
      <t xml:space="preserve">
'MAPA RIESGOS SEGURIDAD'</t>
    </r>
    <r>
      <rPr>
        <sz val="11"/>
        <color theme="10"/>
        <rFont val="Calibri"/>
        <family val="2"/>
        <scheme val="minor"/>
      </rPr>
      <t xml:space="preserve">
</t>
    </r>
  </si>
  <si>
    <t>Fraude Interno</t>
  </si>
  <si>
    <t>Corrupción</t>
  </si>
  <si>
    <t>Cuando el interés general propio de la función pública entra en conflicto con el interés particular y directo del servidor público”.</t>
  </si>
  <si>
    <t>Pérdida derivada de actos de fraude por personas ajenas a la organización (no participa personal de la entidad).</t>
  </si>
  <si>
    <t>Usuarios, Productos y Prácticas</t>
  </si>
  <si>
    <t>Pérdida por daños o extravíos de los activos fijos por desastres naturales u otros riesgos/eventos externos como atentados, vandalismo, orden público.</t>
  </si>
  <si>
    <t>Posibilidad que por acción u omisión, se use el poder para desviar la gestión de lo público hacia un beneficio privado</t>
  </si>
  <si>
    <t>Conflicto de Interés</t>
  </si>
  <si>
    <t>CLASES DE RIESGOS</t>
  </si>
  <si>
    <t>Riesgos de seguridad Digital</t>
  </si>
  <si>
    <t>Realizar seguimiento a la ejecución de los proyectos de inversión, estableciéndose el grado de avance físico, financiero y de gestión, realizar informes mensuales de  ejecución presupuestal.</t>
  </si>
  <si>
    <r>
      <rPr>
        <sz val="10"/>
        <color rgb="FFFF0000"/>
        <rFont val="Arial Narrow"/>
        <family val="2"/>
      </rPr>
      <t>Posibilidad</t>
    </r>
    <r>
      <rPr>
        <sz val="10"/>
        <color theme="1"/>
        <rFont val="Arial Narrow"/>
        <family val="2"/>
      </rPr>
      <t xml:space="preserve"> de incurrir en perdida económica debido a  la falta de actualización y soporte técnico del aplicativo de nómina de NOVASOFT.</t>
    </r>
  </si>
  <si>
    <t>PDE 01</t>
  </si>
  <si>
    <t>PDE 02</t>
  </si>
  <si>
    <t>Verificar consistencia de la información para su procesamiento.</t>
  </si>
  <si>
    <t>Restringir acceso a la información y a las bases de datos de operaciones estadísticas a personal no autorizado.</t>
  </si>
  <si>
    <r>
      <rPr>
        <sz val="10"/>
        <color rgb="FFFF0000"/>
        <rFont val="Arial Narrow"/>
        <family val="2"/>
      </rP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</si>
  <si>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 xml:space="preserve">Verificar cantidad y descripción de bienes contra factura, hoja de inventarios individual y diligenciamiento de los registros correspondientes de inventarios. Por parte del profesional Especializado responsable de Inventarios
</t>
  </si>
  <si>
    <t>Socializar Plan Institucional de Gestión Ambiental - PIGA, su desarrollo y seguimiento a las actividades.</t>
  </si>
  <si>
    <t>Aplicar instrumentos, tales como las tablas de retención documental - TRD, inventario documental, hoja de control, y demás formatos (formatos de afuera) que aseguren una adecuada gestión y conservación de la documentación.</t>
  </si>
  <si>
    <t>Elaborar protocolo y lineamientos para la administración y control de las comunicaciones oficiales.</t>
  </si>
  <si>
    <r>
      <rPr>
        <sz val="10"/>
        <color rgb="FFFF0000"/>
        <rFont val="Arial Narrow"/>
        <family val="2"/>
      </rPr>
      <t xml:space="preserve">Debido </t>
    </r>
    <r>
      <rPr>
        <sz val="10"/>
        <color theme="1"/>
        <rFont val="Arial Narrow"/>
        <family val="2"/>
      </rPr>
      <t xml:space="preserve"> a certifcación errónea de la disponibilidad de un rubro presupuestal.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</si>
  <si>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certifcar erróneamente la disponibilidad de un rubro presupuestal.</t>
    </r>
  </si>
  <si>
    <t>Asesorar por parte de la Coordinación Financiera, el técnico y el auxiliar administrativo del Grupo de Gestión Financiera, con base en los rubros y usos presupuestales a utilizar.</t>
  </si>
  <si>
    <t>Brindar asesoría por parte del Coordinador, contratista con funciones de contador, técnico,  auxiliar administrativo del Grupo de Gestión Financiera, para la definición de los rubros y usos presupuestales para la adquisición de bienes y servicios.</t>
  </si>
  <si>
    <t xml:space="preserve">Realizar seguimiento  a los procesos de contratación del Grupo TICS conforme al Plan Anual de Adquisiciones </t>
  </si>
  <si>
    <t>Ejecutar plan/Programa de mantenimiento de software y hardware</t>
  </si>
  <si>
    <t>Tráfico de influencias y favoritismos entre el facilitador y los participantes de procesos formativos.</t>
  </si>
  <si>
    <t>Coordinación y Porfesional designado
Grupo de Educación e Investigación</t>
  </si>
  <si>
    <t>Verificar la información que suministra el funcionario que adelantó la formación, la relación de  las personas y que éstas hayan registrado su participación y/o firma en la evidencia de listado de asistencia, a través de muestra minima del 10% en cada solicitud de certificados</t>
  </si>
  <si>
    <t>Profesional designado  
Grupo de Educación e Investigación</t>
  </si>
  <si>
    <r>
      <rPr>
        <sz val="10"/>
        <color rgb="FFFF0000"/>
        <rFont val="Arial Narrow"/>
        <family val="2"/>
      </rPr>
      <t>Posibilidad</t>
    </r>
    <r>
      <rPr>
        <sz val="10"/>
        <color theme="1"/>
        <rFont val="Arial Narrow"/>
        <family val="2"/>
      </rPr>
      <t xml:space="preserve"> de incurrir en perdida reputacional, </t>
    </r>
    <r>
      <rPr>
        <sz val="10"/>
        <color rgb="FFFF0000"/>
        <rFont val="Arial Narrow"/>
        <family val="2"/>
      </rPr>
      <t>debido</t>
    </r>
    <r>
      <rPr>
        <sz val="10"/>
        <color theme="1"/>
        <rFont val="Arial Narrow"/>
        <family val="2"/>
      </rPr>
      <t xml:space="preserve"> a modificación de los criterios de los estándares mínimos en Seguridad y Salud en el Trabajo.</t>
    </r>
  </si>
  <si>
    <r>
      <rPr>
        <sz val="10"/>
        <color rgb="FFFF0000"/>
        <rFont val="Arial Narrow"/>
        <family val="2"/>
      </rPr>
      <t xml:space="preserve">Debido </t>
    </r>
    <r>
      <rPr>
        <sz val="10"/>
        <color theme="1"/>
        <rFont val="Arial Narrow"/>
        <family val="2"/>
      </rPr>
      <t>a modificación de los criterios de los estándares mínimos en Seguridad y Salud en el Trabajo.</t>
    </r>
  </si>
  <si>
    <t>Asignación apoderados judiciales con verificación por proceso, del régimen de inhabilidades e incompatibilidades y conflicto de interés</t>
  </si>
  <si>
    <t>Vaildar y verificar hojas de vida de los apoderados judiciales Consejo Superior de la Judicatura.</t>
  </si>
  <si>
    <t>Designar apoderados judiciales en las etapas procesales</t>
  </si>
  <si>
    <t>Resolver las PQRDS dentro de los terminos de Ley</t>
  </si>
  <si>
    <t>MATRIZ MAPA DE RIESGOS</t>
  </si>
  <si>
    <t>CÓDIGO-FO-PDE-04</t>
  </si>
  <si>
    <t>Solicitar a los futuros contratistas y/o supervisores de contratos y/o convenios de la UAEOS, declaración de estar incurso o no en causal de Conflicto de Interéses, frente al futuro contratista o cooperante.</t>
  </si>
  <si>
    <t>No. Riesgos</t>
  </si>
  <si>
    <t>Revisar y gestionar la identificación de producto o servicio no conforme reportada por los líderes de Proceso, de acuerdo con el Procedimiento de producto o Servicio no Conforme.</t>
  </si>
  <si>
    <t>Mecanismo exporadico de control  en la publicación de contenidos y piezas, en los canales establecidos para tal fin.</t>
  </si>
  <si>
    <r>
      <rPr>
        <sz val="10"/>
        <color rgb="FFFF0000"/>
        <rFont val="Arial Narrow"/>
        <family val="2"/>
      </rPr>
      <t>Debido</t>
    </r>
    <r>
      <rPr>
        <sz val="10"/>
        <rFont val="Arial Narrow"/>
        <family val="2"/>
      </rPr>
      <t xml:space="preserve"> aa la no actualización    de los estándares de imagen corporativa,al incumplimiento de su aplicació, a publicaciones   no  autorizadas. y  con contenido inadecuado</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</si>
  <si>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la no actualización    de los estándares de imagen corporativa,al incumplimiento de su aplicació, a publicaciones   no  autorizadas. y  con contenido inadecuado</t>
    </r>
  </si>
  <si>
    <t>Control intermitente en la recolección de la información que se produce en la UAEOS</t>
  </si>
  <si>
    <t>Actualizar los estandares de la imagen corporativa en los documentos del proceso de Comunicaciones y Prensa 
Verificar el cumplimiento en la publicación de cada uno de los contenidos autorizados por el líder de proceso.</t>
  </si>
  <si>
    <t>GFI 06</t>
  </si>
  <si>
    <t>Inadecuada programación de pagos para el periodo, el consolidado  de solicitudes de PAC (fondos disponibles para realizar pagos de obligaciones de la Entidad) no se cumplió por parte de los solicitantes.</t>
  </si>
  <si>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</si>
  <si>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   de acuerdo a los parámetros establecidos por el Ministerio de Hacienda Crédito Público en  SIIF Nación</t>
    </r>
  </si>
  <si>
    <t>Expedir circular 2023, que establezca fechas para radicar pagos de proveedores y contratistas y los lineamientos para el trámite de los pagos y verificar su cumplimiento.</t>
  </si>
  <si>
    <t>Radicar documentos para pagos de proveedores y contratistas antes de los días 15 de cada mes de coformidad con la circular 006 de 15 de mayo de 2023. 
Enviar correos a los supervisores informadoles del PAC disponible de cada mes y la fecha maxima de pago a proveedores y contratistas.</t>
  </si>
  <si>
    <t>Coordinador Grupo de Gestión Financiera
Profesional Especializado Grado 13</t>
  </si>
  <si>
    <t>GEAS 01</t>
  </si>
  <si>
    <t>GEAS 02</t>
  </si>
  <si>
    <t>GEAS 03</t>
  </si>
  <si>
    <t>Enero 1 de 2024</t>
  </si>
  <si>
    <t>30 de abril de 2,024
30 de junio de 2,024
31 de agosto de 2024
31 de diciembre de 2.024</t>
  </si>
  <si>
    <t>GESTIÓN DE LA EDUCACIÓN ASOCIATIVA SOLIDARIA</t>
  </si>
  <si>
    <t>RIESGOS DE PROCESO</t>
  </si>
  <si>
    <t>RIESGOS DE CORRUPCIÓN</t>
  </si>
  <si>
    <t>CONFLICTOS DE INTERES</t>
  </si>
  <si>
    <t>RELACIONES LABORALES</t>
  </si>
  <si>
    <t>FALLAS TECNOLOGICAS</t>
  </si>
  <si>
    <t>GESTIÓN EDUCACIÓN ASOCIATIVA SOLIDARIA</t>
  </si>
  <si>
    <t>Todos los Procesos</t>
  </si>
  <si>
    <t>MAPA DE RIESGOS DE SEGURIDAD DIGITAL 2.024</t>
  </si>
  <si>
    <r>
      <t xml:space="preserve">Seguimiento según periodicidad fecha de seguimiento </t>
    </r>
    <r>
      <rPr>
        <b/>
        <sz val="11"/>
        <color theme="0" tint="-0.499984740745262"/>
        <rFont val="Arial Narrow"/>
        <family val="2"/>
      </rPr>
      <t>(DD/MM/AAAA)</t>
    </r>
  </si>
  <si>
    <t>Instrumentos archivísticos no revisados y actualizados conforme a la normatividad vigente.</t>
  </si>
  <si>
    <r>
      <rPr>
        <sz val="10"/>
        <color rgb="FFFF0000"/>
        <rFont val="Arial Narrow"/>
        <family val="2"/>
      </rPr>
      <t>Debido</t>
    </r>
    <r>
      <rPr>
        <sz val="10"/>
        <color theme="1"/>
        <rFont val="Arial Narrow"/>
        <family val="2"/>
      </rPr>
      <t xml:space="preserve"> a la no implementación de los instrumentos archivísticos estrátegicos y de administración de información.</t>
    </r>
  </si>
  <si>
    <r>
      <t xml:space="preserve">Posibilidad de perdida económica por multa y sanción del ente regulador </t>
    </r>
    <r>
      <rPr>
        <sz val="10"/>
        <color rgb="FFFF0000"/>
        <rFont val="Arial Narrow"/>
        <family val="2"/>
      </rPr>
      <t>debido</t>
    </r>
    <r>
      <rPr>
        <sz val="10"/>
        <color theme="1"/>
        <rFont val="Arial Narrow"/>
        <family val="2"/>
      </rPr>
      <t xml:space="preserve"> a la no implementación de los instrumentos archivísticos estrátegicos y de administración de información.</t>
    </r>
  </si>
  <si>
    <t>Inexistencia de protocolos de seguridad para el acceso y restricción a los depósitos de almacenamiento de información física.</t>
  </si>
  <si>
    <r>
      <rPr>
        <sz val="10"/>
        <color rgb="FFFF0000"/>
        <rFont val="Arial Narrow"/>
        <family val="2"/>
      </rPr>
      <t>Debido</t>
    </r>
    <r>
      <rPr>
        <sz val="10"/>
        <color theme="1"/>
        <rFont val="Arial Narrow"/>
        <family val="2"/>
      </rPr>
      <t xml:space="preserve"> a la perdida y/o sustracción de información fisica de los archivos de gestión y del archivo central de la Entidad</t>
    </r>
  </si>
  <si>
    <r>
      <t xml:space="preserve">Posibilidad de perdida economica y/o reputacional </t>
    </r>
    <r>
      <rPr>
        <sz val="10"/>
        <color rgb="FFFF0000"/>
        <rFont val="Arial Narrow"/>
        <family val="2"/>
      </rPr>
      <t>debido</t>
    </r>
    <r>
      <rPr>
        <sz val="10"/>
        <color theme="1"/>
        <rFont val="Arial Narrow"/>
        <family val="2"/>
      </rPr>
      <t xml:space="preserve"> a la perdida y/o sustracción de información fisica de los archivos de gestión y del archivo central de la Entidad</t>
    </r>
  </si>
  <si>
    <t xml:space="preserve">No aplicación de protocolos de seguridad y manejo de la información. </t>
  </si>
  <si>
    <r>
      <rPr>
        <sz val="10"/>
        <color rgb="FFFF0000"/>
        <rFont val="Arial Narrow"/>
        <family val="2"/>
      </rPr>
      <t>Debido</t>
    </r>
    <r>
      <rPr>
        <sz val="10"/>
        <color theme="1"/>
        <rFont val="Arial Narrow"/>
        <family val="2"/>
      </rPr>
      <t xml:space="preserve"> al borrado y/o eliminación de información digital de las carpetas compartidas de cada área que conforma la estructura organizacional.</t>
    </r>
  </si>
  <si>
    <r>
      <t xml:space="preserve">Posibilidad de perdida economica y/o reputacional </t>
    </r>
    <r>
      <rPr>
        <sz val="10"/>
        <color rgb="FFFF0000"/>
        <rFont val="Arial Narrow"/>
        <family val="2"/>
      </rPr>
      <t>debido</t>
    </r>
    <r>
      <rPr>
        <sz val="10"/>
        <color theme="1"/>
        <rFont val="Arial Narrow"/>
        <family val="2"/>
      </rPr>
      <t xml:space="preserve"> al borrado y/o eliminación de documentos fisicos o electrónicos de las carpetas compartidas de cada área que conforma la estructura organizacional.</t>
    </r>
  </si>
  <si>
    <t>Inaplicación de la normatividad archivistica vigente.</t>
  </si>
  <si>
    <r>
      <rPr>
        <sz val="10"/>
        <color rgb="FFFF0000"/>
        <rFont val="Arial Narrow"/>
        <family val="2"/>
      </rPr>
      <t>Debido</t>
    </r>
    <r>
      <rPr>
        <sz val="10"/>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</si>
  <si>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r>
      <t xml:space="preserve">Posibilidad de perdida económica por multa y sanción de entes reguladores </t>
    </r>
    <r>
      <rPr>
        <sz val="10"/>
        <color rgb="FFFF0000"/>
        <rFont val="Arial Narrow"/>
        <family val="2"/>
      </rPr>
      <t>debido</t>
    </r>
    <r>
      <rPr>
        <sz val="10"/>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</si>
  <si>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t>GDO 03</t>
  </si>
  <si>
    <t>GDO 04</t>
  </si>
  <si>
    <t>GDO 05</t>
  </si>
  <si>
    <t>GDO 06</t>
  </si>
  <si>
    <t>Implementar los instrumentos archivisticos, tales como diagnóstico integral archivistico, PINAR, PGD, SIC, politica de archivo, tablas de retención documental. tablas de valoracion documental y cuadro de clasificación documental.</t>
  </si>
  <si>
    <t>Implementar la Matriz de control de acceso para los funcionarios.</t>
  </si>
  <si>
    <t>Implementar perfles de acceso para los funcionarios.</t>
  </si>
  <si>
    <t>Implementar las Tablas de Retención Documental articuladas con el mapa de procesos de la Entidad.</t>
  </si>
  <si>
    <t>Levantamiento de información con los lideres de área para definir los responsables que deben acceder en los archivos de gestión y el archivo central en la matriz de control de acceso.</t>
  </si>
  <si>
    <t>Grupo de Gestión Administrativa - Grupo de TICS.</t>
  </si>
  <si>
    <t>Adoptar las Tablas de Retención Documental al momento de realizar eliminación documental.</t>
  </si>
  <si>
    <t>Grupo de Gestión Administrativa - Comité Institucional de Gestión y Desempeño</t>
  </si>
  <si>
    <r>
      <rPr>
        <sz val="10"/>
        <color rgb="FFFF0000"/>
        <rFont val="Arial Narrow"/>
        <family val="2"/>
      </rPr>
      <t>Posibilidad de incurrir</t>
    </r>
    <r>
      <rPr>
        <sz val="10"/>
        <color theme="1"/>
        <rFont val="Arial Narrow"/>
        <family val="2"/>
      </rPr>
      <t xml:space="preserve"> en perdida reputacional y económica</t>
    </r>
  </si>
  <si>
    <r>
      <rPr>
        <sz val="10"/>
        <color rgb="FFFF0000"/>
        <rFont val="Arial Narrow"/>
        <family val="2"/>
      </rPr>
      <t>Posibilidad</t>
    </r>
    <r>
      <rPr>
        <sz val="10"/>
        <color theme="1"/>
        <rFont val="Arial Narrow"/>
        <family val="2"/>
      </rPr>
      <t xml:space="preserve"> de pérdida reputacional y económica</t>
    </r>
  </si>
  <si>
    <r>
      <rPr>
        <sz val="10"/>
        <color rgb="FFFF0000"/>
        <rFont val="Arial Narrow"/>
        <family val="2"/>
      </rPr>
      <t>Posibilidad</t>
    </r>
    <r>
      <rPr>
        <sz val="10"/>
        <color theme="1"/>
        <rFont val="Arial Narrow"/>
        <family val="2"/>
      </rPr>
      <t xml:space="preserve"> de incurrir en perdida económica</t>
    </r>
  </si>
  <si>
    <r>
      <rPr>
        <sz val="10"/>
        <color rgb="FFFF0000"/>
        <rFont val="Arial Narrow"/>
        <family val="2"/>
      </rPr>
      <t>Posibilidad</t>
    </r>
    <r>
      <rPr>
        <sz val="10"/>
        <color theme="1"/>
        <rFont val="Arial Narrow"/>
        <family val="2"/>
      </rPr>
      <t xml:space="preserve"> de  perdida reputacional y económica</t>
    </r>
  </si>
  <si>
    <r>
      <rPr>
        <sz val="10"/>
        <color rgb="FFFF0000"/>
        <rFont val="Arial Narrow"/>
        <family val="2"/>
      </rPr>
      <t>Debido</t>
    </r>
    <r>
      <rPr>
        <sz val="10"/>
        <color theme="1"/>
        <rFont val="Arial Narrow"/>
        <family val="2"/>
      </rPr>
      <t xml:space="preserve"> a sustracción de los bienes.</t>
    </r>
  </si>
  <si>
    <r>
      <rPr>
        <sz val="10"/>
        <color rgb="FFFF0000"/>
        <rFont val="Arial Narrow"/>
        <family val="2"/>
      </rPr>
      <t>Debido</t>
    </r>
    <r>
      <rPr>
        <sz val="10"/>
        <color theme="1"/>
        <rFont val="Arial Narrow"/>
        <family val="2"/>
      </rPr>
      <t xml:space="preserve"> a realizar doble pago.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</si>
  <si>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realizar doble pago.</t>
    </r>
  </si>
  <si>
    <r>
      <rPr>
        <sz val="10"/>
        <color rgb="FFFF0000"/>
        <rFont val="Arial Narrow"/>
        <family val="2"/>
      </rPr>
      <t xml:space="preserve">Debido </t>
    </r>
    <r>
      <rPr>
        <sz val="10"/>
        <color theme="1"/>
        <rFont val="Arial Narrow"/>
        <family val="2"/>
      </rPr>
      <t>a la asignación de apoderado judicial sin idoneidad y experiencia.</t>
    </r>
  </si>
  <si>
    <r>
      <rPr>
        <sz val="10"/>
        <color rgb="FFFF0000"/>
        <rFont val="Arial Narrow"/>
        <family val="2"/>
      </rPr>
      <t>Posibilidad</t>
    </r>
    <r>
      <rPr>
        <sz val="10"/>
        <rFont val="Arial Narrow"/>
        <family val="2"/>
      </rPr>
      <t xml:space="preserve"> de perdida reputacional y económica por p</t>
    </r>
    <r>
      <rPr>
        <sz val="10"/>
        <color theme="1"/>
        <rFont val="Arial Narrow"/>
        <family val="2"/>
      </rPr>
      <t xml:space="preserve">rocesos judiciales sin defensa técnica, en favor de los intereses de la Entidad; lo anterior </t>
    </r>
    <r>
      <rPr>
        <sz val="10"/>
        <color rgb="FFFF0000"/>
        <rFont val="Arial Narrow"/>
        <family val="2"/>
      </rPr>
      <t>debido</t>
    </r>
    <r>
      <rPr>
        <sz val="10"/>
        <color theme="1"/>
        <rFont val="Arial Narrow"/>
        <family val="2"/>
      </rPr>
      <t xml:space="preserve"> a la designación de apoderado judicial sin idoneidad y experiencia.</t>
    </r>
    <r>
      <rPr>
        <sz val="11"/>
        <color rgb="FFFF0000"/>
        <rFont val="Arial Narrow"/>
        <family val="2"/>
      </rPr>
      <t/>
    </r>
  </si>
  <si>
    <r>
      <rPr>
        <sz val="10"/>
        <color rgb="FFFF0000"/>
        <rFont val="Arial Narrow"/>
        <family val="2"/>
      </rPr>
      <t>Debido</t>
    </r>
    <r>
      <rPr>
        <sz val="10"/>
        <color theme="1"/>
        <rFont val="Arial Narrow"/>
        <family val="2"/>
      </rPr>
      <t xml:space="preserve"> a  Procesos sin asignación de apoderado judicial, Procesos judiciales sin oportuno seguimiento, Procesos judiciales sin intervención oportuna</t>
    </r>
  </si>
  <si>
    <r>
      <rPr>
        <sz val="10"/>
        <color rgb="FFFF0000"/>
        <rFont val="Arial Narrow"/>
        <family val="2"/>
      </rPr>
      <t xml:space="preserve">Posibilidad </t>
    </r>
    <r>
      <rPr>
        <sz val="10"/>
        <rFont val="Arial Narrow"/>
        <family val="2"/>
      </rPr>
      <t xml:space="preserve">de perdida reputacional y económica por Procesos sin defensa judicial oportuna.                            </t>
    </r>
    <r>
      <rPr>
        <sz val="10"/>
        <color theme="1"/>
        <rFont val="Arial Narrow"/>
        <family val="2"/>
      </rPr>
      <t xml:space="preserve">                 </t>
    </r>
    <r>
      <rPr>
        <sz val="10"/>
        <color rgb="FFFF0000"/>
        <rFont val="Arial Narrow"/>
        <family val="2"/>
      </rPr>
      <t xml:space="preserve"> Debido </t>
    </r>
    <r>
      <rPr>
        <sz val="10"/>
        <color theme="1"/>
        <rFont val="Arial Narrow"/>
        <family val="2"/>
      </rPr>
      <t>a  Procesos sin designación de apoderado judicial, Procesos judiciales sin oportuno seguimiento, Procesos judiciales sin intervención oportuna</t>
    </r>
  </si>
  <si>
    <r>
      <rPr>
        <sz val="10"/>
        <color rgb="FFFF0000"/>
        <rFont val="Arial Narrow"/>
        <family val="2"/>
      </rPr>
      <t xml:space="preserve"> Debido</t>
    </r>
    <r>
      <rPr>
        <sz val="10"/>
        <color theme="1"/>
        <rFont val="Arial Narrow"/>
        <family val="2"/>
      </rPr>
      <t xml:space="preserve"> a  Respuestas a las PQRDS fuera de los términos establecidos, Respuestas a las PQRDS no congruentes con lo solicitado,  y PQRDS sin traslado oportuno.</t>
    </r>
  </si>
  <si>
    <r>
      <rPr>
        <sz val="10"/>
        <color rgb="FFFF0000"/>
        <rFont val="Arial Narrow"/>
        <family val="2"/>
      </rPr>
      <t>Posibilidad</t>
    </r>
    <r>
      <rPr>
        <sz val="10"/>
        <rFont val="Arial Narrow"/>
        <family val="2"/>
      </rPr>
      <t xml:space="preserve"> de perdida reputacional y económica po</t>
    </r>
    <r>
      <rPr>
        <sz val="10"/>
        <color theme="1"/>
        <rFont val="Arial Narrow"/>
        <family val="2"/>
      </rPr>
      <t xml:space="preserve">r Respuesta a PQRDS sin el lleno de los requisitos legales. </t>
    </r>
    <r>
      <rPr>
        <sz val="10"/>
        <color rgb="FFFF0000"/>
        <rFont val="Arial Narrow"/>
        <family val="2"/>
      </rPr>
      <t xml:space="preserve"> Debido </t>
    </r>
    <r>
      <rPr>
        <sz val="10"/>
        <color theme="1"/>
        <rFont val="Arial Narrow"/>
        <family val="2"/>
      </rPr>
      <t>a  Respuestas a las PQRDS fuera de los términos establecidos, Respuestas a las PQRDS no congruentes con lo solicitado,  y PQRDS sin traslado oportuno.</t>
    </r>
  </si>
  <si>
    <r>
      <rPr>
        <sz val="10"/>
        <color rgb="FFFF0000"/>
        <rFont val="Arial Narrow"/>
        <family val="2"/>
      </rPr>
      <t>Debido</t>
    </r>
    <r>
      <rPr>
        <sz val="10"/>
        <color theme="1"/>
        <rFont val="Arial Narrow"/>
        <family val="2"/>
      </rPr>
      <t xml:space="preserve"> a vínculos de parentesco, consanguíneo, civil, o legal entre un apoderado judicial y la parte demandante o demandada en acciones que insidan directamente en su configuración.</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</si>
  <si>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vínculos de parentesco, consanguíneo, civil, o legal entre un apoderado judicial y la parte demandante o demandada en acciones que insidan directamente en su configuración.</t>
    </r>
  </si>
  <si>
    <r>
      <rPr>
        <sz val="10"/>
        <color rgb="FFFF0000"/>
        <rFont val="Arial Narrow"/>
        <family val="2"/>
      </rPr>
      <t>Debido</t>
    </r>
    <r>
      <rPr>
        <sz val="10"/>
        <color theme="1"/>
        <rFont val="Arial Narrow"/>
        <family val="2"/>
      </rPr>
      <t xml:space="preserve"> a la liquidación en la selección de los rubros de funcionamiento o inversión.</t>
    </r>
  </si>
  <si>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equivoca selección del rubro correspondiente.</t>
    </r>
  </si>
  <si>
    <t>Investigaciones que, para su desarrollo, requieren una dedicación en tiempo que supera la anualidad fiscal</t>
  </si>
  <si>
    <r>
      <rPr>
        <sz val="11"/>
        <color rgb="FFFF0000"/>
        <rFont val="Arial Narrow"/>
        <family val="2"/>
      </rPr>
      <t>Debido</t>
    </r>
    <r>
      <rPr>
        <sz val="11"/>
        <color theme="1"/>
        <rFont val="Arial Narrow"/>
        <family val="2"/>
      </rPr>
      <t xml:space="preserve"> a inadecuada planeación en el alcance esperado de los procesos investigativos</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</si>
  <si>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a inadecuada planeación en el alcance esperado de los procesos investigativos </t>
    </r>
  </si>
  <si>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</si>
  <si>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r>
      <rPr>
        <sz val="11"/>
        <color rgb="FFFF0000"/>
        <rFont val="Arial Narrow"/>
        <family val="2"/>
      </rPr>
      <t>Debido</t>
    </r>
    <r>
      <rPr>
        <sz val="11"/>
        <color theme="1"/>
        <rFont val="Arial Narrow"/>
        <family val="2"/>
      </rPr>
      <t xml:space="preserve"> a desconocimiento de criterios para el desarrollo de programas educativos que adelanten profesionales y/o Aliados, a nombre de la Unidad Solidaria</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</si>
  <si>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desconocimiento de criterios para el desarrollo de programas educativos que adelanten profesionales y/o Aliados, a nombre de la Unidad Solidaria</t>
    </r>
  </si>
  <si>
    <t>Inexistencia de tiempos de respuesta en el trámite de acreditación para procesos internos inter -áreas en la Unidad Solidaria</t>
  </si>
  <si>
    <r>
      <rPr>
        <sz val="11"/>
        <color rgb="FFFF0000"/>
        <rFont val="Arial Narrow"/>
        <family val="2"/>
      </rPr>
      <t>Debido</t>
    </r>
    <r>
      <rPr>
        <sz val="11"/>
        <color theme="1"/>
        <rFont val="Arial Narrow"/>
        <family val="2"/>
      </rPr>
      <t xml:space="preserve"> a incumplimiento en los tiempos de respuesta establecidos dentro del trámite de acreditación por las áreas que tienen rol en su procedimiento</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</si>
  <si>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 incumplimiento en los tiempos de respuesta establecidos dentro del trámite de acreditación </t>
    </r>
  </si>
  <si>
    <t>Exigir el planteamiento claro del problema/tema a investigar, así como su cronograma y alcance, dentro de los anteproyectos de investigación, realizados por la Unidad Solidaria y/o sus Aliados</t>
  </si>
  <si>
    <t>Verificar el cumplimiento de requisitos en la expedición de los certificados y/o constancias mediante la aplicación de procedimiento.</t>
  </si>
  <si>
    <t>Socializar y establecer acuerdos, para el desarrollo de procesos educativos que se adelanten por profesionales de la Unidad Solidaria y/o sus Aliados</t>
  </si>
  <si>
    <t>Establecer tiempos de respuesta en el trámite de acreditación para procesos internos inter -áreas en la Unidad Solidaria</t>
  </si>
  <si>
    <t>Verificar que los anteproyectos de investigación planteen resultados esperados de las investigaciones en un cronograma y alcance real</t>
  </si>
  <si>
    <t>Acción 1. Socializar con los profesionales de la Unidad Solidaria los criterios para el desarrollo de programas educativos
Acción 2. Realizar mesas de trabajo con los Aliados de la Unidad Solidaria, que desarrollan programas educativo, para concertar cirterios en el desarrollo de estos programas</t>
  </si>
  <si>
    <t>Acción 1. Concertar con profesionales de las diferentes áreas de la Unidad Solidaria que intervienen en el trámite de acreditación, tiempos de respuesta para la verificación de requisitos legales en la expedición de las resoluciones de acreditación.
Acción 2. Proponer la incluisón de períodos explicitos de repsuesta, dentro del marco normativo del trámite de acreditación, que incluyan los tiempos por cada etapa del trámite</t>
  </si>
  <si>
    <t xml:space="preserve">Profesional Especializado Grupo de Educación e Investigación </t>
  </si>
  <si>
    <t>Bajo relacionamiento de los profesionales del grupo de educación e investigación con otras áreas de la Unidad Solidaria y con los Aliados de la Entidad que desarrollan programas educativos a nombre institucional.</t>
  </si>
  <si>
    <t>Profesional Grupo de Gestión Administrativa</t>
  </si>
  <si>
    <t>Alcance de cobertura  para atender a las organizaciones solidarias, populares y comunitarias.</t>
  </si>
  <si>
    <r>
      <rPr>
        <sz val="10"/>
        <color rgb="FFFF0000"/>
        <rFont val="Arial Narrow"/>
        <family val="2"/>
      </rPr>
      <t>Debido al</t>
    </r>
    <r>
      <rPr>
        <sz val="10"/>
        <rFont val="Arial Narrow"/>
        <family val="2"/>
      </rPr>
      <t xml:space="preserve"> al  incumplimiento contractual en el marco de la agenda de asociatividad </t>
    </r>
  </si>
  <si>
    <r>
      <rPr>
        <sz val="10"/>
        <color rgb="FFFF0000"/>
        <rFont val="Arial Narrow"/>
        <family val="2"/>
      </rPr>
      <t xml:space="preserve">Posibilidad </t>
    </r>
    <r>
      <rPr>
        <sz val="10"/>
        <rFont val="Arial Narrow"/>
        <family val="2"/>
      </rPr>
      <t>de perdida económica y reputacional</t>
    </r>
    <r>
      <rPr>
        <sz val="10"/>
        <color theme="1"/>
        <rFont val="Arial Narrow"/>
        <family val="2"/>
      </rPr>
      <t xml:space="preserve"> </t>
    </r>
    <r>
      <rPr>
        <sz val="10"/>
        <color rgb="FFFF0000"/>
        <rFont val="Arial Narrow"/>
        <family val="2"/>
      </rPr>
      <t>debido</t>
    </r>
    <r>
      <rPr>
        <sz val="10"/>
        <color theme="1"/>
        <rFont val="Arial Narrow"/>
        <family val="2"/>
      </rPr>
      <t xml:space="preserve"> al  incumplimiento contractual en el marco de la agenda de asociatividad.</t>
    </r>
  </si>
  <si>
    <t>Disponibilidad de personal idoneo para atender a las organizaciones en territorio.</t>
  </si>
  <si>
    <r>
      <rPr>
        <sz val="11"/>
        <color rgb="FFFF0000"/>
        <rFont val="Arial Narrow"/>
        <family val="2"/>
      </rPr>
      <t xml:space="preserve">Debido al </t>
    </r>
    <r>
      <rPr>
        <sz val="11"/>
        <rFont val="Arial Narrow"/>
        <family val="2"/>
      </rPr>
      <t>inc</t>
    </r>
    <r>
      <rPr>
        <sz val="11"/>
        <color theme="1"/>
        <rFont val="Arial Narrow"/>
        <family val="2"/>
      </rPr>
      <t xml:space="preserve">umplimiento a los compromisos   pactados y generados en desarrollo de las agendas territoriales.
</t>
    </r>
  </si>
  <si>
    <r>
      <rPr>
        <sz val="11"/>
        <color rgb="FFFF0000"/>
        <rFont val="Arial Narrow"/>
        <family val="2"/>
      </rPr>
      <t xml:space="preserve">Posibilidad </t>
    </r>
    <r>
      <rPr>
        <sz val="11"/>
        <rFont val="Arial Narrow"/>
        <family val="2"/>
      </rPr>
      <t xml:space="preserve">de perdida económica y reputacional </t>
    </r>
    <r>
      <rPr>
        <sz val="11"/>
        <color rgb="FFFF0000"/>
        <rFont val="Arial Narrow"/>
        <family val="2"/>
      </rPr>
      <t>debido al</t>
    </r>
    <r>
      <rPr>
        <sz val="11"/>
        <color theme="1"/>
        <rFont val="Arial Narrow"/>
        <family val="2"/>
      </rPr>
      <t xml:space="preserve">  incumplimiento de los compromisos pactados y generados en desarrollo de las agendas territoriales.</t>
    </r>
  </si>
  <si>
    <r>
      <rPr>
        <sz val="11"/>
        <color rgb="FFFF0000"/>
        <rFont val="Arial Narrow"/>
        <family val="2"/>
      </rPr>
      <t xml:space="preserve">Posibilidad </t>
    </r>
    <r>
      <rPr>
        <sz val="11"/>
        <color theme="1"/>
        <rFont val="Arial Narrow"/>
        <family val="2"/>
      </rPr>
      <t xml:space="preserve">perdida económica y reputacional  </t>
    </r>
    <r>
      <rPr>
        <sz val="11"/>
        <color rgb="FFFF0000"/>
        <rFont val="Arial Narrow"/>
        <family val="2"/>
      </rPr>
      <t>debido</t>
    </r>
    <r>
      <rPr>
        <sz val="11"/>
        <color theme="1"/>
        <rFont val="Arial Narrow"/>
        <family val="2"/>
      </rPr>
      <t xml:space="preserve"> a  ejercer coacción a los funcionarios, contratistas o supervisores de la unidad para un beneficio particular o de un tercero.</t>
    </r>
  </si>
  <si>
    <t>Implementación y seguimiento al Programa de Asociatividad Solidaria (PASO)</t>
  </si>
  <si>
    <t xml:space="preserve">Seguimiento y verificación al  desarrollo de las Agendas Territoriales </t>
  </si>
  <si>
    <t>Deficiencias en los documentos precontractuales para la selección objetiva del contratista.</t>
  </si>
  <si>
    <r>
      <rPr>
        <sz val="10"/>
        <color rgb="FFFF0000"/>
        <rFont val="Arial Narrow"/>
        <family val="2"/>
      </rPr>
      <t>Debido</t>
    </r>
    <r>
      <rPr>
        <sz val="10"/>
        <rFont val="Arial Narrow"/>
        <family val="2"/>
      </rPr>
      <t xml:space="preserve"> a la contratación de un proponente que no cumple con los requisitos para ejecutar el contrato, conforme a la modalidad de selección del contratista.
</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</si>
  <si>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la contratación de un proponente que no cumple con los requisitos para ejecutar el contrato, conforme a la modalidad de selección del contratista.
</t>
    </r>
  </si>
  <si>
    <r>
      <rPr>
        <sz val="10"/>
        <color rgb="FFFF0000"/>
        <rFont val="Arial Narrow"/>
        <family val="2"/>
      </rPr>
      <t>Debido</t>
    </r>
    <r>
      <rPr>
        <sz val="10"/>
        <color theme="1"/>
        <rFont val="Arial Narrow"/>
        <family val="2"/>
      </rPr>
      <t xml:space="preserve"> a Informes de supervisión y recibos a satisfacción sin el cumplimiento o cumplimineto parcial, de los requisitos y obligaciones contractuales</t>
    </r>
  </si>
  <si>
    <r>
      <rPr>
        <sz val="10"/>
        <color rgb="FFFF0000"/>
        <rFont val="Arial Narrow"/>
        <family val="2"/>
      </rPr>
      <t>Posibilidad</t>
    </r>
    <r>
      <rPr>
        <sz val="10"/>
        <rFont val="Arial Narrow"/>
        <family val="2"/>
      </rPr>
      <t xml:space="preserve"> de perdida reputacional y económica, </t>
    </r>
    <r>
      <rPr>
        <sz val="10"/>
        <color rgb="FFFF0000"/>
        <rFont val="Arial Narrow"/>
        <family val="2"/>
      </rPr>
      <t>debido</t>
    </r>
    <r>
      <rPr>
        <sz val="10"/>
        <color theme="1"/>
        <rFont val="Arial Narrow"/>
        <family val="2"/>
      </rPr>
      <t>a Informes de supervisión y recibos a satisfacción sin el cumplimiento o cumplimineto parcial, de los requisitos y obligaciones contractuales</t>
    </r>
  </si>
  <si>
    <r>
      <rPr>
        <sz val="10"/>
        <color rgb="FFFF0000"/>
        <rFont val="Arial Narrow"/>
        <family val="2"/>
      </rPr>
      <t>Debido</t>
    </r>
    <r>
      <rPr>
        <sz val="10"/>
        <color theme="1"/>
        <rFont val="Arial Narrow"/>
        <family val="2"/>
      </rPr>
      <t>a vínculos de parentesco, consanguíneo, civil, o legal entre un contratista y su supervisor o en acciones que insidan directamente en su configuración.</t>
    </r>
  </si>
  <si>
    <t>La dispocisión  de los recursos presupuestales no son suficientes y/o adecuados a las necesidades actuales.</t>
  </si>
  <si>
    <r>
      <t>Debido</t>
    </r>
    <r>
      <rPr>
        <sz val="10"/>
        <rFont val="Arial Narrow"/>
        <family val="2"/>
      </rPr>
      <t xml:space="preserve"> a la no disponibilidad de recursos para la contratación de bienes y servicios tecnológicos (mantenimiento preventivo y correctivo de software,hardware y servicios, obsolescencia de equipos tecnológicos) requeridos o necesarios para el funcionamiento de la infraestructura tecnológica de la Unidad Solidaria.</t>
    </r>
  </si>
  <si>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la no disponibilidad de recursos para la contratación de bienes y servicios tecnológicos </t>
    </r>
    <r>
      <rPr>
        <sz val="10"/>
        <color rgb="FFF4740A"/>
        <rFont val="Arial Narrow"/>
        <family val="2"/>
      </rPr>
      <t xml:space="preserve">(mantenimiento preventivo y correctivo de software,hardware y servicios, obsolescencia de equipos tecnológicos) requeridos o necesarios </t>
    </r>
    <r>
      <rPr>
        <sz val="10"/>
        <color theme="1"/>
        <rFont val="Arial Narrow"/>
        <family val="2"/>
      </rPr>
      <t>para el funcionamiento de la infraestructura tecnológica de la Unidad Solidaria.</t>
    </r>
  </si>
  <si>
    <t>Afectación de la infraestructura tecnológica y sus servicios tecnológicos por factores internos y externos.</t>
  </si>
  <si>
    <r>
      <rPr>
        <sz val="10"/>
        <color rgb="FFFF0000"/>
        <rFont val="Arial Narrow"/>
        <family val="2"/>
      </rPr>
      <t>Debido</t>
    </r>
    <r>
      <rPr>
        <sz val="10"/>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</si>
  <si>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</si>
  <si>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No disponer de protocolos de seguridad informática, herramientas y aplicaciones de seguridad perimetral.</t>
  </si>
  <si>
    <r>
      <rPr>
        <sz val="10"/>
        <color rgb="FFFF0000"/>
        <rFont val="Arial Narrow"/>
        <family val="2"/>
      </rPr>
      <t>Debido</t>
    </r>
    <r>
      <rPr>
        <sz val="10"/>
        <rFont val="Arial Narrow"/>
        <family val="2"/>
      </rPr>
      <t xml:space="preserve">  a   fallas en la seguridad informática, aspectos como: uso de software sin licencia, acceso no autorizado a redes, bases de datos y sistemas de información, herramientas y aplicaciones de seguridad perimetral.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</si>
  <si>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fallas en la seguridad informática, aspectos como: uso de software sin licencia, acceso no autorizado a redes, bases de datos y sistemas de información, herramientas y aplicaciones de seguridad perimetral.</t>
    </r>
  </si>
  <si>
    <t xml:space="preserve">La implementación de controles adecuados y suficientes para el acceso a la información de los sistemas de información </t>
  </si>
  <si>
    <r>
      <rPr>
        <sz val="10"/>
        <color rgb="FFFF0000"/>
        <rFont val="Arial Narrow"/>
        <family val="2"/>
      </rPr>
      <t>Debido</t>
    </r>
    <r>
      <rPr>
        <sz val="10"/>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</si>
  <si>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</si>
  <si>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t>Planear (establecer prioridades y necesidades de recursos) los recursos presupuestales necesarios para adelantar las actividades de contratación del grupo TI.</t>
  </si>
  <si>
    <t>Verificar informes de ejecución de actividades de mantenimiento y del Plan/Programación de mantenimiento de software, hardware y servicios</t>
  </si>
  <si>
    <t>Verificar el cumplimiento de las actividades de seguridad digital de la información relacionadas como son: uso de software sin licencia, acceso no autorizado a redes, bases de datos y sistemas de informacipon, herramientas y aplicaciones de seguridad perimetral.</t>
  </si>
  <si>
    <t>Verificar la actualización de la información de usuarios con accesos, permisos de roles de administrador y contraseñas, para los diferentes aplicativos, servidores y equipos de Cómputo.</t>
  </si>
  <si>
    <t>ATRIBUTOS CONTROL</t>
  </si>
  <si>
    <t>RESUMEN MAPA DE RIESGOS 2024</t>
  </si>
  <si>
    <t>LÍDER / RESPONSABLE</t>
  </si>
  <si>
    <t>POR CLASES DE RIESGOS</t>
  </si>
  <si>
    <t>PROCESOS DE GESTIÓN</t>
  </si>
  <si>
    <t>Total, No. Riesgos</t>
  </si>
  <si>
    <t>TOTAL, RIESGOS</t>
  </si>
  <si>
    <t>RESUMEN MAPA DE RIESGOS DE CORRUPCIÓN 2024</t>
  </si>
  <si>
    <t xml:space="preserve">FOMENTO DE LAS ORGANIZACIONES  SOLIDARIAS </t>
  </si>
  <si>
    <t>ZONA DE RIESGO RESIDUAL 2024</t>
  </si>
  <si>
    <t xml:space="preserve">Presentar ante proyecto de presupuesto para atender las necesidades de las organizaciones </t>
  </si>
  <si>
    <t>Establecer los perfiles de administrador, edición y solo lectura de acuerdo con el rol que tienen en el área.</t>
  </si>
  <si>
    <t>30 de abril de 2.024
30 de junio de 2.024
31 de agosto de 2.024
31 de diciembre de 2.024</t>
  </si>
  <si>
    <t>VERSIÓN 11</t>
  </si>
  <si>
    <t>FECHA EDICIÓN 24/06/2024</t>
  </si>
  <si>
    <t>AÑO____2024_______</t>
  </si>
  <si>
    <t>Fiscal</t>
  </si>
  <si>
    <t>Es el efecto dañoso sobre los recursos públicos y/o los bienes y/o intereses patrimoniales de naturaleza pública, a causa de un evento potencial.</t>
  </si>
  <si>
    <r>
      <rPr>
        <sz val="10"/>
        <color rgb="FFFF0000"/>
        <rFont val="Arial Narrow"/>
        <family val="2"/>
      </rPr>
      <t>Debido</t>
    </r>
    <r>
      <rPr>
        <sz val="10"/>
        <rFont val="Arial Narrow"/>
        <family val="2"/>
      </rPr>
      <t xml:space="preserve"> a la no ejecución de los proyectos de inversión. o fallas en la formulación en sus diferentes etapas. 
</t>
    </r>
  </si>
  <si>
    <t>Verificar el estado de actualización de los planes, programas y proyectos en las plataformas dispuestas por el DNP y alertar sobre acciones a ejecutar por parte de los formuladores.</t>
  </si>
  <si>
    <t xml:space="preserve">Directores y gestores de proyecto de inversión 
Apoyan y revisa : Profesional Especializado Grupo de Planeación y Estadística y   Coordinador Grupo de Planeación y Estadística
Aprueba y envia la a Mintrabajo y DNP : Dirección  de Investigación y  Planeación </t>
  </si>
  <si>
    <t>V2 Actulaizado 30 de agosto 2024</t>
  </si>
  <si>
    <t xml:space="preserve">CONTROL DE CAMBIOS </t>
  </si>
  <si>
    <t>FECHA</t>
  </si>
  <si>
    <t>CAMBIOS</t>
  </si>
  <si>
    <t>ENTE APROBADOR</t>
  </si>
  <si>
    <t>VERSIÓN</t>
  </si>
  <si>
    <t>V2</t>
  </si>
  <si>
    <t xml:space="preserve">30 de agosto </t>
  </si>
  <si>
    <t xml:space="preserve">Se actualizó responsables del plan de accion de progrmas y proyectos
Se incorporó ajustes a los controles e riesgo del proceso de Gestión  Adminsitrativa 
</t>
  </si>
  <si>
    <t xml:space="preserve">Lider de proceso </t>
  </si>
  <si>
    <t>Seguimiento a abril 30</t>
  </si>
  <si>
    <t>OBSERVACIONES PLANEACIÓN A ABRIL 30</t>
  </si>
  <si>
    <t>Seguimiento a junio 30</t>
  </si>
  <si>
    <t>OBSERVACIONES PLANEACIÓN A JUNIO 30</t>
  </si>
  <si>
    <t>SEGUIMIENTO A AGOSTO 31</t>
  </si>
  <si>
    <t>OBSERVACIONES PLANEACIÓN A AGOSTO 31</t>
  </si>
  <si>
    <t>SEGUIMIENTO A DICIEMBRE 31</t>
  </si>
  <si>
    <t>OBSERVACIONES PLANEACIÓN A DICIEMBRE 31</t>
  </si>
  <si>
    <t>Durante el primer cuatrimestre de 2024:
1. Se realizó la formulación de los planes que forman parte de la planeación estratégica, y fueron aprobados mediante resolución 019 de 2024. También se realizó seguimiento a la planeación estratégica, táctica y operativa del primer trimestre de 2024
2. Se ha realizado el seguimiento y monitoreo a indicadores del PND, PES, PEI; la medición del primer trimestre de 20204 mostró un avance en las metas institucionales del PES del 5% (un 1% más de lo esperado, que se ponderó en el 4%). 
Los resultados del seguimiento del primer trimestre fueron incluidos en la presentación preparada para Comité Directivo y remitidos desde la coordinación del grupo de planeación y estadísticas a la dirección técnica.
El Comité de Gestión y Desempeño Institucional, se tiene programado realizar en el mes de mayo de 2024; pero se tiene toda la información preparada para cuando la Alta Dirección convoque la reunión para la reunión programada.mediante agendamiento.</t>
  </si>
  <si>
    <t>Como se desprende de la lectura de Infome concluimos que desarrollan y ejecutan la formulación de la Planeación Estratégica Institucional conforme lineamientos, los cuales se pueden ven en el Plan Sectorial, Estratégico, Plan de Acción Institucional.
Realizan las mediciones de indicadores y su retroalimentación en el plan Nacional de Desarrollo, Plan Sectorial, Plan Estratégico y Plan de acción de la entidad, los cuale se pueden observar dentro del Proceso de Pensamiento y Direccionamiento Estratégico.</t>
  </si>
  <si>
    <t>Durante el primer semestre de 2024
1. Se realizó la formulación de los planes que forman parte de la planeación estratégica, y fueron aprobados mediante resolución 019 de 2024. También se realizó seguimiento a la planeación estratégica, táctica y operativa del segundo trimestre de 2024.
2. Se realizó el seguimiento y monitoreo a indicadores del PND, PES, PEI; la medición del segundo trimestre de 2024 se registró en el seguimiento de los indicadores y en suma se tuvo que:
- Plan Nacional de Desarrollo (PND): indicador"Número de organizaciones fomentadas" y a corte de junio 30 de 2024 presenta en la plataforma Sinergia un cumplimineto acumulado del cuatrenio de 34,92%. En cuanto a la vigencia 2024 se tiene que al momento no se reporta avance cuantitativo, debido a que los resultados dependen de la ejecución de procesos contractuales en territorio, y a corte de primer semestre se han suscrito 2 convenios que recientemente iniciaron implementación (convenios interadministrativos 1 y 2 de 2024)
- Plan Estratégico Sectorial (PES): se compone de 11 indicadores que a su vez responden a los compromisos institucionales que aportan al cumplimiento del PND y PMI. Las actividades se concretan con los resultados de la gestión misional en territorio, la cual a corte del primer semestre se reporta en etapa inicial con la suscripción de dos convenios interadministrativos (números 1 y 2 de 2024), que no registran avances cuantitativo aún. Por lo anterior  el avance del primer semestre, solo muestra desarrollo cuantitativo en 1 de 11 indicadores del PES que en promedio es el 1% de avance
- Plan estratégico institucional (PEI): reporta de manera acumulada que se logró un avance del 36% frente un 17% esperado . Lo anterior a cuenta de cumplimiento parcial anticipado en algunas de las acciones del Plan.
- Plan de Acción institucional:  Durante el mes se evidencio un cumplimiento del 6,9%  frente a un esperado de 7,2%. Frente a esto se emitieron mesualmente los informes a los 11 grupos de trabajo de la Unidad.
3. Se ha presentado la información relacionada con el proceso de pensamiento y direccionamiento estratégico en los Comités de de Gestión y Desempeño Institucional y Comités Directivos, realizados.</t>
  </si>
  <si>
    <t>Respecto al punto uno de seguimiento, repiten la acción del primer trimestre, pero ya a con corte a junio 30. Solicitamos se haga una mayor descripción del seguimiento y monitoreo de la acción con que se está ejecutando el control al riesgo, y lo informado no se informaaquellas cosas relevantes con respecto a la formulación de la Planeación estratégica con base en los lineamientos dados por el gobierno nacional.</t>
  </si>
  <si>
    <t>Se viene trabajando en la revisión de los documentos, a fin de establecer con base en las nuevas necesidades , objetivos y nuevas metas fijadas en los procesos de la Unidad para la actual vigencia, a corte del 30 de abril se han creado ocho (8) nuevos documentos; documentos modificado, ajustados y actualizados son setenta y un (71) documentos. Igualmente se abre Acción de Mejora No.147: "Se evidencia que en los procesos del SIGOS, requieren ser revisados y actualizados, de acuerdo y de conformidad a los cambios necesarios que se requieren por la entrada en nueva vigencia y las normativas  que entran igualmente en vigencia."
Procesos en general, iniciando con los procesos de gestión Documental, Administrativa y de Servicio al Ciudadano.Gestión Financiera, Gestión Informatica; Gestión del Seguimiento y la Medición; Pensamiento y Direccionamiento Estraégico; Gstión Humana y Gestión Contractual.
Esta programado para el mes de mayo la revisión y actualización de los riesgos del proceso de gestión, fruto de lo anterior se aperturó la Acción de Mejora No. 148: "Revisión de los riesgos de los procesos de la Unidad e igualmente revisar e identificar riesgos fiscales por incorporación de éstos en la nueva guía de Admón de Riesgos versión 6; donde define y se incorpora riesgo fiscal y los puntos de control, que se complementa con la detección de los puntos de riesgo fiscal para facilitar el análisis en el marco del modelo de operación por procesos."
Se encuentra en revisión la Política de Administración de Riesgos la cual se pasará a aprobación por la Alta Dirección (Comite Institucional de Gestión y Desempeño) y por el Comite Institucional de Coordinación de Control Interno.</t>
  </si>
  <si>
    <t>Se mantiene actualizada los documentos y la Matriz de Riesgos dentro de la Gestión y Administración del Riesgo.
Se adelantaron las sensibilizaciones para todos los procesos en materia de Gestión del Riesgos.</t>
  </si>
  <si>
    <t>Se apertura en el mes de marzo la Acción de mejora No. 148 de 2024 “Revisión de los riesgos de los procesos de la Unidad e igualmente revisar e identificar riesgos fiscales por incorporación de éstos en la nueva Guía de Administración de Riesgos versión 6; donde define y se incorpora riesgo fiscal y los puntos de control, que se complementa con la detección de los puntos de riesgo fiscal para facilitar el análisis en el marco del modelo de operación por procesos.” Presenta avance a junio 30 del 40%. Fecha aproximada de cierre 31 de agosto de la presente vigencia.</t>
  </si>
  <si>
    <t>Adelantan acciones con base a la ejecución del control del riesgo , actualizando los documentos para la gesstión del riesgo. 
Igualmente se hacen los seguimientos y monitoreos a los riesgos en general.</t>
  </si>
  <si>
    <t xml:space="preserve">En el periodo del 1 de enero al 30 de abril de 2024 se realiza el acompañamiento técnico a 763 organizaciones fortalecidas y creadas en el año 2023 a través de los convenios con la Universidad Cooperativa de Colombia, Universidad Distrital, Asocooph y Unad entregando el material de aprendizaje en el marco de la prorroga de vigencia. </t>
  </si>
  <si>
    <t>Realizan la ejecución y desarrollo de las actividades descritas tanto en el control del riesgo como en el Plan de Acción.
Por favor se recomienda trener las evidencias de las acciones ejecutadas.</t>
  </si>
  <si>
    <t xml:space="preserve">Se facilita la información relacionada con el presupuesto para atender a las necesidades de las organizaciones a la coordinación de Planeación y estadística para la debida construcción del anteproyecto de presupuesto, así como el apoyo en la justificación. </t>
  </si>
  <si>
    <t>Se ejerce la debida supervisión a los contratistas 87 contratistas y el tramité de seguimiento y cierre de los 4 cooperantes que tievieron prorroga de tiempo extendida a la vigencia de 2024  cooperantes, se ingresan al sistema Secoop los debidos informes de supervisión de los procesos contractuales.</t>
  </si>
  <si>
    <t>Adelantan las acciones pertinentesde conformidad con el plan de acción programado, al solicitar informes técnicos con evidencias y seguimientos. Por favor se recomienda trener las evidencias de las acciones ejecutadas.</t>
  </si>
  <si>
    <t xml:space="preserve">Con corte a 30 de abril se apoyó y gestionó la actualizaó el Proyecto de Asociatividad Solidaria para la Paz a nivel Nacional  vigencia 2024. Asi mismo se apoyó, asesoró y gestionó ante Mintrabajo y DNP la actualización de 4 proyectos con programación 2025, los cuales fueron  fueron viabiliados por Mintrabajo y se encuentran en DNP para Registro.
</t>
  </si>
  <si>
    <t>Desarrollan y ejecutan las actividades de control del riesgo identificado.</t>
  </si>
  <si>
    <t>Se ha venido acompañando y asesorando a los gestores de Proyecto en el registro de avances de la ejecución de cada uno de los proyectos en la Plataforma PIIP, de igual forma se compartió un formato diseñado por el Ministerio de Trabajo para el registro mensual de la ejecución de presupuesto y metas.
Se gestionó ante el DNP asesorías y capacitaciones tanto a los gestores como a los formuladores en cuanto a la planeación del horizonte de cada uno de los proyectos y regisitro de los avances mensuales en la PIIP.</t>
  </si>
  <si>
    <t>El plan Estadístico y las fichas se encuentran actualizadas. Sin embargo se realizará una revisión a las fichas de cada operación estadística para ver que variables se pueden actualizar.</t>
  </si>
  <si>
    <t>Se realiza la actualización de los reportes de las operaciones estadísticas internas y externas, se lleva a cabo la verificación y validación de los datos, y se procede a ejecutar los boletines de las operaciones estadísticas internas, incluyendo cooperantes, PQRS, contratos y convenios, con fecha de corte del 31 de marzo de 2024. Además, se generan los reportes de estadísticas externas del registro ESALES, se crea la serie histórica y se elaboran tablas de salida (matrículas activas, nuevas y renovadas). Posteriormente, se envían a los grupos correspondientes para su validación.
Se revisa y verifica la consistencia de la información  de las operaciones estadísticas que se generan, de tal forma que cumpla con los criterios de calidad estadística.</t>
  </si>
  <si>
    <t xml:space="preserve">Las bases de datos y estadísticas que contienen información sensible se encuentran resguardadas con usuarios restringidos para garantizar su seguridad. Adicionalmente, se firma  el documento de    acuerdo de confidencialidad para garantizar que la información sensible de las bases de datos de las operaciones estadísticas se mantengan seguros. </t>
  </si>
  <si>
    <t>El 19 de febrero se remitio solicitud con propuesta, al grupo de conectividad solidaria y prensa, para socializar internamente el proceso; el 20 de febrero se remitió por correo electrónico pieza para socialización interna relacionada con el procedimiento de investigaciones. Con base en ello se realizó campaña de divulgación por correo electrónico a los servidores públicos de la Unidad, durante el mes de febrero.</t>
  </si>
  <si>
    <t>Ejecutan las actividades de control, descritas en el Plan de Acción,  determinan y hacen referencia del mejoramiento del procedimiento de Investigaciones, como también realizan socialización del procedimiento la ejecución de la actividad de control:"Mejorar el procedimiento de investigación incluyendo el visto bueno del grupo de educación e investigación en el anteproyecto de investigación, y socializarlo".</t>
  </si>
  <si>
    <t>Desarrollan y ejecutan las actividades de control del riesgo identificado, dando de esta forma cumplimiento y verificación del control del riesgo.</t>
  </si>
  <si>
    <r>
      <rPr>
        <b/>
        <sz val="11"/>
        <color theme="1"/>
        <rFont val="Arial Narrow"/>
        <family val="2"/>
      </rPr>
      <t>Acción 1:</t>
    </r>
    <r>
      <rPr>
        <sz val="11"/>
        <color theme="1"/>
        <rFont val="Arial Narrow"/>
        <family val="2"/>
      </rPr>
      <t xml:space="preserve">
* El 19 de febrero se remitio solicitud con propuesta, al grupo de conectividad solidaria y prensa, para socializar internamente el proceso; el 19 y 20 de febrero se remitieron por correo electrónico piezas para socialización interna. Con base en ello se realizó campaña de divulgación por correo electrónico a los servidores públicos de la Unidad, durante el mes de febrero.
* Durante el periodo, se reealizó un proceso formativo virtual sincrónico de 5 semanas, por parte del Grupo de Educación e Investigación, durante los meses de febrero y marzo, respecto de nuestro Sistema de Educación para la Asociatividad Solidaria -SEAS.
* En los meses de marzo y abril, se han realizado mesas de trabajo sobre la realización de procesos formativos con los gestores territoriales, lideres de región y coordinadores de región del área misional, así: Región Pacífico; Región Surcolombiana; Región Suroccidente; Región Oriente; Región Nororiente y Región Magdalena Medio.
</t>
    </r>
    <r>
      <rPr>
        <b/>
        <sz val="11"/>
        <color theme="1"/>
        <rFont val="Arial Narrow"/>
        <family val="2"/>
      </rPr>
      <t>Acción2:</t>
    </r>
    <r>
      <rPr>
        <sz val="11"/>
        <color theme="1"/>
        <rFont val="Arial Narrow"/>
        <family val="2"/>
      </rPr>
      <t xml:space="preserve">
Durante el cuatrenio, se adelantaron mesas de trabajo con el Ministerio de Educación, la Vicepresidencia de la República y el Ministerio de la Igualdad, para concretar criterios de formación para los programas Jóvenes Guardianes de la Naturaleza, Jóvenes en Paz y la creación del Centro de Interes Gestión para la Participación Solidaria - GPS.</t>
    </r>
  </si>
  <si>
    <r>
      <rPr>
        <b/>
        <sz val="11"/>
        <color theme="1"/>
        <rFont val="Arial Narrow"/>
        <family val="2"/>
      </rPr>
      <t>Acción 1:</t>
    </r>
    <r>
      <rPr>
        <sz val="11"/>
        <color theme="1"/>
        <rFont val="Arial Narrow"/>
        <family val="2"/>
      </rPr>
      <t xml:space="preserve">
Durante el cuatrenio, se realizaron mesas de trabajo con la Oficina Asesora jurídica, sobre el trámite de acreditación y los tiempos de gestión de los diferentes procedimientos.
</t>
    </r>
    <r>
      <rPr>
        <b/>
        <sz val="11"/>
        <color theme="1"/>
        <rFont val="Arial Narrow"/>
        <family val="2"/>
      </rPr>
      <t>Acción 2:</t>
    </r>
    <r>
      <rPr>
        <sz val="11"/>
        <color theme="1"/>
        <rFont val="Arial Narrow"/>
        <family val="2"/>
      </rPr>
      <t xml:space="preserve">
Durante el cuatrenio, se estructuró una propuesta de actualización al trámite de acreditación, de la cual se encuentra surtiendo la etapa de participación ciudadana.</t>
    </r>
  </si>
  <si>
    <t>A 30 de abril de 2024,  El Grupo de Gestión Humana, han validado, cargue de la información en el aplicativo SIGEP de ingresos y egresos de la planta de personal de la entidad.</t>
  </si>
  <si>
    <t>Desarrollan y ejecutan el control y el plan de acción del control a fin de reducir la probabilidad de ocurrencia del riesgo.</t>
  </si>
  <si>
    <t>A 30 de junio de 2024,  El Grupo de Gestión Humana, han validado, cargue de la información en el aplicativo SIGEP de ingresos y egresos de la planta de personal de la entidad.</t>
  </si>
  <si>
    <t>A 30 de abril de 2024,  se han revisado, validado, tramitado con la actualización del Aplicativo NOVASOFT -  vigencia 2024, las siguientes nóminas.: 
Nómina Enero
Nómina Febrero
Nómina Retroactivo (Decreto no. 0301 del 5 de marzo de 2024)
Nómina Marzo
Nómina Abril</t>
  </si>
  <si>
    <t>Observamos que ejecutan el plan de acción con base en el control establecido. Para controlar el riesgo y disminuir la probabilidad de ocurrencia del riesgo identificado.</t>
  </si>
  <si>
    <t>A 30 de junio de 2024,  se han revisado, validado, tramitado con la actualización del Aplicativo NOVASOFT -  vigencia 2024, las siguientes nóminas.: 
Nómina Enero
Nómina Febrero
Nómina Retroactivo (Decreto No. 0301 del 5 de marzo de 2024)
Nómina Marzo
Nómina Abril
Nómina Mayo
Nómina Junio</t>
  </si>
  <si>
    <t>Al 30 de abril de 2024, la Unidad Solidaria, ha tramitado y reportado a la ARL Positiva, las siguientes novedades:
Accidentes de Trabajo: Cero (0)
Afiliaciones de servidores públicos (Planta de Personal) y contratistas
Aplicativo ALISSTA, ausentismos e incapacidades</t>
  </si>
  <si>
    <t>Se debe hacer claridad  de los estandares mínimos, definiendos cuales son. Por favor no vemos evaluación de los estandares mínímos  de SST, tal como describe en el plan de acción para verificar los estanderes mínimos a que hace referencia; como tambien los valores minimos aceptables.</t>
  </si>
  <si>
    <t>Al 30 de Junio de 2024, la Unidad Solidaria, ha tramitado y reportado a la ARL Posiva, las siguientes novedades:
Accidentes de Trabajo: Dos (02)
Afiliaciones de servidores públicos (Planta de Personal) y contratistas
Aplicativo ALISSTA, ausentismos e incapacidades</t>
  </si>
  <si>
    <t>A 30 de abril de 2024, el Grupo de Gestión Humana, han revisado, cargado en el Aplicativo CETIL - Ministerio de Hacienda:
Certificaciones Electrónicas de Tiempos Laborados - CETIL: Veintisiete  (27)
Confirmaciones Oficina Bonos Pensionales  del Ministerio de Hacienda y Crédito Público:  Veintisiete  (27)</t>
  </si>
  <si>
    <t>Con base en el control del riesgo y el plan de acción fijado, observamos que desarollan y ejecutan las acciones establecidas.</t>
  </si>
  <si>
    <t>A 30 de junio de 2024, el Grupo de Gestión Humana, han revisado, cargado en el Aplicativo CETIL - Ministerio de Hacienda:
Certificaciones Electrónicas de Tiempos Laborados - CETIL: Cuanreta y uno  (41)
Confirmaciones Oficina Bonos Pensionales  del Ministerio de Hacienda y Crédito Público: Cuarenta  (40)</t>
  </si>
  <si>
    <t xml:space="preserve">Al 30 de abril de 2024,  el Grupo de Gestión Humana, ha realizado los roles de gestión administrativa y verificado el procedimiento de Viáticos y Gastos de Viaje  - SIIF - (Rubros de Funcionamiento e Inversión)  Planta y Contratistas: Ciento sesenta y dos (162)
</t>
  </si>
  <si>
    <t>Ejecutan y desarrollan el control y la actividad de control de riesgos.</t>
  </si>
  <si>
    <t xml:space="preserve">Al 30 de abril de 2024,  el Grupo de Gestión Humana, ha realizado los roles de gestión administrativa y verificado el procedimiento de Viáticos y Gastos de Viaje  - SIIF - (Rubros de Funcionamiento e Inversión)  Planta y Contratistas: Trescientos veintitres (323)
</t>
  </si>
  <si>
    <t>Durante el periodo evaluado cada una de las publicaciones, tanto en la página web como en las diferentes redes sociales tuvieron un punto de control por parte del líder del proceso, que se establece a través del correo electrónico institucional y mensajes vía WhatsApp.</t>
  </si>
  <si>
    <t>Ejecutan las actividades de control conforme al plan de acción.
Recomendamos tener los soportes o evidencias de la ejecución de las acciones o  actividades adelantadas.</t>
  </si>
  <si>
    <t>Durante el periodo evaluado el líder del proceso convocó a reuniones semanales y una cada mes para verificar la información que se produce para ser difundida. (de la reunión mensual se realiza acta que se guarda en la carpeta compartida de grupo).</t>
  </si>
  <si>
    <t>Se realizó toma fisica de inventario general a 31 de marzo de 2024, información actualizada y entregada al Grupo de Gestión Financiera el 9 de abril de 2024.</t>
  </si>
  <si>
    <t>Adelantan las acciones pertinentes con base a  la ejecución del control.</t>
  </si>
  <si>
    <t>Se  programan las salida de recursos financieros de Caja Menor de Gastos Generales  con base en las necesidades estimadas o solicitudes de recursos por los diferentes conceptos.</t>
  </si>
  <si>
    <t>Ejecutan las actividades de control conforme al plan de acción.</t>
  </si>
  <si>
    <t>En el marco Plan Institucional de Gestión Ambiental se proyectaron capacitaciónes para socializar y seguir implementado las buenas practicas ambientales en pro del cuidado y buen uso de los recursos naturales.</t>
  </si>
  <si>
    <t>Si bien es cierto que se programó la actividad mediante mesa de trabajo con el Grupo de Gestión Humana, la fecha debio reprogramarse para el mes de mayo 24 de la presente vigencia. Se observa problema con los agendamientos que se solicitan a través del Grupo de Gestión Humana, encargados de fomentar dichas actividades y agendarlas finalmente.</t>
  </si>
  <si>
    <t>Para realizar control de visitantes en el Edificio Colombiana de Capitalización Seguros Patria donde esta ubicada la Unidad Solidaria,  la empresa de vigilancia FORTOX cuenta con un aplicativo "MITRA",  para registrar visitantes el cual ayuda a minimizar los riesgos, asi mismo en días no laborales cuando hay necesidad deingreso al edificio a funcionarios o contratistas se debe envíar correo electrónico para  autorizacion y  en  bitacora se registra elementos ingresados como portatil y demas.</t>
  </si>
  <si>
    <t>Conforme a lo información suministrada y en desarrollo de la ejecución del control y de la actividad descrita en el Plan de Acción, el control establecido es adecuado para mitigar el riesgo.</t>
  </si>
  <si>
    <t xml:space="preserve"> Se aplicaron  los instrumentos archivisticos en cumplimiento a la normatividad vigente y politicas de archivo de la Unidad, asi mismo se proyectó cronógrama de capacitación dirigida a funcionarios y contratista para la implementación y actualizacion  de los mismos.
</t>
  </si>
  <si>
    <t xml:space="preserve">Se aplicaron  los instrumentos archivisticos en cumplimiento a la normatividad vigente y politicas de archivo de la Unidad, asi mismo se proyectó cronógrama de capacitación dirigida a funcionarios y contratista para la implementación y actualizacion  de los mismos.
</t>
  </si>
  <si>
    <t>Ejecutan y desarrollan las acciones pertinentes con base a  la ejecución del control.</t>
  </si>
  <si>
    <t>En la actualidad se cumple con los linamientos teniendo en cuenta las herramientas existentes, una vez se realice la adquisicion del software de contenidos empresariales se actualizarán  acorde a la necesidad.</t>
  </si>
  <si>
    <t>En la actualidad se cumple con los lineamientos teniendo en cuenta las herramientas existentes, una vez se realice la adquisicion del software de contenidos empresariales se actualizarán  acorde a la necesidad.</t>
  </si>
  <si>
    <t>Se proyectó cronograma para realizar  seguimiento a la implementación de los instrumentos archivisticos con el fin de validar y verificar la adecuada aplicación de estos.</t>
  </si>
  <si>
    <t xml:space="preserve">La entidad aplica las politicas de archivo  implementadas para salvaguardar los expedientes y documentos que hacen parte del archivo central y de gestión, este abarca   estrictas medidas y controles para limitar el ingreso, asi mismo se cuenta con acceso  biometrico,  personal responsable y autorizado por cada dependencia para el manejo de la información. </t>
  </si>
  <si>
    <t xml:space="preserve">La entidad aplica las politicas de archivo  implementadas para salvaguardar los expedientes y documentos que hacen parte del archivo central y de gestión, este abraca   estrictas medidas y controles para limitar el ingreso, asi mismo se cuanta con acceso  biometrico,  personal responsable y autorizado por cada dependencia para el manejo de la información. </t>
  </si>
  <si>
    <t>La entidad cuenta con dos equipos de computos que están programados para   que diariamente realicen  copias de seguridad de la información producida en las carpetas compartidas por cada  dependencia que conforma la estructura organica de la Unidad, cada grupo tiene funcionarios responsables para  alimentar los archivos y demas documentos que hacen de dicha carpeta.</t>
  </si>
  <si>
    <t>En la Unidad se aplica la normatividad vigente a traves de los instrumentos archivisticos, para los archivos de gestión se aplican las Tablas de Retención Documental las cuales se estan actualizando, a partir de un cambio en su estructura orgánico-funcional en la vigencia 2022, para ello se realizó mesa técnica con Subdirección Nacional  para definición de temas como: Adquisición de Software, capacitación a los lideres,  Definición de lista de chequeo para los documentos que hacen parte del expediente de los convenios.. Así como también, se solicitó el insumo índice de información clasificada y reservada. Lo anterior para definir la metodología utilizada en la actualización de las Tablas Retención Documental del Archivo General de la Nación, partiendo de una breve reseña histórica de la entidad hasta la valoración de sus series y subseries documentales.</t>
  </si>
  <si>
    <t>Se da respuesta a las PQRSD recibidas en el area de Gestión Administrativa y se envia copia de éstas a las areas interesadas, especialmente  atención al ciudadadano y a Subdirección para alimentar la matriz de seguimiento que estas areas llevan como control</t>
  </si>
  <si>
    <t>El tecnico de presupuesto y la Coordinadora Financiera  reciben los estudios por parte de las areas encargadas y verifican la disponiblidad presupuestal,los codigos y nombres de rubros  de acuerdo a los rubros que se deben afectar con base en el objeto contractual.</t>
  </si>
  <si>
    <t>El tecnico de presupuesto y la Coordinadora Financiera continuan recibiendo los estudios por parte de las areas encargadas y verifican la disponiblidad presupuestal,los codigos y nombres de rubros y usos presupuestales de acuerdo al objeto contractual.</t>
  </si>
  <si>
    <t>Se puede observar que continuan ejecutando las actividades de control conforme al plan de acción determinado.
Recomendamos tener los soportes o evidencias de la ejecución de las acciones o  actividades adelantadas.</t>
  </si>
  <si>
    <t>La profesional de apoyo al area contable continua revisando uno a uno de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</si>
  <si>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No informan las actividades de control ejecutadas en el periodo. Por favor informara al respecto.</t>
  </si>
  <si>
    <t>La profesional de apoyo al area contable continua revisando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</si>
  <si>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Se revisa y concilia la informacion exogena para la presentacion de medios magneticos nacionales ante la DIAN cruzando todos los saldos con contabilidad, archivo de NOMINAS 2024, DEDUCCIONES 2024 Y REGISTRO RETENCIONES, y se consolida los impuestos presentados mensualmente y bimensual para no presentar errores.</t>
  </si>
  <si>
    <t>Se continua revisando y conciliando la informacion exogena para la presentacion de medios magneticos nacionales ante la DIAN cruzando todos los saldos con contabilidad, archivo de NOMINAS 2024, DEDUCCIONES 2024 Y REGISTRO RETENCIONES, y se consolida los impuestos presentados mensualmente y bimensual para no presentar errores, y correcciones en un futuro.</t>
  </si>
  <si>
    <t>Ejecutan las actividades de control conforme al plan de acción descrito. Recomendamos tener los soportes o evidencias de la ejecución de las acciones o  actividades adelantadas para ejercer y ejecutar los controles..</t>
  </si>
  <si>
    <t>La profesional especializada encargada de las funciones de tesoreria continua exportando un listado de OPNP del SIIF Nacion una vez realizadas para verificar que todas queden pago beneficiario final o traspaso a pagaduria según corresponda.</t>
  </si>
  <si>
    <t>La profesional especializada encargada de las funciones de tesoreria continua exportando un listado de OPNP del SIIF Nacion una vez realizadasen el sistem,  para verificar que todas queden pago beneficiario final o traspaso a pagaduria según corresponda.</t>
  </si>
  <si>
    <t>Ejecutan las actividades de control conforme al plan de acción del control. Recomendamos tener los soportes o evidencias de la ejecución de las acciones o  actividades adelantadas.</t>
  </si>
  <si>
    <t>la funcionaria encargada de tesoreria una vez realiza uno a uno los pagos de traspaso a pagaduria , revisa saldo de bancos para que haya sido acreditado correctamente sin generar diferencias en bancos.</t>
  </si>
  <si>
    <t>la funcionaria encargada de tesoreria una vez realiza uno a uno los pagos de traspaso a pagaduria , revisa saldo de bancos para que haya sido acreditado correctamente sin generar diferencias en bancos o pagos dobles.</t>
  </si>
  <si>
    <t>Desarrollan y ejecutan las actividades de control conforme al plan de acción establecido. Recomendamos tener los soportes o evidencias de la ejecución de las acciones o  actividades adelantadas.</t>
  </si>
  <si>
    <t>La tesorera de la entidad continua haciendo seguimiento a la ejecucion de PAC semanal, con el fn de que los supervisores tengan conocimiento de la disponibilidad que van teniendo semanalmente y puedan radicar los pagos dentro de los plazos establecidos, ocn el fin de que la entidad cumpla con el indicador de IMPANUT.</t>
  </si>
  <si>
    <t>La tesorera de la entidad continua haciendo seguimiento a la ejecucion de PAC semanal remitiendole correos a cada uno de los supervisores, con el fin de que los supervisores tengan conocimiento de la disponibilidad que van teniendo semanalmente y puedan radicar los pagos dentro de los plazos establecidos.</t>
  </si>
  <si>
    <t>Desarrollan y ejecutan las actividades de control conforme al plan de acción establecido para ejecutar el control. Recomendamos tener los soportes o evidencias de la ejecución de las acciones o  actividades adelantadas.</t>
  </si>
  <si>
    <t>Al 30 de abril se han realizado las contrataciones de:
- Firewall: Se contrató las actualizaciones aautomaticas del dsipositivo de protección perimetral, para la vigencia 2024, para proteger a la entidad en ataques informaticos.
- Soporte Aplicativo SIIA: Se contrato el tecnico para brindar soporte, mantenimiento y realizar mejoras al aplicativo de acreditacion de la entidad.
- Soporte Aplicativo Portal Web: Se contrato el tecnico para brindar soporte, mantenimiento y realizar mejoras al aplicativo de Portal Web de la entidad.</t>
  </si>
  <si>
    <t>Se elaboraron estudios y enviaron a la Oficina Asesora Juridica para revision, aprobacion e inicio del proceso de selección para contratar el mantenimiento de hardware y software de la Unidad Solidaria.
Se ha llevado a cabo el mantenimiento de software y los requerimientos realizados con respecto al hardware por medio del aplicativo de mesa de ayuda.</t>
  </si>
  <si>
    <t>Ejecutan las actividades de control conforme al plan de acción de acuerdo a la actividad definida..
Recomendamos tener los soportes o evidencias de la ejecución de las acciones o  actividades adelantadas.</t>
  </si>
  <si>
    <t>La Oficina Asesora Juriodica revisó a cortre del 30 de abril de  2024 que lo procesos contractuales aperturados estuviesen desde su objeto, duración y valor registrados como necesidad en el plan anual de adquisisciones. En cada expediente reposa el respectivo soporte</t>
  </si>
  <si>
    <t>Desarrollan las actividades de control y ejecutan igualmente el Plan de Acción del control</t>
  </si>
  <si>
    <t>La Oficina Asesora Juriodica revisó a cortre del 30 de junio  de  2024 que lo procesos contractuales aperturados estuviesen desde su objeto, duración y valor registrados como necesidad en el plan anual de adquisisciones. En cada expediente reposa el respectivo soporte</t>
  </si>
  <si>
    <t>La Oficina Asesora Jurídica, revisó con corte al 30 de abril  de 2024,, los estudios de los procesos contractuales, de acuerdo a las necesidaes que establecieron cada dependencia de la unidad teneindo en cuenta la necesidad a suplir con la contratción.</t>
  </si>
  <si>
    <t>Desarrollan y ejecutan el plan de acción que desarrolla las actividades del control.</t>
  </si>
  <si>
    <t>La Oficina Asesora Jurídica, revisó con corte al 30 de junio de 2024,, los estudios de los procesos contractuales, de acuerdo a las necesidaes que establecieron cada dependencia de la unidad teneindo en cuenta la necesidad a suplir con la contratción.</t>
  </si>
  <si>
    <t xml:space="preserve">La Oficina Asesora Jurídica, revisó con corte al 30 de abril  de 2024 ,que los contratos suscritos y perfeccionados se encontraran en su ejecución técnica, financiera, administrativa, contable y jurídica conforme a los productos esperados para cada período. Lo anterior, antes de efectuar cada pagos. </t>
  </si>
  <si>
    <t>Ejecutan las actividades  descritas en el Plan de Acción que desarrollan el control establecido.</t>
  </si>
  <si>
    <t xml:space="preserve">La Oficina Asesora Jurídica, revisó con corte al 30 de junio  de 2024 ,que los contratos suscritos y perfeccionados se encontraran en su ejecución técnica, financiera, administrativa, contable y jurídica conforme a los productos esperados para cada período. Lo anterior, antes de efectuar cada pagos. </t>
  </si>
  <si>
    <t xml:space="preserve">La Oficina Asesora Jurídica, consulta en el aplicativo de la Procuraduria si el contratista se encuentra inmerso en inhabilidades o imcompatibilidades </t>
  </si>
  <si>
    <t>La Oficina Asesora Jurídica, verifica y valida que estre diligenciado la declaración de no estar Incurso en la causal de conflicto de intereses</t>
  </si>
  <si>
    <t xml:space="preserve">La Oficina Asesora Jurídica, valida y verifica las hojas de vida de los apoderados judiciales </t>
  </si>
  <si>
    <t>La Oficina Asesora Jurídica, designa  a los apoderados judicales, para que acompañen a laos procesos judicales en sus diferentes etapas</t>
  </si>
  <si>
    <t>Revisado y verificado el Procedimiento de "Producto o Servicio No Conforme, a la fecha se encuentra ajustado en cuanto a sus caracteristicas y criterios establecidos para la conformidad del producto o servicio ; esperamos la actualización, ajuste y modificaciones a la revisión de nuevos productos y servicios, como también a las modificaciones y ajustes de las caracteristicas de los productos o servicios.</t>
  </si>
  <si>
    <t>Se ejecutó el control y plan de acción conforme a la actividad diseñada para tales efectos.</t>
  </si>
  <si>
    <t>Se revisa el procedimiento de "producto o servicio no conforme, no se ha actualizado ya que los productos y servicios de la Unidad junto con sus caracteristica continuan sin cambios, por lo que no amerita cambios y ajustes. Una vez con base en los ajustes y modificaciones que resulten de los cambios realizados por los líderes responsables, se haran los ajustes y modificaciones peertinentes y necesarias en el procedimiento de "Producto y servicios no Conforme".</t>
  </si>
  <si>
    <t>Teniendo en cuenta la caracterización y demás documentos del Proceso de Fomento de las Organizaciones solidarias, no se conocen los documentos definitivos.. Reiteramos que,  una vez se definan los nuevos productos, o se ajusten y modifiquen las caracteristicas y criterios nuevos, se actualizará el procedimiento de Producto o Servicio no Conforme..</t>
  </si>
  <si>
    <t>Se ejecutó el control y plan de acción. No obstante deben definir los nuevos productos o avalar los existentes ajustados y/o modificados desde el área de DDOS.</t>
  </si>
  <si>
    <t>La caracterización y demás documentos del Proceso de Fomento de las Organizaciones solidarias, no se observan cambios o modificaciones en los documentos actuales. tengase en cuenta que la caracterización del proceso de Fomento fue actualizado, no obstantte, los productos y servicios sufran ajustes y modificaciones, es decir se ajusten los productos y servicios, o existan nuevos productos, o se ajusten y modifiquen las caracteristicas y criterios nuevos, se actualizará el procedimiento de Producto o Servicio no Conforme..</t>
  </si>
  <si>
    <t>Periodicamente se realiza la verificación de documentos que se encuentren actualizados y con la última versión aprobada. Y con base en las necesidades existentes en cada proceso de la Unidad Solidaria, los líderes de proceso con acompañamiento de la Dirección de Investigación y Planeación adelantas los ajustes y modificaciones pertinentes. Dicha verificación se viene realizando periodicamente de forma mensual.</t>
  </si>
  <si>
    <t>La actividad de control se viene realizando permanentemente, por lo que se viene anualmente haciendo reuniones con los líderes de procesos Periodicamente se realiza la verificación de documentos mediante el ejercicio de autodiagnostico de los procesos aplicando la metodología MIPG, se verifica si los documentos de los procesos, se encuentran actualizados y con la última versión aprobada, estableciendose el estado del documento, si esta en revisión, o aprobado. Y con base en las necesidades existentes de mejoramiento documental de los procesos para cada proceso de la Unidad Solidaria, los líderes de proceso con acompañamiento de la Dirección de Investigación y Planeación adelantas los ajustes y modificaciones pertinentes. Dicha verificación se viene realizando periodicamente de forma mensual.</t>
  </si>
  <si>
    <t xml:space="preserve">Se adelantaron Acciones de mejora en la vigencia 2023, quedando pendiente solo una Acción de Mejora No.146. A  la fecha de cierre del presente informe a abril 30 de 2024 se cerro la Acción de Mejora No.146: "	Necesidad de actualización de la Entidad en el cumplimiento de la gestión documental y  realizando la articulación con la gestión administrativa. la integralidad con el MIPG SIGOS"
En marzo de la presente vigencia se abrieron dos (02) Acciones de Mejora que se encuentran abiertas, la No.147 y la No.148. No presentan grado de avance.
Acciones de mejora cerradas: No.146, presenta avance del 100%.
</t>
  </si>
  <si>
    <t xml:space="preserve">Se adelantaron Acciones de mejora en la vigencia 2023, quedando pendiente solo una Acción de Mejora No.146. A  la fecha de cierre del presente informe a abril 30 de 2024 se cerro la Acción de Mejora No.146: "	Necesidad de actualización de la Entidad en el cumplimiento de la gestión documental y  realizando la articulación con la gestión administrativa. la integralidad con el MIPG SIGOS", se encuentra cerrada y con avance del 100%. La acción de mejora No.147 presenta avance del 40% a corte de junio 30. La Acción de mejora No. 148 presenta un avance del 40% igualmente.
</t>
  </si>
  <si>
    <t>Con corte a abril de 2024 no se han emitido informes de evaluación independiente.  Las auditorias estan proyectadas para iniciar en el mes de mayo.</t>
  </si>
  <si>
    <t>Observamos que la ejecución y desarrollo del control como de la actividad definida en el plan de acción se reprogramo para el siguiente mes. Seguimiento y monitoreo que se realizará en el proximo corte a 30 de junio.</t>
  </si>
  <si>
    <r>
      <t xml:space="preserve">Con corte a agosto 31 de 20204, se han realizado las siguientes acciones:
</t>
    </r>
    <r>
      <rPr>
        <b/>
        <sz val="11"/>
        <color theme="1"/>
        <rFont val="Arial Narrow"/>
        <family val="2"/>
      </rPr>
      <t xml:space="preserve">1. </t>
    </r>
    <r>
      <rPr>
        <sz val="11"/>
        <color theme="1"/>
        <rFont val="Arial Narrow"/>
        <family val="2"/>
      </rPr>
      <t xml:space="preserve">Se realizó la formulación de los planes que forman parte de la planeación estratégica, y fueron aprobados mediante resolución 019 de 2024. También se realizó seguimiento a la planeación estratégica, táctica y operativa del segundo trimestre de 2024.
</t>
    </r>
    <r>
      <rPr>
        <b/>
        <sz val="11"/>
        <color theme="1"/>
        <rFont val="Arial Narrow"/>
        <family val="2"/>
      </rPr>
      <t xml:space="preserve">2. </t>
    </r>
    <r>
      <rPr>
        <sz val="11"/>
        <color theme="1"/>
        <rFont val="Arial Narrow"/>
        <family val="2"/>
      </rPr>
      <t xml:space="preserve">Se realizó el seguimiento y monitoreo a indicadores del PND, PES, PEI:
</t>
    </r>
    <r>
      <rPr>
        <u/>
        <sz val="11"/>
        <color theme="1"/>
        <rFont val="Arial Narrow"/>
        <family val="2"/>
      </rPr>
      <t>- Plan Nacional de Desarrollo (PND):</t>
    </r>
    <r>
      <rPr>
        <sz val="11"/>
        <color theme="1"/>
        <rFont val="Arial Narrow"/>
        <family val="2"/>
      </rPr>
      <t xml:space="preserve"> indicador "Número de organizaciones fomentadas" que tiene medición mensual,  en la plataforma Sinergia registra el mismo comportamiento del corte anterior. Al momento no se reporta avance cuantitativo, debido a que los resultados dependen de la ejecución de procesos contractuales en territorio, y al momento se han suscrito 5 convenios que  iniciaron implementación en mayo, junio y julio (3 convenios interadministrativos y 2 convenios de asociación)
</t>
    </r>
    <r>
      <rPr>
        <u/>
        <sz val="11"/>
        <color theme="1"/>
        <rFont val="Arial Narrow"/>
        <family val="2"/>
      </rPr>
      <t>- Plan Estratégico Sectorial (PES)</t>
    </r>
    <r>
      <rPr>
        <sz val="11"/>
        <color theme="1"/>
        <rFont val="Arial Narrow"/>
        <family val="2"/>
      </rPr>
      <t xml:space="preserve">: se compone de 11 indicadores con medición trimestral, por lo que se continúa la situación reportada en el seguimiento anterior, aún no hay avances cuantitativo aún por cuanto la gestión a través de aliados en los territorios se da con los convenios suscritos que están en etapa inicial de ejecución. 
</t>
    </r>
    <r>
      <rPr>
        <u/>
        <sz val="11"/>
        <color theme="1"/>
        <rFont val="Arial Narrow"/>
        <family val="2"/>
      </rPr>
      <t>- Plan estratégico institucional (PEI)</t>
    </r>
    <r>
      <rPr>
        <sz val="11"/>
        <color theme="1"/>
        <rFont val="Arial Narrow"/>
        <family val="2"/>
      </rPr>
      <t xml:space="preserve">: medición trimestral, por lo que continua presentando la misma situación del corte anterior, 
</t>
    </r>
    <r>
      <rPr>
        <u/>
        <sz val="11"/>
        <color theme="1"/>
        <rFont val="Arial Narrow"/>
        <family val="2"/>
      </rPr>
      <t xml:space="preserve">- Plan de Acción institucional: </t>
    </r>
    <r>
      <rPr>
        <sz val="11"/>
        <color theme="1"/>
        <rFont val="Arial Narrow"/>
        <family val="2"/>
      </rPr>
      <t xml:space="preserve"> se emitieron mensualmente los informes a los 11 grupos de trabajo de la Unidad, y en promedio se tiene que el acumulado esperado a julio 31 es de 49,5% y se logró avanzar (en promedio) un 46,6%; el cumplimiento menor a lo esperado se sustenta en resultados esperados de la dirección de desarrollo a través de resultados de la operación de aliados en el territorio que no inició en los períodos previstos. 
Como acción de seguimiento desde el grupo de planeación se desarrolló mesa de trabajo con la dirección de desarrollo orientada a revisar el plan de acción de esa dependencia  y recomendar la revisión del mismo con miras a ajustar el plan acorde a la realidad y contexto actual de implementación de los convenios en los territorios (reunión celebrada el 12/08/2024)
</t>
    </r>
    <r>
      <rPr>
        <b/>
        <sz val="11"/>
        <color theme="1"/>
        <rFont val="Arial Narrow"/>
        <family val="2"/>
      </rPr>
      <t>3.</t>
    </r>
    <r>
      <rPr>
        <sz val="11"/>
        <color theme="1"/>
        <rFont val="Arial Narrow"/>
        <family val="2"/>
      </rPr>
      <t xml:space="preserve"> Se ha presentado la información relacionada con el proceso de pensamiento y direccionamiento estratégico en los Comités de  Gestión y Desempeño Institucional y Comités Directivos, realizados.</t>
    </r>
  </si>
  <si>
    <t xml:space="preserve">A 31 de agosto se encuentran en ejecución los tres proyectos de inversión. A la fecha no se ha  presentado ningún ajuste a actualización.  De acuerdo a la cuota presupuestal comunicada a la entidad, se realizó la distribución de los recursos en la PIIP y  desde el Grupo de Planeación y Estadistica  se revisara las actualizaciones que presenten los directores de proyecto </t>
  </si>
  <si>
    <t xml:space="preserve">Se ha llevado a cabo la revisión de las fichas correspondientes a las operaciones estadísticas internas, Registro de Entidades Fomentadas y Fortalecidas y la Ficha de Registro de Población Beneficiada. Durante este proceso, se ha actualizado cada ficha con las variables especificadas en la matriz, asegurando que toda la información refleje los datos más recientes y pertinentes, además se actualiza el formato con el logo de la entidad. Específicamente se actualizó la ficha de fomento de organizaciones solidarias y beneficiarios incluyendo los cambios que se realizaron al Formato F10 y se presenta  propuesta de nueva operación estadística ( ficha y herramienta excel) que permite la recolección, organización y análisis de los proceso de fomento de asociatividad solidaria adelantados a través de Circuitos Asociativos Solidarios </t>
  </si>
  <si>
    <t>Las bases de datos y estadísticas que contienen información sensible se encuentran resguardadas con usuarios restringidos para garantizar su seguridad. Adicionalmente, se firma  el documento de    acuerdo de confidencialidad para garantizar que la información sensible de las bases de datos de las operaciones estadísticas se mantengan seguros, se aclara que la Profesional en cargada de el procesamiento de la información firmo el acuerdo de confidencialidad</t>
  </si>
  <si>
    <t>Observamos que ejecutan el plan de acción con base en el control establecido. Para controlar el riesgo y disminuir la probabilidad de ocurrencia del riesgo identificado; presentando el anteproyecto de presupuesto de inversión.
Por favor se recomienda tener las evidencias de las acciones ejecutadas.</t>
  </si>
  <si>
    <t>Se han realizado auditorías a los procesos: Gestión de programas y proyectos, Pensamiento y direccionamiento estratégico, Gestión del seguimiento y la evaluación. Y se han emitido un total de 45 informes de auditoria.</t>
  </si>
  <si>
    <t>Se han realizado auditorías a los procesos: Gestión de programas y proyectos, Pensamiento y direccionamiento estratégico, Gestión del seguimiento y la evaluación.  Se sugiere ajuste en la frecuencia debido a que en el comité de control interno celebrado el 15 de abril se aprobaron un total de 10 auditorias de evaluación independiente</t>
  </si>
  <si>
    <t>No se ejecuto el control dentro de los primeros 4 meses por no haber emisión de informes de auditoria para ser presentados al Comité Institucional de Control Interno. Revisar la programación de Auditorias.</t>
  </si>
  <si>
    <t>No hay suscripción de acta de apertura a los procesos de evaluación independiente; revisar programación.</t>
  </si>
  <si>
    <t>No hay suscripción de acta de compromiso de realización de acciones de Mejoramiento. Revisar por favor.</t>
  </si>
  <si>
    <t>Desarrollan y ejecutan las actividades de control conforme al plan de acción establecido. No obstante no mencionan la presentación de informes ante los mienbros del Comité Institucional de Coordinación de Control Interno para su conocimiento. Recomendamos tener los soportes o evidencias de la ejecución de las acciones o  actividades adelantadas. Tal como fueron relacionadas e igualmente que soportan el control de riesgo establecido.</t>
  </si>
  <si>
    <t>Conforme al control y al plan de acción adoptado para el manejo y control del riesgo identificado, en el seguimiento y monitoreo realizado no hacen referencia al control y plan de acción adoptado. Por favor revisar y tener las evidencias de la ejecución y desarrollo del control establecido y su plan de acción.</t>
  </si>
  <si>
    <t>No presentó</t>
  </si>
  <si>
    <t>No hay suscripción de acta de apertura a los procesos de evaluación independiente; no hay referencia tanto del control como del plan de acción adoptado, donde se evidencie el compromiso de los lideres de proceso de suministrar la información necesaria y requerida. Por favor recomendamos aplicar los controles determinados para el manejo del riesgo descrito..</t>
  </si>
  <si>
    <t>Semanalmente mediante Consejo de  redacción el líder de proceso, verificará que la información que se produzca desde la Unidad Administrativa Especial y se recolecte y difunda oportunamente a través de los canales establecidos para tal fin.</t>
  </si>
  <si>
    <t>Ejecutan las actividades de control conforme al plan de acción.  No hacen referencia a la actualización de estandares de la imagen corporativa en los documentos del proceso de Comunicación y Prensa. Recomendamos pronunciarse al respecto de conformidad con el plan de acción definido  para el control del riesgo.
Recomendamos tener los soportes o evidencias de la ejecución de las acciones o  actividades adelantadas.</t>
  </si>
  <si>
    <t>Ejecutan las actividades de control conforme al plan de acción.
Se recomienda tener los soportes o evidencias de la ejecución de las acciones o  actividades adelantadas.</t>
  </si>
  <si>
    <t xml:space="preserve">
El día 13 de junio se realizó la presentación de una primer iniciativa de formación para la investigación por parte de los profesionales encargados, la cual fue socializada al resto del grupo de Educación e Investigación. Evidencia de ello son los archivos de presentación en PowePoint y la lista de asistencia como constancia del desarrollo de dicha actividad.                                                                                                                                                                                                                                                                                                                                                                                                                                                                                                                                                                            Se llevó a cabo la respectiva depuración y actualización de la base de datos de la red de universidades, también se elaboró una guía temática con los lineamientos de investigación a seguir para las instituciones de educación superior que se harán partícipes de los procesos en investigación solidaria. </t>
  </si>
  <si>
    <t>Del 16 de julio al 14 de agosto, se adelantó la construcción del documento oficial detallando los lineamientos para la realización del ejercicio investigativo por parte de los  convenios que la  entidad instaure con diferentes alianzas durante el 2024. Evidencia de ello son los archivos Power Point, Word y PDF cargados al espacio de "Investigación" en el OneDrive que datan dentro del lapso de las mencionadas fechas.
En el mes de agosto, por medio de la identificación del universo de investigadores, instituciones y grupos de interés asociados a entidades que fomentan el estudio de la economía comunitaria, popular y solidaria. Se ha procurado el contacto con diversos interesados en una Red Interinstitucional con las características de pluralidad, multidisciplinariedad, diversidad territorial, de temáticas de estudio y de organizaciones representadas que deben desarrollar autonomía en procesos de conformación con miras a su sostenibilidad.</t>
  </si>
  <si>
    <t>Hasta la fecha, se recibieron 2 solicitudes de certificación los días 1 y 28 de agosto respectivamente: Uno adelantado en la ciudad de Bogotá (Formación en economía solidaria) y otro en el departamento del Magdalena (Economía solidaria SEAS: Formalicémos, una decisión autónoma y consciente). Se revisaron los requisitos mínimos de aprobación y/o participación verificando la veracidad de los datos personales, los formatos de lista de asistencia y los datos de la solicitud para la elaboración de las constancias, certificados colectivos e individuales correspondientes.
* Bogotá: 10 certificados.
* Magdalena: 22 certificados; 15 constancias.</t>
  </si>
  <si>
    <t>Entre mitad del mes de julio y finales del mes de agosto,  el grupo de Educación e Investigación ha venido trabajando conjuntamente con el Departamento de Emprendimiento y Desarrollo (DEDE) del Ministerio de Cultura en cuanto a la elaboración de una maya curricular, un plan de formación y otros documentos complementarios concertados entre ambas partes el día 20 de agosto para componer una propuesta educativa.
En el caso de otras instituciones como el SENA, el proceso se encuentra en fase de revisión de insumos documentales por parte de las profesionales de la Unidad manteniendo contacto constante con las personas encargadas en representación del SENA</t>
  </si>
  <si>
    <t>Hasta la fecha, se recibieron dos solicitudes de certificación los días 3 y 18 respectivamente:  Uno en el marco del proceso de ASMUPROPAZ y el otro en el marco de "Formación a formadores".
Se revisaron los requisitos mínimos de aprobación verificando la veracidad de los datos personales, los formatos de lista de asistencia y los datos de la solicitud para la elaboración de los certificados colectivos e individuales correspondientes. 75 para el caso de "formación a formadores" y 36 en el caso de ASMUPROPAZ.</t>
  </si>
  <si>
    <t>Observamos que realizan la ejecución de las actividades de control, descritas en el Plan de Acción,  determinan y hacen referencia del mejoramiento del procedimiento de Investigaciones, como también realizan socialización del procedimiento la ejecución de la actividad de control:"Mejorar el procedimiento de investigación incluyendo el visto bueno del grupo de educación e investigación en el anteproyecto de investigación, y socializarlo".</t>
  </si>
  <si>
    <t>Observamos que realizan la ejecución de las actividades de control, descritas en el Plan de Acción,  determinan y hacen referencia del mejoramiento del procedimiento de Investigaciones, como también realizan alizanzas, tal como lo manifiestan.
Recomendamos que dispongan de la evidencias de las ejecuciones de los controles de riesgos y las actividades descritas en los planes de acción de control.</t>
  </si>
  <si>
    <t xml:space="preserve">En el periodo se recibieron 3 solicitudes de certificación:
Uno en enero de reexpedición de certificado, para esto se verifico que cumplieran con los requisitos de reexpedición. El segundo se recibio en marzo, respecto de una solicitud de certificación para 8 personas, para la cual se verifico que cumplieran los requisitos que la Unidad Solidaria tiene para tal fin, realizando una verificación del 100% de las personas relacionadas en la solicitud.
La tercer solicitud fue en abril, en el marco del Formar para Servir (FxS) se expidieron 78 certificados, de los cuales se realizó la verificación del 100% de las personas que hacían parte de la solicitud. </t>
  </si>
  <si>
    <t>Aplican las actividades definidas en el Plan de Acción para el control de riesgos.</t>
  </si>
  <si>
    <t>Desarrollan y ejecutan las actividades de control del riesgo identificado, dando de esta forma cumplimiento y verificación del control del riesgo, conjuntamente con el plan de acción del control.</t>
  </si>
  <si>
    <t>Se apertura en el mes de marzo la Acción de mejora No. 148 de 2024 “Revisión de los riesgos de los procesos de la Unidad e igualmente revisar e identificar riesgos fiscales por incorporación de éstos en la nueva Guía de Administración de Riesgos versión 6; donde define y se incorpora riesgo fiscal y los puntos de control, que se complementa con la detección de los puntos de riesgo fiscal para facilitar el análisis en el marco del modelo de operación por procesos.” Presenta avance a agosto 31 del 30%. Fecha aproximada de cierre 31 de octubre de la presente vigencia.</t>
  </si>
  <si>
    <t>Adelantan acciones con base al plan de acción en desarrollo del control del riesgo , actualizando los documentos para la gesstión del riesgo. 
Igualmente se hacen los seguimientos y monitoreos a los riesgos en general.</t>
  </si>
  <si>
    <t xml:space="preserve">Adelantan acciones con base al plan de acción en desarrollo del control del riesgo , actualizando los documentos para la gesstión del riesgo. </t>
  </si>
  <si>
    <t>Se ha venido acompañando y asesorando a los gestores de Proyecto en el registro de avances de la ejecución de cada uno de los proyectos en la Plataforma PIIP, de igual forma se compartió un formato diseñado por el Ministerio de Trabajo para el registro mensual de la ejecución de presupuesto y metas.
Se generó una matriz de seguimiento de los reportes de la PIIP como  una ayuda para verificar la información que se esta reportando por parte de los gestores del proyecto</t>
  </si>
  <si>
    <t>A 30 de junio se encuentran en ejecución los tres proyectos de inversión. A la fecha no se ha  presentado ningún ajuste a actualización.  De acuerdo a la cuota presupuestal comunicada a la entidad, se realizó la distribución de los recursos en la PIIP y en el segundo semestre se procederá a trabajar con los directores de proyecto la actualización con programación 2025.</t>
  </si>
  <si>
    <t>Se gestionó ante el DNP una capacitación  presencial en la entidad, para los directores y gestores de proyecto, relacionada con los registros de la información física y financiera, regionalización y focalización de recursos. Con corte a 30 de junio quedaron actualizados los reportes mensuales en la PIIP de los tres proyectos de inversión,  teniendo en cuenta las recomendaciones y asesoría del DNP. Los reportes fueron  registrados por los gestores de proyecto, desde planeación se realizó acompañamiento y se brindó la asesoría correspondiente</t>
  </si>
  <si>
    <t>Se realiza la actualización de los reportes de las operaciones estadísticas internas y externas, se lleva a cabo la verificación y validación de los datos, y se procede a ejecutar los boletines de las operaciones estadísticas internas, incluyendo cooperantes, PQRS, contratos y convenios, con fecha de corte del 31 de  de julio de 2024. Además, se generan los reportes de estadísticas externas del registro ESALES, se crea la serie histórica y se elaboran tablas de salida (matrículas activas, nuevas y renovadas). Posteriormente, se envían a los grupos correspondientes para su validación.
Se revisa y verifica la consistencia de la información  de las operaciones estadísticas que se generan, de tal forma que cumpla con los criterios de calidad estadística.</t>
  </si>
  <si>
    <r>
      <t xml:space="preserve">Se ha llevado a cabo la revisión de las fichas correspondientes a las operaciones estadísticas internas, </t>
    </r>
    <r>
      <rPr>
        <b/>
        <sz val="11"/>
        <color theme="1"/>
        <rFont val="Arial Narrow"/>
        <family val="2"/>
      </rPr>
      <t>Registro de Entidades Fomentadas y Fortalecidas</t>
    </r>
    <r>
      <rPr>
        <sz val="11"/>
        <color theme="1"/>
        <rFont val="Arial Narrow"/>
        <family val="2"/>
      </rPr>
      <t xml:space="preserve"> y la Ficha de </t>
    </r>
    <r>
      <rPr>
        <b/>
        <sz val="11"/>
        <color theme="1"/>
        <rFont val="Arial Narrow"/>
        <family val="2"/>
      </rPr>
      <t>Registro de Población Beneficiada</t>
    </r>
    <r>
      <rPr>
        <sz val="11"/>
        <color theme="1"/>
        <rFont val="Arial Narrow"/>
        <family val="2"/>
      </rPr>
      <t xml:space="preserve">. Durante este proceso, se ha actualizado cada ficha con las variables especificadas en la matriz, asegurando que toda la información refleje los datos más recientes y pertinentes, ademas se  actualiza el formato con el  logo de la entidad. </t>
    </r>
  </si>
  <si>
    <t>Se ha llevado a cabo la actualización de los reportes tanto de las operaciones estadísticas internas como externas. Este proceso incluyó la verificación y validación de los datos, así como la elaboraciónde los boletines internos de cooperantes y proveedores, PQRS, entidades acreditadas, contratos y convenios, con fecha de corte del 30 de junio de 2024. Posteriormente, estos boletines se enviaron a las áreas pertinentes para su validación. Además, se generaron los reportes de estadísticas externas del registro ESALES, se creó la serie histórica y se elaboraron tablas de salida correspondientes a matrículas activas, nuevas y renovadas. Los reportes fueron enviados a los grupos correspondientes para su validación y posterior publicación. Asimismo, se revisó y verificó la consistencia de la información generada en las operaciones estadísticas para asegurar que cumple con los criterios de calidad estadística.</t>
  </si>
  <si>
    <t>Desarrollan y ejecutan las actividades del plan de acción para el control del riesgo identificado.</t>
  </si>
  <si>
    <t>Realizan la ejecución del Plan de Acción para el control del riesgo.</t>
  </si>
  <si>
    <t>En el periodo 2023 se alcanzo a realizar  el acompañamiento técnico a 838 organizacionesfomentadas en el año 2023 a través de los convenios, en la vigencia 2024 con el fin de fomentar las oeganizaciones de la economia social, popular y comunitaria se han realizado 2 convenios que permitiran el fomento de por lo menos 600 en la vigencia.</t>
  </si>
  <si>
    <t xml:space="preserve">A corte 30 de junio nos encontramos en proceso de recopilacion y acopio  de  la información relacionada  para la debida construcción del anteproyecto de presupuesto, así como el apoyo en la justificación. </t>
  </si>
  <si>
    <t>A corte del 31 de agosto se cuenta con contratistas 89 contratistas y 2 convenios en tramité de seguimiento y ejecucion , se ingresan al sistema Secoop los debidos informes de supervisión de los procesos contractuales.</t>
  </si>
  <si>
    <t>En el periodo 2023 se alcanzo a realizar  el acompañamiento técnico a 895 organizaciones fomentadas en el año 2023 a través de los convenios, en la vigencia 2024 con el fin de fomentar las organizaciones de la economia social, popular y comunitaria se han realizado 5 convenios que permitiran el fomento de por lo menos 600 en la vigencia.</t>
  </si>
  <si>
    <t>A corte del 31 de agosto se cuenta con contratistas 84 contratistas y 6 convenios en tramité de seguimiento y ejecucion , se ingresan al sistema Secoop los debidos informes de supervisión de los procesos contractuales.</t>
  </si>
  <si>
    <t xml:space="preserve">A corte 31 de agosto se suministro la información relacionada  para la debida construcción del anteproyecto de presupuesto, así como el apoyo en la justificación. </t>
  </si>
  <si>
    <t>Se revisa el procedimiento de "producto o servicio no conforme, no se ha actualizado ya que los productos y servicios de la Unidad junto con sus caracteristica continuan sin cambios, cambios y ajustes se deben dar desde el Proceso de Fomento de la Asociatividad Solidaria. Una vez con base en los ajustes y modificaciones que resulten de los cambios realizados por el líder responsables, se haran los ajustes y modificaciones peertinentes y necesarias en el procedimiento de "Producto y servicios no Conforme".</t>
  </si>
  <si>
    <t>Se está a la espera de los resultados con base a la nueva definición de los productos y servicios de la Entidad</t>
  </si>
  <si>
    <t>La caracterización y demás documentos del Proceso de Fomento de las Organizaciones solidarias, no se observan cambios o modificaciones en los documentos actuales. tengase en cuenta que la caracterización del proceso de Fomento fue actualizado, no obstantte, los productos y servicios pueden tener ajustes y modificaciones, es decir que se ajustaran los productos y servicios, o se definan nuevos productos, o se ajusten y modifiquen las caracteristicas y criterios nuevos, se actualizará el procedimiento de Producto o Servicio no Conforme..</t>
  </si>
  <si>
    <t xml:space="preserve">Se viene realizando permanentemente anualmente,  haciendo reuniones con los líderes de procesos Periodicamente donde se realiza la verificación de documentos mediante el ejercicio de autodiagnostico de los procesos aplicando la metodología MIPG, se verifica si los documentos de los procesos, se encuentran actualizados y con la última versión aprobada, estableciendose el estado del documento, si esta en revisión, o aprobado. Y con base en las necesidades existentes de mejoramiento documental de los procesos para cada proceso de la Unidad Solidaria, los líderes de proceso con acompañamiento de la Dirección de Investigación y Planeación adelantas los ajustes y modificaciones pertinentes. Dicha verificación se viene realizando periodicamente de forma mensual. Entre julio 1 a corte de agosto 31, se han actualizado 33 documentos de los procesos </t>
  </si>
  <si>
    <t xml:space="preserve">Se adelantaron Acciones de mejora en la vigencia 2023, quedando pendiente solo una Acción de Mejora No.146. A  la fecha de cierre del presente informe a abril 30 de 2024 se encuentra cerrada: "	Necesidad de actualización de la Entidad en el cumplimiento de la gestión documental y  realizando la articulación con la gestión administrativa. la integralidad con el MIPG SIGOS", se encuentra cerrada y con avance del 100%. La acción de mejora No.147 presenta avance del 76,47% a corte de agosto 3. La Acción de mejora No. 148 presenta un avance del 30% igualmente y fecha de cierre octubre 30 de 2024.
</t>
  </si>
  <si>
    <t>Desarrollan y ejecutan  las actividades de control y ejecutan igualmente el Plan de Acción del control</t>
  </si>
  <si>
    <t>A 31 de agosto de 2024,  El Grupo de Gestión Humana, han validado, cargue de la información en el aplicativo SIGEP de ingresos y egresos de la planta de personal de la entidad.</t>
  </si>
  <si>
    <t>A 31 de agosto de 2024,  se han revisado, validado, tramitado con la actualización del Aplicativo NOVASOFT -  vigencia 2024, las siguientes nóminas.: 
Nómina Enero
Nómina Febrero
Nómina Retroactivo (Decreto No. 0301 del 5 de marzo de 2024)
Nómina Marzo
Nómina Abril
Nómina Mayo
Nómina Junio
Nómina Julio
Nómina Agosto</t>
  </si>
  <si>
    <t>Al 31 de agosto de 2024, la Unidad Solidaria, ha tramitado y reportado a la ARL Posiva, las siguientes novedades:
Accidentes de Trabajo: Dos (02)
Afiliaciones de servidores públicos (Planta de Personal) y contratistas
Aplicativo ALISSTA, ausentismos e incapacidades</t>
  </si>
  <si>
    <t>A 31 de agosto de 2024, el Grupo de Gestión Humana, han revisado, cargado en el Aplicativo CETIL - Ministerio de Hacienda:
Certificaciones Electrónicas de Tiempos Laborados - CETIL: Cincuenta y cinco  (55)
Confirmaciones Oficina Bonos Pensionales  del Ministerio de Hacienda y Crédito Público: Cuarenta y nueve (49)</t>
  </si>
  <si>
    <t xml:space="preserve">Al 31 de agosto de 2024,  el Grupo de Gestión Humana, ha realizado los roles de gestión administrativa y verificado el procedimiento de Viáticos y Gastos de Viaje  - SIIF - (Rubros de Funcionamiento e Inversión)  Planta y Contratistas: Cuatrocientos noventa y cinco (495)
</t>
  </si>
  <si>
    <t>Ejecutan el control y el plan de acción del control a fin de reducir la probabilidad de ocurrencia del riesgo.</t>
  </si>
  <si>
    <t>Observamos que ejecutan la actividad definida en el plan de acción con base en el control establecido. Para controlar el riesgo y disminuir la probabilidad de ocurrencia del riesgo identificado.</t>
  </si>
  <si>
    <t xml:space="preserve">Se debe hacer claridad  de cuales fueron los estandares mínimos de SST evaluados. Tomando como punto de partida los objetivos y metas fijadas (valores minimos aceptables fijados) para cada estandar y cuales son esos estandares ya que no hacen referencia en los seguimientos.
</t>
  </si>
  <si>
    <t>En el marco del Plan Institucional de Gestión Ambiental se proyectaron capacitaciónes para socializar y seguir implementado las buenas practicas ambientales en pro del cuidado y buen uso de los recursos naturales, la actividad fue programada para ser desarrollada durante  la Jornada de Inducción y Reinducciónde la entidad que se realizará  en  Septiembre de 2024.</t>
  </si>
  <si>
    <t xml:space="preserve">Para realizar control de visitantes en el Edificio Colombiana de Capitalización Seguros Patria donde esta ubicada la Unidad Solidaria,  la empresa de vigilancia FORTOX cuenta con un aplicativo "MITRA",  para registrar visitantes el cual ayuda a minimizar los riesgos, asi mismo en días no laborales cuando hay necesidad deingreso al edificio a funcionarios o contratistas se debe envíar correo electrónico para  autorizacion y  en  bitacora se registra elementos ingresados como portatil y demas. Sin embargo, se establecieron medidas de control en las areas privadas de la Unidad Solidaria, como el mantenimineto de las puertas cerrdas y solo acceder por medio del sistema lector de huella. </t>
  </si>
  <si>
    <t xml:space="preserve">Se aplicaron  los instrumentos archivisticos en cumplimiento a la normatividad vigente y politicas de archivo de la Unidad, asi mismo se llevo a cabo capacitación Presencial: "Eliminación  Documental" en el mes de julio  dirigida a funcionarios  y contratistas que manejan información en la Entidad. 
Para el mes de agosto, se realizó capacitación dirigida a funcionarios y contratista de "transferencias documentales, prestamos de información, caracterizacion, Gestion documental - sistemas SIIGOS" dando cumplimiento al cronograma propuesto. 
</t>
  </si>
  <si>
    <t xml:space="preserve">Teniendo en cuenta el racionamiento del presupuesto nacional, que afecto directamente en los recursos de Inversión, especificamente en el Proyecto de Gestión documental, frente la adqusicion del Software de contenidos empersariales; a la fecha se imposibilita la programación del acceso a la información a travez del sistema, sin embargo se tiene articulado con la Coordinación del Grupo de tecnologias de la informacion de la Unidad para mitigar el riesgo de acceso indebido a la información. 
 </t>
  </si>
  <si>
    <t>Se proyectó cronograma para realizar  seguimiento a la implementación de los instrumentos archivisticos con el fin de validar y verificar la adecuada aplicación de estos.
Se esta realizado seguimiento a los programas que forman parte del PINAR, con la finalidad de establecer la implementación de la politica de archivo como marco legal de todo el Sistema bajo los lineamientos de MIPG. 
En el Marco de la implementación del Sistema de Gestión Documentral se desarrollaron las siguientes actividades:
Recolección de información para la actualización de las Tablas de Retención Documental a través  mesas de trabajo con lideres de grupo en cumplimiento al cronograma establecido, a 9 dependencias de la Unidad.  
Avance en la actualización de documentos del SIGOS del proceso de Gestión Documental y Correspondencia.
Seguimiento a la ejecución de los programas del PINAR establecidos para la vigencia.
Publicacón  de la política de archivo en  ISOLUCIÓN Software para Sistemas de Gestión y en la pagina web.
Seguimiento a la elaboración de las Tablas de Valoración Documental - TVD. Avance en la recolección de información de la memoria descriptiva, creación de los organigramas para los periodos DANCOOP, DANSOCIAL SUPERINTENDENCIA NACIONAL DE COOPERATIVAS, insumos necesarios para la convalidación ante el Archivo General de la Nación.
Elaboración de la Reseña institucional de la Entidad y Elaboración de la memoria descriptiva de la construcción de las Tablas de valoración documental (insumo necesario para actualización de las TRD).
Se adelanto en actualización del Manual de la Venilla Única de Correspondencia
Actualización Tablas de Retención Documental aplicación de las entrevistas con los grupos de trabajo.
Publicación  de la política de archivo en  el sitio Web. 
Trasferencias primarias: Se ha  brindado asistencia tecnica para realizar el proceso de transferencias primarias para dar cumplimiento al cronograma dispuesto.</t>
  </si>
  <si>
    <t>La entidad aplica las politicas de archivo  implementadas para salvaguardar los expedientes y documentos que hacen parte del archivo central y de gestión, este abraca   estrictas medidas y controles para limitar el ingreso, asi mismo se cuanta con acceso  biometrico,  personal responsable y autorizado por cada dependencia para el manejo de la información.</t>
  </si>
  <si>
    <t xml:space="preserve">La entidad cuenta con dos equipos de computos que están programados para   que diariamente realicen  copias de seguridad de la información producida en las carpetas compartidas por cada  dependencia que conforma la estructura organica de la Unidad, cada grupo tiene funcionarios responsables para  alimentar los archivos y demas documentos que hacen de dicha carpeta.
Al corte del 31 de agosto, se realizó una verificación a 10 grupos de trabajo a travez de la actualizacion de las TRD a las carpetas de red, dispuestas por la Coordinación de las TIC, frente a la documentacion que han producido. </t>
  </si>
  <si>
    <t>La Unidad Solidaria realizó actualizacion del normograma, asi como tambien se avanzó en la aplicación de entrevistas Documentales para la actualización y construcción de las TRD y posterior convalidación ante la AGN.</t>
  </si>
  <si>
    <t>La acción de control y definida en el plan de acción de toma fisica de inventarios de todos los bienes de la Entidad, de conformidad con el seguimiento y monitoreo ejecutado se realizó a marzo 31. Por favor revisarel número de veces que se debe adelantar los controles de inventarios.</t>
  </si>
  <si>
    <t>Ejecutan las actividades de control conforme a la actividad definida en el plan de acción para el control de riesgos.</t>
  </si>
  <si>
    <t>La actividad programada de capacitaciones de socialización de las buenas prácticas ambientales en pro del cuidado en el buen uso delos recursos naturales, a la fecha de corte 31 de agosto no se ha ejecutado el control. Se requiere que se tomen las medidas que puedan ejecutar la actividad.</t>
  </si>
  <si>
    <t>Recomendamos en aplicación del control de acceso, documentar el desarrollo y ejecución del control establecido, para comprobar el seguimiento y demás información relevante en el monitoreo del control; ya que no se observa información consistente en desarrollo del control y la ctividad del plan de acción.</t>
  </si>
  <si>
    <t>Ejecutan y desarrollan las acciones pertinentes con base a  la ejecución del control, teniendo en cuenta la disminución o recortes de los recursos del presupuesto nacional.</t>
  </si>
  <si>
    <t>De conformidad con el seguimiento con corte a agosto 31, no hacen referencia al cronograma proyectado para la implementación de los instrumentos archivisticos dentro de los tiempos en que se ejercieron las actividades y en consonancia de la aplicación y cumplimiento de lo programado.</t>
  </si>
  <si>
    <t>Repiten la actividad de aplicación de las políticas de archivo, no hacen referencia a la actividad definida en el plan de acción: "Levantamiento de información con los lideres de área para definir los responsables que deben acceder en los archivos de gestión y el archivo central en la matriz de control de acceso." Por favor revisar y tener en cuenta la ejecución y desarrollo de la actividad definida y la implementación de la Matriz de control de acceso para los funcionarios, previamente definida en la descripción del control.</t>
  </si>
  <si>
    <t>En el seguimiento y monitoreo no hacen referencia a la definición de los perfiles de administrador, edición y solo lectura conforme al rol de tengan definido en cada área. Por favor se requiere que ejecuten el control de riesgo tal y conforme fue definido para el control de riesgos.</t>
  </si>
  <si>
    <t>El seguimiento y monitoreo con corte a agosto 31, en la actualización del normograma; dicha actividad no esta definida para ejercer control al riesgo identificado. Caso contrario con lo que reportan de avance para actualizar y construir las TRD y posterior convalidación con el AGN. Recomendamos el seguimiento y monitoreo se centre en lo definido en la descripción del control y la actividad definida en el Plan de Acción: "Adoptar las Tablas de Retención Documental al momento de realizar eliminación documental." e igualmente de la implementación de las TRD con las demás áreas de la Entidad.</t>
  </si>
  <si>
    <t>La Oficina Asesora Juriodica revisó a cortre del 30 de agosto de  2024 que lo procesos contractuales aperturados estuviesen desde su objeto, duración y valor registrados como necesidad en el plan anual de adquisisciones. En cada expediente reposa el respectivo soporte</t>
  </si>
  <si>
    <t>La Oficina Asesora Jurídica, revisó con corte al 30 de agosto de 2024,, los estudios de los procesos contractuales, de acuerdo a las necesidaes que establecieron cada dependencia de la unidad teneindo en cuenta la necesidad a suplir con la contratción.</t>
  </si>
  <si>
    <t xml:space="preserve">La Oficina Asesora Jurídica, revisó con corte al 30 de agosto   de 2024 ,que los contratos suscritos y perfeccionados se encontraran en su ejecución técnica, financiera, administrativa, contable y jurídica conforme a los productos esperados para cada período. Lo anterior, antes de efectuar cada pagos. </t>
  </si>
  <si>
    <t xml:space="preserve">Se enviaron los seguimientos semanales a los jefes de área sobre la relación de peticiones pendientes  con el fin de reducir el riesgo del proceso, al no contar con un sistema tecnológico. A continuación se relaciona las fechas en las que se hizo la remisiónAdemás, durante este periodo se diseñó el formato de autocontrol, que fue aprobado  por la Directora Técnica de Planeación  .Se enviaron los seguimientos semanales a los jefes de área sobre la relación de peticiones  pendientes  con el fin de reducir el riesgo del proceso, al no contar con un sistema tecnológico.  A continuación, se relaciona las fechas en las que se hizo la remisión:
Mayo: 06, 14, 20 y 27. Junio: 04, 11, 17 y 24
: </t>
  </si>
  <si>
    <t>Se enviaron los seguimientos semanales a los jefes de área sobre la relación de peticiones pendientes  con el fin de reducir el riesgo del proceso, al no contar con un sistema tecnológico. A continuación se relaciona las fechas en las que se hizo la remisiónAdemás, durante este periodo se recuerda el diligenciamiento del  formato de autocontrol, .Se enviaron los seguimientos semanales a los jefes de área sobre la relación de peticiones  pendientes  con el fin de reducir el riesgo del proceso, al no contar con un sistema tecnológico.  A continuación, se relaciona las fechas en las que se hizo la remisión: Julio: 2, 8,16,22 y 29. Agosto: 5,12,20 y 26</t>
  </si>
  <si>
    <t xml:space="preserve">Recomendamos  hacer claridad  de cuales son los estandares mínimos de SST evaluados. Tomando como punto de partida los objetivos y metas fijadas (valores minimos aceptables fijados) para cada estandar y cuales son esos estandares ya que no hacen referencia en los seguimientos.
</t>
  </si>
  <si>
    <t>A corte del mes de agosto, El tecnico de presupuesto y la Coordinadora Financiera continuan recibiendo los estudios por parte de las areas encargadas y verifican la disponiblidad presupuestal,los codigos y nombres de rubros y usos presupuestales de acuerdo al objeto contractual.</t>
  </si>
  <si>
    <t>A corte del mes de agosto, La profesional de apoyo al area contable continua revisando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</si>
  <si>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A corte del mes de agosto se se presentaron los informes ante la DIAN y SHD, cruzando todos los saldos con contabilidad, archivo de NOMINAS 2024, DEDUCCIONES 2024 Y REGISTRO RETENCIONES, y se consolida los impuestos presentados mensualmente y bimensual para no presentar errores, y correcciones en un futuro.</t>
  </si>
  <si>
    <t>A corte del 31 de agosto la profesional especializada encargada de las funciones de tesoreria continua exportando un listado de OPNP del SIIF Nacion una vez realizadasen el sistem,  para verificar que todas queden pago beneficiario final o traspaso a pagaduria según corresponda.</t>
  </si>
  <si>
    <t>A corte del 31 de agosto, la funcionaria encargada de tesoreria una vez realiza uno a uno los pagos de traspaso a pagaduria , revisa saldo de bancos para que haya sido acreditado correctamente sin generar diferencias en bancos o pagos dobles.</t>
  </si>
  <si>
    <t>A corte del 31 de agosto, La tesorera de la entidad continua haciendo seguimiento a la ejecucion de PAC semanal remitiendole correos a cada uno de los supervisores, con el fin de que los supervisores tengan conocimiento de la disponibilidad que van teniendo semanalmente y puedan radicar los pagos dentro de los plazos establecidos.</t>
  </si>
  <si>
    <t>Ejecutan las actividades de control conforme al plan de acción determinado.
Recomendamos tener los soportes o evidencias de la ejecución de las acciones o  actividades adelantadas.</t>
  </si>
  <si>
    <t>Ejecutan las actividades de control conforme al plan de acción descrito.
Recomendamos tener los soportes o evidencias de la ejecución de las acciones o  actividades adelantadas para ejercer y ejecutar los controles..</t>
  </si>
  <si>
    <t>Continuan la ejecución de actividades de control conforme al plan de acción establecido para ejecutar el control. Recomendamos tener los soportes o evidencias de la ejecución de las acciones o  actividades adelantadas.</t>
  </si>
  <si>
    <t>Se realizó la actualización y el seguimiento pertinente al documento argumentativo del SEAS disponible en la plataforma interna de Isolution para fines informativos, de autoconocimiento y de consulta a nivel interno en la entidad. De igual manera, en la página oficial de la entidad se encuentra disponible este documento para consultapública en garantía del derecho al acceso a la información.
https://www.unidadsolidaria.gov.co/sites/default/files/archivos/SEAS.pdf 
Entre finales de abril y mediados de junio, se llevó a cabo la elaboración de dos mallas curriculares: Una del programa de "Organizaciones y redes" con sus correspondientes 4 ciclos y otra correspondiente a los diplomados sobre el Sistema de Educación para la Asociatividad Solidaria. (SEAS)</t>
  </si>
  <si>
    <t>Verificar la información de ejecución de los proyectos de inversión registrada en el PIIP,  para establecer alertas en caso de presentar inconsistencias en la información reportada mensualmente.</t>
  </si>
  <si>
    <t xml:space="preserve">Se identificaron los riesgos y estan para validar con el lider de proceso.
Se incorporaron en la MATRIZ DE RIESGOS 7 nuevos riesgos FISCALES, en los procesos de Gestión de ; Fomento a la Asociatividad Solidaria (1), Administrativa (1), Financiera (1), Contratación (2) Informática (1) y Gestión Humana (1), estos entran en proceso de Validación con los lideres de proceso; mediante mesas de trabajo del Grupo de Planeación y Estadística con la coordinación de Conectividad solidaria y Prensa; Dirección de Desarrollo, Grupo TICS, Gestión Financiera, Grupo de Gestión Administrativa, Grupo de gestión Financiera, Oficina Asesora Jurídica, Grupo de Gestión Humana; siendo Validados con los lideres de proceso.
</t>
  </si>
  <si>
    <t>Durante el último trimestre se realizó satisfactoriamente la actualización de los 4 proyectos para la vigencia 2025  teniendo en cuenta  la asignación presupuestal comunicada a la entidad. El grupo de planeacion tiene rol de  Verificación de requisitos preleminar, con con el que se revisa justificaciones tecnicas, costos y actualizacion de cada item en la plataforma previo a la reision por parte de la Dirección de Planeación.</t>
  </si>
  <si>
    <t>Frente al seguimiento y ejecución de recursos de la vigencia 2024 desde el grupo de Planeación, se retroalimentó y revisó el seguimiento a la ejecución de cada proyecto que realizó cada gestor en la plataforma PIIP y se generaron las respectivas recomendaciones y alertas, así mismo se presentó en cada comité directivo, en el Comité Institucional de Gestión y Desempeño los avances de ejecución presupuestal y se proyectaron los informes solicitado por la secretaria general de Mintrabajo</t>
  </si>
  <si>
    <t>Con corte a 31 de diciembre se reporta que las fichas de las operaciones estadísticas tanto internas como externas, así como las herramientas de recolección quedan debidamente actualizadas. Así mismo en el aplicativo del Dane denominado SEN, la entidad en los tiempos establecidos actualizó la información de las operaciones estadística y registros administrativos que están bajo se responsabilidad.  Se inicio la actualización de nuestro plan estadístico institucional para incluir las actualizaciones realizadas sobre todo en las operaciones estadísticas interna denominada Ficha Registro Entidades Fomentadas y Fortalecidas y Ficha Registro Entidades y Población Beneficiada de los Procesos de Fomento</t>
  </si>
  <si>
    <t>Se realizó la actualización de los reportes de las operaciones estadísticas internas y externas, se lleva a cabo la verificación y validación de los datos,  se emitieron  los boletines de las operaciones estadísticas internas:  cooperantes y proveedores, , PQRS, contratos y convenios, con fecha de corte del 31 de  de noviembre de 2024. Además, se generan los reportes de estadísticas externas del registro ESALES, se crea la serie histórica y se elaboran tablas de salida (matrículas activas, nuevas y renovadas). Posteriormente, se envían a los grupos correspondientes para su validación.
Se revisó y verificó la consistencia de la información  de las operaciones estadísticas que se generan, de tal forma que cumpla con los criterios de calidad estadística.</t>
  </si>
  <si>
    <t>Se han realizado cambios en documentación del Proceso de Fomento de la Asociatividad Solidaria:Formatos: Diagnóstico de las organizaciones del sector solidario, popular y comunitario: fases de creación, consolidación organizativa y consolidación de procesos; Acta de Vinculación, Plan de negocios y de Inversión, formatos de entrega y aprobación de material de aprendizaje y Mediso de producción, la Caracterización. Lo anterior para realizar las modificaciones, ajustes y actualizaciones de los productos y servicios que brinda la Unidad.</t>
  </si>
  <si>
    <t>Se continua realizando de fporma permanentemente y anualmente,  reuniones con los líderes de procesos donde se realiza verificación de documentos mediante el ejercicio de autodiagnostico de los procesos aplicando la metodología MIPG, se verifica si los documentos de los procesos, se encuentran actualizados y con la última versión aprobada, estableciendose el estado del documento, si esta en revisión, o aprobado. Y con base en las necesidades existentes de mejoramiento documental de los procesos para cada proceso de la Unidad Solidaria, los líderes de proceso con acompañamiento de la Dirección de Investigación y Planeación adelantas los ajustes y modificaciones pertinentes. Dicha verificación se viene realizando periodicamente de forma mensual. Entre septiembre 1 a corte de diciembre 31, se actualizaron 33 documentos de los procesos:
Gestión Jurídica
Gestión del Mejoramiento
Gestión Informatica
Comunicación y Prensa
Servicio Al Ciudadano
Fomento de la Asociatividad Solidaria
Gestión del seguimiento y la Medición
Gestión Documental
Gestión Contractual
Pensamiento y Direccionamiento Estrategico</t>
  </si>
  <si>
    <t xml:space="preserve">La acción de mejora No. 146 de 2023: "Necesidad de actualización de la Entidad en el cumplimiento de la gestión documental y realizando la articulación con la gestión administrativa. la integralidad con el MIPG SIGOS" Cerrada, avance del 100%. Mayo 6 de 2024.
Acción de Mejora No.147 de 2024: "Se evidencia que en los procesos del SIGOS, requieren ser revisados y actualizados, de acuerdo y de conformidad a los cambios necesarios que se requieren por la entrada en nueva vigencia y las normativas que entran igualmente en vigencia". cerrada diciembre 2 de 2024, 100% de avance.
Acción de Mejora No.148 de 2024: "Revisión de los riesgos de los procesos de la Unidad e igualmente revisar e identificar riesgos fiscales por incorporación de éstos en la nueva guía de Admón de Riesgos versión 6; donde define y se incorpora riesgo fiscal y los puntos de control, que se complementa con la detección de los puntos de riesgo fiscal para facilitar el análisis en el marco del modelo de operación por procesos." Cerrada diciembre 2 de 2024, avance del 100%
</t>
  </si>
  <si>
    <t>Revisado nuevamente el procedimiento de "producto o servicio no conforme, no se ha actualizado ya que los productos y servicios de la Unidad junto con sus caracteristica continuan sin cambios, cambios y ajustes necesarios que son definidos por el Proceso de Fomento de la Asociatividad Solidaria. Una vez realizado lo anterior y con base en los ajustes y modificaciones que resulten de los cambios realizados por el líder responsable, se haran los ajustes y modificaciones pertinentes y necesarias en el procedimiento de "Producto y servicios no Conforme".</t>
  </si>
  <si>
    <t>Ejecutan las actividades  descritas en el Plan de Acción que desarrollan el control establecido de forma parcial, ya que no se encontró definición de los productos y servicios como de sus carateristicas..</t>
  </si>
  <si>
    <t xml:space="preserve">Continuamos con el proceso de actualizaciones a estudios previos, ajustes en las fichas tecnicas, espera de remision de precotizaciones </t>
  </si>
  <si>
    <t>Se encuentran en desarrollo los estudios previos necesarios para la contratación del equipo de tecnología de la información.</t>
  </si>
  <si>
    <t>Se tiene contemplado mediante el proceso de mantenimiento preventivo y correctivo, realizar jornada de verificación de Software no autotizados.</t>
  </si>
  <si>
    <t>Estado / Evidencias
Ene 2024</t>
  </si>
  <si>
    <t>Estado / Evidencias
Feb 2024</t>
  </si>
  <si>
    <t>Estado / Evidencias
Mar 2024</t>
  </si>
  <si>
    <t>Estado / Evidencias
Abr 2024</t>
  </si>
  <si>
    <t>Estado / Evidencias
May 2024</t>
  </si>
  <si>
    <t>Estado / Evidencias
Jun 2024</t>
  </si>
  <si>
    <t>Estado / Evidencias
Jul 2024</t>
  </si>
  <si>
    <t>Estado / Evidencias
Agos 2024</t>
  </si>
  <si>
    <t>Estado / Evidencias
Sep 2024</t>
  </si>
  <si>
    <t>Estado / Evidencias
Oct 2024</t>
  </si>
  <si>
    <t>Estado / Evidencias
Nov 2024</t>
  </si>
  <si>
    <t>Estado / Evidencias
Dic 2024</t>
  </si>
  <si>
    <t xml:space="preserve">Adjunto Ruta: Z:\ARCHIVO GTI_TRD_2024\124.02 INFORMES\Informes de Seguridad Informatica 
El coordinador o profesional del grupos de TIC realizan el seguimiento y monitoreo mensual del Firewal, generando los informe de ataques informáticos, externos  a la infraestructura tecnologica como son: servidores, equipos de red y ups.
</t>
  </si>
  <si>
    <t>Adjunto Ruta: Z:\ARCHIVO GTI_TRD_2024\124.02 INFORMES\Informes de Seguridad Informatica
El coordinador o profesional del grupos de TIC establece regla en el firewall de la entidad para bloquear el acceso remoto; realiza revisión semestral del cumplimiento de la política en donde se validad el no uso de los programas de conexión remota, se permite únicamente la conexión remota por el manual a través de una conexión VPN</t>
  </si>
  <si>
    <t xml:space="preserve">Adjunto Ruta: Z:\ARCHIVO GTI_TRD_2024\124.02 INFORMES\Politicas Gobierno Digital
El coordinador o profesional del grupos de TIC establece regla en el firewall de la entidad para bloquear el acceso remoto; realiza revisión semestral del cumplimiento de la política en donde se validad el no uso de los programas de conexión remota, se permite únicamente la conexión remota por el manual a través de una conexión VPN
</t>
  </si>
  <si>
    <r>
      <t xml:space="preserve">Adjunto Ruta: Z:\ARCHIVO GTI_TRD_2024\124.02 INFORMES\Politicas Gobierno Digital
El coordinador o profesional del grupos de TIC, </t>
    </r>
    <r>
      <rPr>
        <b/>
        <sz val="11"/>
        <color theme="1"/>
        <rFont val="Arial Narrow"/>
        <family val="2"/>
      </rPr>
      <t>Se debe elaborar una Bitacora de acceso de Ingreso al Centro  de Computo</t>
    </r>
    <r>
      <rPr>
        <sz val="11"/>
        <color theme="1"/>
        <rFont val="Arial Narrow"/>
        <family val="2"/>
      </rPr>
      <t xml:space="preserve">, para el control de segimiento del mismo.
El coordinador o profesional del grupos de TIC establece regla en el firewall de la entidad para bloquear el acceso remoto; realiza revisión semestral del cumplimiento de la política en donde se validad el no uso de los programas de conexión remota, se permite únicamente la conexión remota por el manual a través de una conexión VPN
</t>
    </r>
  </si>
  <si>
    <r>
      <t xml:space="preserve">Adjunto Ruta: Z:\ARCHIVO GTI_TRD_2024\124.02 INFORMES\Politicas Gobierno Digital
</t>
    </r>
    <r>
      <rPr>
        <b/>
        <sz val="11"/>
        <color theme="1"/>
        <rFont val="Arial Narrow"/>
        <family val="2"/>
      </rPr>
      <t>Se elaboraro Bitacora de acceso de Ingreso al Centro  de Computo, para el control de segimiento del mismo a partir de Octubre</t>
    </r>
    <r>
      <rPr>
        <sz val="11"/>
        <color theme="1"/>
        <rFont val="Arial Narrow"/>
        <family val="2"/>
      </rPr>
      <t xml:space="preserve">
El coordinador o profesional del grupos de TIC establece regla en el firewall de la entidad para bloquear el acceso remoto; realiza revisión semestral del cumplimiento de la política en donde se validad el no uso de los programas de conexión remota, se permite únicamente la conexión remota por el manual a través de una conexión VPN
</t>
    </r>
  </si>
  <si>
    <t>Adjunto Ruta: Z:\ARCHIVO GTI_TRD_2024\124.02 INFORMES\Gestion de calidad SIGOS\Procedimientos
El coordinador o profesional del grupos de TIC  definen la politica del cambio de clave cada 90 dias, a los usuarios con accesos a los equipos de la entidad; verifica los permisos de roles de administrador y cambios de contraseñas, para los diferentes aplicativos, servidores y equipos de Cómputo.</t>
  </si>
  <si>
    <r>
      <t xml:space="preserve">Adjunto Ruta: Z:\ARCHIVO GTI_TRD_2024\124.02 INFORMES\Informes de Funcionarios\Ignacio Herrera\Mantenimiento preventivo y correctivo
El coordinador o profesional del grupos de TIC realizo los estudios previos del contrato de mantenimiento preventivo, primer </t>
    </r>
    <r>
      <rPr>
        <sz val="11"/>
        <color rgb="FFFF0000"/>
        <rFont val="Arial Narrow"/>
        <family val="2"/>
      </rPr>
      <t>contrato se declaro desierto ante el SECOP II</t>
    </r>
  </si>
  <si>
    <r>
      <t xml:space="preserve">Adjunto Ruta: Z:\ARCHIVO GTI_TRD_2024\124.02 INFORMES\Informes de Funcionarios\Ignacio Herrera\Mantenimiento preventivo y correctivo
El coordinador o profesional del grupos de TIC realizo los estudios previos del contrato de mantenimiento preventivo, primer </t>
    </r>
    <r>
      <rPr>
        <sz val="11"/>
        <color rgb="FFFF0000"/>
        <rFont val="Arial Narrow"/>
        <family val="2"/>
      </rPr>
      <t>contrato se declaro desierto ante el SECOP II</t>
    </r>
    <r>
      <rPr>
        <sz val="11"/>
        <color theme="1"/>
        <rFont val="Arial Narrow"/>
        <family val="2"/>
      </rPr>
      <t xml:space="preserve">
No tenemos contrato de mantenimiento vigente, se esta realizando la elaboración de estudios previos y definiendo caracteristicas tecnicas, se proyecta que el contrato incie en agosto de este año, con vigencias hasta diciembre de 2024. 
Se esta actualizando plan de continuidad de Negocio y recuperación de desastres </t>
    </r>
  </si>
  <si>
    <t xml:space="preserve">Adjunto Ruta: Z:\ARCHIVO GTI_TRD_2024\124.02 INFORMES\Informes de Funcionarios\Ignacio Herrera\Mantenimiento preventivo y correctivo
El coordinador o profesional del grupos de TIC realizo los estudios previos del contrato de mantenimiento preventivo, primer contrato se declaro desierto ante el SECOP II
No tenemos contrato de mantenimiento vigente, se esta realizando la elaboración de estudios previos y definiendo caracteristicas tecnicas, se proyecta que el contrato incie en agosto de este año, con vigencias hasta diciembre de 2024. 
Se esta actualizando plan de continuidad de Negocio y recuperación de desastres </t>
  </si>
  <si>
    <t>Se elaboraron los estudios técnicos para contratar 1 prefesional de apoyo para Gobierno Digital (GEL), 3 desarroladores y 1 de Ingeniero de soporte Nivel 3 de la insfraestructura tecnológoca. Durante los meses anteriores se suscribio los contratos de los Ingenieros de Soporte Nivel 3, un (1) Gobierno Digital, y dos (2) desarrolladores. Los demás están en proceso.</t>
  </si>
  <si>
    <t>Adjunto Ruta: Z:\ARCHIVO GTI_TRD_2024\124.03 PLANES\Planes Institucionales\7 Sensibilización y TIC tecnológicos
Se esta Implementando doce (12) actividades internas de sensibilización; tips, boletines o notas web sobre Política de Gobierno Digital, SGSI y buenas prácticas de TI, adicionalmente, realizar la socialización por correo y la divulgación de los procedimientos de Seguridad Digital a los funcionarios de la entidad</t>
  </si>
  <si>
    <t>Adjunto Ruta: Z:\ARCHIVO GTI_TRD_2024\124.02 INFORMES\Disponibilidad de Servidores
El coordinador o profesional del grupos de TIC establece regla en los servidores con la finalidad de actualizar los parches de seguridad para garantizar la operación de los equipos eficazmente</t>
  </si>
  <si>
    <t xml:space="preserve">Adjunto Ruta: Z:\ARCHIVO GTI_TRD_2024\124.02 INFORMES\Informes de Seguridad Informatica
El coordinador o profesional del grupos de TIC establece regla de conexión a la Red Wi-Fi mediante un usuario invitado </t>
  </si>
  <si>
    <t xml:space="preserve">Adjunto Ruta: Z:\ARCHIVO GTI_TRD_2024\124.02 INFORMES\Informes de Funcionarios\Katia jiménez Gamarra\Antivirus
El coordinador o profesional del grupos de TIC realizan el seguimiento y monitoreo mensual del antivirus, generando los informe de ataques informáticos, externos  a la infraestructura tecnologica como son: servidores, equipos de red y ups.
</t>
  </si>
  <si>
    <t xml:space="preserve">Adjunto Ruta: Z:\ARCHIVO GTI_TRD_2024\124.02 INFORMES\Informes de Funcionarios\Aplicativos TIC
El coordinador o profesional del grupos de TIC realizan el seguimiento y monitoreo mensual del antivirus, generando los informe de ataques informáticos, externos  a la infraestructura tecnologica como son: servidores, equipos de red y ups.
</t>
  </si>
  <si>
    <t xml:space="preserve">Adjunto Ruta: Z:\ARCHIVO GTI_TRD_2024\124.02 INFORMES\Tangibles e intangibles
El coordinador o profesional del grupos de TIC realiza los reportes de obsolecencia tecnologica de los activos de equipos de computo para dar de baja y reportalo al grupo administrativo </t>
  </si>
  <si>
    <t>Adjunto Ruta: Z:\ARCHIVO GTI_TRD_2024\124.02 INFORMES\Tangibles e intangibles
El coordinador o profesional del grupos de TIC realiza los reportes de obsolecencia tecnologica de los activos de equipos de computo para dar de baja y reportalo al grupo administrativo (Julio)</t>
  </si>
  <si>
    <t xml:space="preserve">Adjunto Ruta: Z:\ARCHIVO GTI_TRD_2024\124.02 INFORMES\Informes de Seguridad Informatica 
El coordinador o profesional del grupos de TIC realizan el seguimiento y monitoreo mensual del Firewal y antivirus, generando los informe de ataques informáticos, externos  a la infraestructura tecnologica como son: servidores, equipos de red y ups.
</t>
  </si>
  <si>
    <t>Adjunto Ruta: Z:\ARCHIVO GTI_TRD_2024\124.05 SOPORTE\Infraestructura de red y seguridad
El coordinador o profesional del grupos de TIC establece regla en el firewall de la entidad para bloquear el acceso remoto; realiza revisión semestral del cumplimiento de la política en donde se validad el no uso de los programas de conexión remota, se permite únicamente la conexión remota por el manual a través de una conexión VPN</t>
  </si>
  <si>
    <t xml:space="preserve">
El coordinador o profesional del grupos de TIC establece regla en los servidores con la finalidad de actualizar los parches de seguridad para garantizar la operación de los equipos eficazmente</t>
  </si>
  <si>
    <t xml:space="preserve">Adjunto Ruta: Z:\ARCHIVO GTI_TRD_2024\124.02 INFORMES\Informes de Seguridad Informatica
Adjunto Ruta: Z:\ARCHIVO GTI_TRD_2024\124.02 INFORMES\Informes de Funcionarios\Katia jiménez Gamarra\Antivirus
El coordinador o profesional del grupos de TIC realizan el seguimiento y monitoreo mensual del Firewal y antivirus, generando los informe de ataques informáticos, externos  a la infraestructura tecnologica como son: servidores, equipos de red y ups.
</t>
  </si>
  <si>
    <t xml:space="preserve">Adjunto Ruta: Z:\ARCHIVO GTI_TRD_2024\124.02 INFORMES\Informes de Seguridad Informatica
Adjunto Ruta: Z:\ARCHIVO GTI_TRD_2024\124.02 INFORMES\Informes de Funcionarios\Aplicativos TIC
El coordinador o profesional del grupos de TIC realizan el seguimiento y monitoreo mensual del Firewal y antivirus, generando los informe de ataques informáticos, externos  a la infraestructura tecnologica como son: servidores, equipos de red y ups.
</t>
  </si>
  <si>
    <t>El coordinador o profesional del grupos de TIC verifican  la actualización de la información de usuarios con accesos, permisos de roles de administrador y contraseñas, para los diferentes aplicativos, servidores y equipos de Cómputo.</t>
  </si>
  <si>
    <t>Adjunto Ruta: Z:\ARCHIVO GTI_TRD_2024\124.02 INFORMES\Informes de Funcionarios\Ignacio Herrera\Control Acceso
El coordinador o profesional del grupos de TIC, maneja el software de control biometrico, es quien permite dar accesos y permiso a las instalaciones de la entidad</t>
  </si>
  <si>
    <t xml:space="preserve">Adjunto Ruta Z:\ARCHIVO GTI_TRD_2024\124.03 PLANES\Planes Institucionales\2 Plan de continuidad del negocio
El coordinador o profesional del grupos de TIC, mantiene actualizado el Plan de Continuidad de Negocio, el servidor de Backup deonde se almacena la informacion realiza backup incrementalmente, </t>
  </si>
  <si>
    <t xml:space="preserve">Adjunto Ruta: Z:\ARCHIVO GTI_TRD_2024\124.02 INFORMES\Informes de Funcionarios\Katia jiménez Gamarra\Cobian\Agosto 2024
El coordinador o profesional del grupos de TIC, mantiene actualizado, el servidor de Backup deonde se almacena la informacion realiza backup incrementalmente, </t>
  </si>
  <si>
    <t xml:space="preserve">Adjunto Ruta: Z:\ARCHIVO GTI_TRD_2024\124.02 INFORMES\Informes de Funcionarios\Katia jiménez Gamarra\Cobian\Septiembre 2024
El coordinador o profesional del grupos de TIC, mantiene actualizado, el servidor de Backup deonde se almacena la informacion realiza backup incrementalmente, </t>
  </si>
  <si>
    <t xml:space="preserve">Adjunto Ruta: Z:\ARCHIVO GTI_TRD_2024\124.02 INFORMES\Informes de Funcionarios\Aplicativos TIC
El coordinador o profesional del grupos de TIC, mantiene actualizado, el servidor de Backup deonde se almacena la informacion realiza backup incrementalmente, </t>
  </si>
  <si>
    <t xml:space="preserve">El coordinador o profesional del grupos de TIC, mantiene actualizado, el sofware de revision de camaras y administracion de control biometrico, servidor de Backup donde se almacena la informacion realiza backup incrementalmente, </t>
  </si>
  <si>
    <t>Ejecutan las actividades de control conforme al plan de acción de acuerdo a la actividad definida..
Recomendamos por favor  tener los soportes o evidencias de la ejecución de las acciones o  actividades adelantadas, y de las del control del riesgo..</t>
  </si>
  <si>
    <t>El profesional especializado del Grupo TIC realiza revisiones periódicas sobre el Firewall para verificar su estado, además de indicadores que alerten sobre fallos o irregularidades con desempeño del equipo. 
Se cuenta con un contrato de actualizaciones de las definiciones de seguridad del firewall para la vigencia.
En caso de daño del equipo se cuenta con firewall de soporte para reemplazar en caso de daño del firewall principal.</t>
  </si>
  <si>
    <t>Seguimiento según periodicidad fecha de seguimiento por PLANEACIÓN  (31/12/2024)</t>
  </si>
  <si>
    <t>Ejecutan las actividades de control conforme al plan de acción.
Recomendamos tener los soportes o evidencias de la ejecución de las acciones o  actividades adelantadas.
Por favor revisar seguimiento.</t>
  </si>
  <si>
    <t>No ejecutan controles como tampoco desarrollan el plan de acción del control del riesgo.
Por favor revisar seguimiento.</t>
  </si>
  <si>
    <t>A corte del mes de diciembre, El tecnico de presupuesto y la Coordinadora Financiera continuan recibiendo los estudios por parte de las areas encargadas y verifican la disponiblidad presupuestal,los codigos y nombres de rubros y usos presupuestales de acuerdo al objeto contractual, antes de expedir los CDP.</t>
  </si>
  <si>
    <t>La profesional de apoyo al area contable continua revisando uno a uno de los auxiliares al cierre contable de cada mes para identificar cuentas con saldo contrario o cuentas mal contabilizadas desde la obligacion preuspuestal y adicionalmente revisa la informacion reportada por los demas grupos encargados de suministrar la informacion para el cierre contable de cada mes y  realiza registros manuales en SIIF Nacion con el fin de revelar la informacion correcta en los estados financieros.</t>
  </si>
  <si>
    <t>A corte del mes de diciembre, La profesional de apoyo al area contable continua revisando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</si>
  <si>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A corte del mes de diciembre  se presentaron los informes ante la DIAN y SHD, cruzando todos los saldos con contabilidad, archivo de NOMINAS 2024, DEDUCCIONES 2024 Y REGISTRO RETENCIONES, y se consolida los impuestos presentados mensualmente y bimensual con el fin de evitar sanciones por presentar informacion errada.</t>
  </si>
  <si>
    <t>A corte del 31 de diciembre la profesional especializada encargada de las funciones de tesoreria continua exportando un listado de OPNP del SIIF Nacion una vez cargadas en el sistema,  para verificar que todas queden pago beneficiario final o traspaso a pagaduria según corresponda.</t>
  </si>
  <si>
    <t>A corte del 31 de diciembre, la funcionaria encargada de tesoreria una vez realiza uno a uno los pagos de traspaso a pagaduria , revisa saldo de bancos para que haya sido acreditado correctamente sin generar diferencias en bancos o pagos dobles.</t>
  </si>
  <si>
    <t>A corte del 31 de diciembre, La tesorera de la entidad continua haciendo seguimiento a la ejecucion de PAC semanal, remitiendole correos a cada uno de los supervisores con el fin de recordarles el PAC solicitado para que lo ejecuten dentro del mes.</t>
  </si>
  <si>
    <t xml:space="preserve">Ejecutan las actividades de control conforme al plan de acción.  No hacen referencia a la actualización de estandares de la imagen corporativa en los documentos del proceso de Comunicación y Prensa. Recomendamos pronunciarse al respecto de conformidad con el plan de acción definido  para el control del riesgo.
</t>
  </si>
  <si>
    <t xml:space="preserve">Ejecutan las actividades de control conforme al plan de acción.
</t>
  </si>
  <si>
    <t>Se realizó toma fisica del segundo  inventario general  en cumplimiento al manual de bienes de la entidad, en el mes de noviembre de 2024. Es importante tener en cuenta que se firma las actas de inventarios y se actualizan cuando ingresa o sale un contratista o funcionario de la entidad.</t>
  </si>
  <si>
    <t>Los movimientos de Caja Menor de Gastos Generales se registran en SIIF NACION, las salidas de recursos financieros, se programan  con base en las necesidades estimadas o solicitudes de recursos por  diferentes conceptos. Asi mismo, los gastos realizados con la Caja Menor de Gastos Generales estan debidamente justificados y documentados, y dentro de los limites establecidos por la normatividad vigente, igualmente  se  realizan arqueos por parte de la oficina de Control interno y reembolsos de manera mensual donde se relacionan todos los movimientos con sus debidos soportes</t>
  </si>
  <si>
    <t>En el marco del Plan Institucional de Gestión Ambiental se proyectaron capacitaciónes para socializar y seguir implementado las buenas practicas ambientales en pro del cuidado y buen uso de los recursos naturales, las capacitaciones se realizaron en cumplimiento al cronograma del Plan Institucional de Capacitación de la entidad. Se realizó seguimiento mensual  en cumplimiento de las actividades programadas:
- Gestión interna de los residuos peligrosos generados por la entidad.
- Revisión y actualización mensual de los indicadores del Plan Institucional de Gestión Ambierntal PIGA.  
- Econsejo semanal campañas de sensibilización en la Intranet.
- Seguimiento semanal  a indicadores de agua y energia al Sistema de Gestión Ambiental.</t>
  </si>
  <si>
    <t>Para realizar control de visitantes en el Edificio Colombiana de Capitalización Seguros Patria donde esta ubicada la Unidad Solidaria,  la empresa de vigilancia FORTOX cuenta con un aplicativo "MITRA",  para registrar visitantes el cual ayuda a minimizar los riesgos, asi mismo en días no laborales cuando hay necesidad de ingreso al edificio a funcionarios o contratistas se debe envíar correo electrónico para  autorizacion y  en  bitacora se registra elementos ingresados como portatil y demas. Sin embargo, se establecieron medidas de control en las areas privadas de la Unidad Solidaria, como el mantenimineto de las puertas cerrdas y solo acceder por medio del sistema lector de huella. 
Existe unn documento por parte de la administratcón del Edificio, donde documenta los controles establecidos por parte del empresa de vigilancia contrratada.</t>
  </si>
  <si>
    <t xml:space="preserve">Teniendo en cuenta el racionamiento del presupuesto nacional, que afecto directamente en los recursos de Inversión, especificamente en el Proyecto de Gestión documental, frente la adqusicion del Software de contenidos empersariales; a la fecha se imposibilita la programación del acceso a la información a traves del sistema, sin embargo se tiene articulado con la Coordinación del Grupo de tecnologias de la informacion de la Unidad para mitigar el riesgo de acceso indebido a la información. 
 </t>
  </si>
  <si>
    <t>Se proyectó cronograma para realizar  seguimiento a la implementación de los instrumentos archivisticos con el fin de validar y verificar la adecuada aplicación de estos.
Se esta realizado seguimiento a los programas que forman parte del PINAR, con la finalidad de establecer la implementación de la politica de archivo como marco legal de todo el Sistema bajo los lineamientos de MIPG. 
En el Marco de la implementación del Sistema de Gestión Documentral se desarrollaron las siguientes actividades:
Recolección de información para la actualización de las Tablas de Retención Documental a través  mesas de trabajo con lideres de grupo en cumplimiento al cronograma establecido, a 9 dependencias de la Unidad.  
Avance en la actualización de documentos del SIGOS del proceso de Gestión Documental y Correspondencia.
Seguimiento a la ejecución de los programas del PINAR establecidos para la vigencia.
Publicacón  de la política de archivo en  ISOLUCIÓN Software para Sistemas de Gestión y en la pagina web.
Seguimiento a la elaboración de las Tablas de Valoración Documental - TVD. Avance en la recolección de información de la memoria descriptiva, creación de los organigramas para los periodos DANCOOP, DANSOCIAL SUPERINTENDENCIA NACIONAL DE COOPERATIVAS, insumos necesarios para la convalidación ante el Archivo General de la Nación.
Elaboración de la Reseña institucional de la Entidad y Elaboración de la memoria descriptiva de la construcción de las Tablas de valoración documental (insumo necesario para actualización de las TRD).
Se adelanto en actualización del Manual de la Ventanilla Única de Correspondencia
Actualización Tablas de Retención Documental aplicación de las entrevistas con los grupos de trabajo.
Publicación  de la política de archivo en  el sitio Web. 
Trasferencias primarias: Se ha  brindado asistencia tecnica para realizar el proceso de transferencias primarias para dar cumplimiento al cronograma dispuesto.</t>
  </si>
  <si>
    <t xml:space="preserve">En concordancia con las politicas de archivo, se ha venido  desarrollando un Plan de archivo, con el fin de definir responsables, los procedimientos para la gestión de documentos; la clasificación y categorización de los documentos, para facilitar la busqueda; la asignacion de las responsabilidades a los funcionarios para la gestión y manteninimieto de los archivos.
Asi mismo, se han tomado medidas físicas, como el almacenamiento seguro en cajas que cumplen con los requisitos exigidos;  archivadores y estanterias adecuados para el almacenamiento de manera organizada; Control de ingreso por acceso biométrico, para evitar perdida o daño de los documentos.
Se han implementado Medidas digitales, como el respaldo de los buckup por parte de  tecnologías de la información.
 </t>
  </si>
  <si>
    <r>
      <t xml:space="preserve">La entidad cuenta con dos equipos de computos que están programados para   que diariamente realicen  copias de seguridad de la información producida en las carpetas compartidas por cada  dependencia que conforma la estructura organica de la Unidad, cada grupo tiene funcionarios responsables para  alimentar los archivos y demas documentos que hacen de dicha carpeta.
Al corte del 31 de agosto, se realizó una verificación a </t>
    </r>
    <r>
      <rPr>
        <sz val="11"/>
        <color rgb="FFFF0000"/>
        <rFont val="Arial Narrow"/>
        <family val="2"/>
      </rPr>
      <t>10</t>
    </r>
    <r>
      <rPr>
        <sz val="11"/>
        <color theme="1"/>
        <rFont val="Arial Narrow"/>
        <family val="2"/>
      </rPr>
      <t xml:space="preserve"> grupos de trabajo a traves de la actualizacion de las TRD a las carpetas de red, dispuestas por la Coordinación de las TIC, frente a la documentacion que han producido. </t>
    </r>
  </si>
  <si>
    <t>La Unidad Solidaria realizó actualizacion del normograma de Gestión Documental de  la normatividad regulada por el Archivo General de la Nacion,  asi como tambien se avanzó en la actualización de las Tablas de Retención Documenatal - TRD, para su  posterior convalidación ante la AGN. En la actualidad se implementan las Tablas de Retención Documental que estan publicadas en Sitio Web de la Entidad para seguridad de la información.</t>
  </si>
  <si>
    <t>Desarrollan y ejecutan las actividades de control conforme al plan de acción establecido y en concordancia con el control de riesgos establecido para tal fin. Recomendamos tener los soportes o evidencias de la ejecución de las acciones o  actividades adelantadas.</t>
  </si>
  <si>
    <t>Desarrollan y ejecutan las actividades de control conforme al plan de acción establecido y en concordancia con el control de riesgos establecido para tal fin. recomendamos hacer mención de conformidad de mantener la suma o valor establecido como valor o monto máximo establecido de mantener efectivo de caja menor.  Recomendamos tener los soportes o evidencias de la ejecución de las acciones o  actividades adelantadas.</t>
  </si>
  <si>
    <t>Por favor hacer claridad de la fecha de socialiación del PIGA de conformidad con el control de riesgos establecido y Plan de Acción, como también referirsen aal seguimiento y monitoreo de Plan de acción a aquellas actividades desarrolladas y ejecutadadas, en consecuenscia con aquellas actividades programas en el PIGA.</t>
  </si>
  <si>
    <t>Nuevamente volvemos a recomendar que de conformidad y en aplicación del control de acceso, documentar el desarrollo y ejecución del control establecido, ya que no se observa información consistente en desarrollo del control y la ctividad del plan de acción, estableciendo así de tal manera la operancia del contro y actividades del plan de acción. Por favor revisar.</t>
  </si>
  <si>
    <t xml:space="preserve">Se aplicaron  los instrumentos archivisticos  como las TRD, hojas de control para expedientes de las series contratos y convenios de la  Oficina Asesora Juridica, Formato Unico de InventarioDocumental - FUID entre otros, en cumplimiento a la normatividad vigente y politicas internas de la Unidad, asi mismo se llevo a cabo capacitación Presencial: "Eliminación  Documental" en el mes de julio  dirigida a funcionarios  y contratistas que manejan información en la Entidad. 
Para el mes de agosto, se realizó capacitación dirigida a funcionarios y contratista de "transferencias documentales, prestamos de información, caracterizacion, Gestion documental - sistemas SIIGOS" dando cumplimiento al cronograma propuesto. Lo anterior para una adecuada gestión y conservación de la documentación.
</t>
  </si>
  <si>
    <t xml:space="preserve">Del análisis que se desprende de la "descripción del Control" y el "Plan de Acción" a fin de ejercer control a los riesgos en el Proceso de gestión Documental, que dice: "Aplicar instrumentos, tales como las tablas de retención documental - TRD, inventario documental, hoja de control, y demás formatos (formatos de afuera) que aseguren una adecuada gestión y conservación de la documentación." y el Plan de Acción: "Programar una (1) visita trimestral a una dependencia para verificar y validar la adecuada aplicación de los instrumentos de control citados.", podemos concluír que no se hace referencia a los instrumentos archivisticos definidos previamente; por favor revisar y hacer las referencias a que haya lugar en aplicación y ejecución de controles y actividades de control..   </t>
  </si>
  <si>
    <t xml:space="preserve">Conforme al control de riesgo que establece elaborar un protocolo y sus lineamientos para administrar y controlar las comunicaciones oficiales a fin de establecer el personal o funcionarios autorizados para cursar comunicaciones de manera oficial, tanto para las comunicaciones internas como para las externas; observamos que no hacen referencia al citado protocolo, como a su vez el monitoreo y seguimiento realizado. Por favor revisar y hacer referencia si se creo dicho protocolo y sus resultados obtenidos.  </t>
  </si>
  <si>
    <t>Con base en la observación de seguimiento realizada por el responsable del proceso de gestión Documental y de conformidad con el seguimiento con corte a diciembre 31, en referencia al cronograma proyectado para la implementación de los instrumentos archivisticos dentro de los tiempos en que se ejercieron las actividades y en consonancia de la aplicación y cumplimiento de las actividadedes programadas, tales como diagnóstico integral archivistico, PINAR, PGD, SIC, politica de archivo, tablas de retención documental. tablas de valoracion documental, podemos concluir que viene desarrollando los controles y actividades relacionadas con los instrumentos archivisticos. No hacen mención al cuadro de clasificación documental como también a los resultados obtenidos. Por favor revisar..</t>
  </si>
  <si>
    <t>Por favor revisar la actividad de aplicación de las políticas de archivo, no hacen referencia a la actividad definida en el plan de acción: "Levantamiento de información con los lideres de área para definir los responsables que deben acceder en los archivos de gestión y el archivo central en la matriz de control de acceso." Por favor revisar y tener en cuenta la ejecución y desarrollo de la actividad definida y la implementación de la Matriz de control de acceso para los funcionarios, previamente definida en la descripción del control.</t>
  </si>
  <si>
    <t>Conforme a lo observado en el periodo con corte a 31 de diciembre, lo manifestado es copiado igual de lo informado al corte de agosto 31 de 2024.
Tener en cuenta que en ningún informe de seguimiento y monitoreo hacen relación a la creación e implementación de perfiles de acceso para los funcionarios a las áreas de archivo fisico como digitales o archivos electronicos de las carpetas compartidas de cada área que conforma la estructura organizacional.
Recordar que igualmente es compartida la responsabilidad con el Grupo de TICS.</t>
  </si>
  <si>
    <t>Por favor tener en cuenta lo observado en anteriores seguimientos, y además es importante remitirse al control descrito para el riesgo: "Implementar las Tablas de Retención Documental articuladas con el mapa de procesos de la Entidad"; e igualmente tener en cuenta para la eliminación documental. Por favor revisar.</t>
  </si>
  <si>
    <t>A 31 de diciembre de 2024,  El Grupo de Gestión Humana, han validado, cargue de la información en el aplicativo SIGEP de ingresos y egresos de la planta de personal de la entidad.</t>
  </si>
  <si>
    <t>A 31 de diciembre de 2024,  se han revisado, validado, tramitado con la actualización del Aplicativo NOVASOFT -  vigencia 2024, las siguientes nóminas.: 
Nóminas de: Enero, Febrero, Nómina Retroactivo (Decreto No. 0301 del 5 de marzo de 2024), Marzo, Abril, Mayo, Junio,  Julio, Agosto, Septiembre, Octubre, Noviembre, Prima de Navidad y Diciembre.</t>
  </si>
  <si>
    <t>Al 31 de diciembre de 2024, la Unidad Solidaria, ha tramitado y reportado a la ARL Posiva, las siguientes novedades:
Accidentes de Trabajo: Cinco (05)
Afiliaciones de servidores públicos (Planta de Personal) y contratistas
Aplicativo ALISSTA, ausentismos e incapacidades</t>
  </si>
  <si>
    <t>A 31 de diciembre de 2024, el Grupo de Gestión Humana, han revisado, cargado en el Aplicativo CETIL - Ministerio de Hacienda:
Certificaciones Electrónicas de Tiempos Laborados - CETIL: Ochenta (80)
Confirmaciones Oficina Bonos Pensionales  del Ministerio de Hacienda y Crédito Público: Cincuenta y siete (57)</t>
  </si>
  <si>
    <t xml:space="preserve">Al 31 de diciembre de 2024,  el Grupo de Gestión Humana, ha realizado los roles de gestión administrativa y verificado el procedimiento de Viáticos y Gastos de Viaje  - SIIF - (Rubros de Funcionamiento e Inversión)  Planta y Contratistas: Ochocientos sesenta y dos (862).
</t>
  </si>
  <si>
    <t>Ejecutan la actividad definida en el plan de acción con base en el control establecido. Para controlar el riesgo y disminuir la probabilidad de ocurrencia del riesgo identificado.</t>
  </si>
  <si>
    <t>Nuevamente solicitamos hacer claridad con respecto a los estandares mínimos de SST evaluados. Tomando como punto de partida los objetivos y metas fijadas (valores minimos aceptables fijados) para cada estandar. Aplicables a las variables que se manejan de SST.</t>
  </si>
  <si>
    <t>Se han realizado auditorías a los procesos: Gestión de programas y proyectos, Pensamiento y direccionamiento estratégico, Gestión del seguimiento y la evaluación, Gestión humana, gestión administrativa, gestión documental. Y se han emitido un total de 45 informes de auditoria y a la fecha no se han presentado en este tipo de informes hallazgos con indicidencias, penales, fiscales o disciplinarias</t>
  </si>
  <si>
    <t>Permanentemente se realiza seguimiento al cronograma de informes de auditoría y de gestión. Y está suscribiendo acta de apertura a todas las auditorías de evaluación independiente, incluyendo el compromiso por parte de los líderes de proceso, de suministrar la información necesaria y requerida.</t>
  </si>
  <si>
    <t xml:space="preserve">Por favor teniendo en cuenta la descripción del control del riesgo: "Revisión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y el Plan de Acción definido: "Los informes emitidos por la Oficina de Control Interno, serán presentados ante los miembros de Comité Institucional de Coordinación de Control Interno para su conocimiento." podemos conceptuar que el monitoreo y seguimiento a los controles y planes de acción, no se hace referencia a la ejecución o aplicación de los citados controles a fin de minimizar la probabilidad de ocurrencia del riesgo. 
Por favor revisar y hacer las respectivas referencias en cuanto a la operatividad  de los controles establecido. </t>
  </si>
  <si>
    <t>Ejecutan las actividades  descritas en el Plan de Acción que desarrollan el control del riesgo establecido y minimizar la probabilidad de ocurrencia.</t>
  </si>
  <si>
    <t xml:space="preserve">Entre octubre y diciembre se recibieron 2 solicitudes de generación de certificados. Una relacionada con un proceso de "formación para la formalización - SEAS" en el Aro Antioquia y la otra relacionada con la participación en el Encuentro Internacional de Economías para la Vida "ECOOVIDA 2024", generandose un total de 317 certificaciones a la fecha en la que se redacta el presente informe. Se revisaron los requisitos mínimos de aprobación y/o participación verificando la veracidad de los datos personales, los formatos de lista de asistencia y los datos de la solicitud para la elaboración de las constancias, certificados colectivos e individuales correspondientes.
* Formación para la formalización - SEAS: 10 certificados; 0 constancias.
* ECOOVIDA 2024: 307 certificados; 0 constancias.
</t>
  </si>
  <si>
    <r>
      <t xml:space="preserve">Acción 1 y 2: Entre septiembre y diciembre se estuvieron realizando múltiples procesos de formación para los que se requirieron varios ejercicios de convocatoria y se dejó registro de su desarrollo mediante el acompañamiento vía streaming por la página de Facebook y el canal de YouTube de la Unidad, he aquí algunos:
</t>
    </r>
    <r>
      <rPr>
        <b/>
        <sz val="11"/>
        <color theme="1"/>
        <rFont val="Arial Narrow"/>
        <family val="2"/>
      </rPr>
      <t xml:space="preserve">
</t>
    </r>
    <r>
      <rPr>
        <sz val="11"/>
        <color theme="1"/>
        <rFont val="Arial Narrow"/>
        <family val="2"/>
      </rPr>
      <t xml:space="preserve">* Cubrimiento audiovisual en el Encuentro Internacional de Economías para la Vida ECOOVIDA 2024.
* Cubrimiento audiovisual del Encuentro Trinacional de Juventudes en el Amazonas del 5 al 8 de septiembre.
* Cubrimiento audiovisual de la primera a la cuarta sesión del Diplomado de Asociatividad Solidaria.
Por otra parte, con respecto a las relaciones educativas reportadas el mes pasado, se puede decir que con la DEDE se realizó el respectivo entrecruzamiento temático y un primer pilotaje entre el 13 y 14 de diciembre. Hablando del SENA se siguen en conversaciones respecto a la creación de un técnico laboral en agricultura con el director de la institución. </t>
    </r>
  </si>
  <si>
    <t xml:space="preserve">Entre septiembre y diciembre, se adelantó la firma de 7 convenios: UNAD, UT, UCC, UTCH, UDEA, ASOCOOPH, LEXCOM. Los cuales entre otras actividades tienen la responsabilidad de llevar a cabo una propuesta de investigación por región supervisada y acompañada por los profesionales del Grupo de Educación e Investigación (aunque no todos hayan entregado algún borrador de propuesta a la fecha como es el caso de LEXCOM).
Para estos fines, se implementó un instrumento de seguimiento mensual por convenio teniendo en cuenta las entregas realizadas y la periodicidad con la que se proyectan observaciones en cada caso. También se realizaron múltiples reuniones con los equipos encargados donde se aclararon algunas dinámicas generales en cuanto a los lineamientos de investigación y su papel en la construcción de las propuestas cuando fue necesario.
Por tal razón, se puede decir que cada convenio siguiendo su cronograma de trabajo. Se encuentra en una etapa distinta para la complexión de sus propuestas.
</t>
  </si>
  <si>
    <r>
      <rPr>
        <b/>
        <sz val="11"/>
        <color theme="1"/>
        <rFont val="Arial Narrow"/>
        <family val="2"/>
      </rPr>
      <t xml:space="preserve">Acción 2:
</t>
    </r>
    <r>
      <rPr>
        <sz val="11"/>
        <color theme="1"/>
        <rFont val="Arial Narrow"/>
        <family val="2"/>
      </rPr>
      <t xml:space="preserve">
Sobre los avances en el trámite de acreditación del cuatrimestre:
* Se dió respuesta oportuna a todas las solicitudes ciudadanas dentro de los tiempos establecidos.
* Se realizaron las respectivas mesas de ayuda solicitadas por los peticionarios que tenían problemas para el acceso a la plataforma.
* Se estandarizó un tipo de respuesta de mitigación para las solicitudes allegadas y en trámite.</t>
    </r>
  </si>
  <si>
    <t>Desarrollan y ejecutan las actividades de control del riesgo identificado, dando de esta forma cumplimiento y verificación del control del riesgo.
Se recomienda por favor tener los soportes de la ejecución de los controles y planes de acción de los controles.</t>
  </si>
  <si>
    <t>Desarrollan y ejecutan las actividades del plan de acción para el control del riesgo identificado.
Es importante tener en cuenta la descripción del control adoptado y su plan de acción que desarrolla y ejecuta control para minimizar el riesgo identificado. Los cuales son los siguientes:
Descripción del control: "Exigir el planteamiento claro del problema/tema a investigar, así como su cronograma y alcance, dentro de los anteproyectos de investigación, realizados por la Unidad Solidaria y/o sus Aliados".
Plan de Acción: "Verificar que los anteproyectos de investigación planteen resultados esperados de las investigaciones en un cronograma y alcance real".
Revisado y analizado el seguimiento y monitoreo, no hacen relación en sus seguimientos  tanto a la exigencia como a la respuesta de solicitar el planteamiento claro del problema o tema a investigar, como tambien a la fecha de corte, los resultados obtenidos como demás información que complemente y amplie el seguimiento y monitoreo. De igual manera no vemos referencia en concreto respecto sobre los anteproyectos de investigaión den o nos brindes los resultados  esperados con las investigaciones, con seguimiento en un cronograma establecido, alcance real y los resultados obtenidos para controlar y reducir la probabilidad de ocurrencia del riesgo.</t>
  </si>
  <si>
    <t>Revisado el monitoreo y seguimiento dado al riesgo identificado y al control establecido y su plan de acción para minimizar la probabilidad de ocurrencia del riesgo, no observamos referencia alguna a la verificación de requisitos y su cumplimiento para la expedición de certificados o constancias mediante aplicación del procedimiento establecido para tales efectos. igualmente no hay pronunciamiento respecto  a la verificación suministrada por el funcionario que adelanto la formación, relación de personas que registraron su participación y la muestra minima del 10% verificado de los solicitantes de certificados o constancias. 
Recomendamos por favor tener los soportes de la ejecución de los controles y planes de acción de los controles.</t>
  </si>
  <si>
    <t>Por favor revisar el monitoreo, seguimiento y revisión realizado a los riesgos, donde se determine el seguimiento a los controles establecidos. Como son socializar y establecer acuerdos para el desarrollo de acuerdos educativos que se adelanten, previa socialización de los criterios establecidos para desarrollar programas educativos. lo anterior ya que no hace referencia a lo citado en la presente.
Se recomienda por favor tener los soportes de la ejecución de los controles y planes de acción de los controles.</t>
  </si>
  <si>
    <t>Se enviaron los seguimientos semanales  cada mes a los jefes de área sobre la relación de peticiones pendientes  con el fin de reducir el riesgo del proceso, al no contar con un sistema tecnológico. A continuación se relaciona las fechas en las que se hizo la remisiónAdemás, durante este periodo se recuerda el diligenciamiento del  formato de autocontrol, .Se enviaron los seguimientos semanales a los jefes de área sobre la relación de peticiones  pendientes  con el fin de reducir el riesgo del proceso, al no contar con un sistema tecnológico..Estas remisiones tambien se infromaron al comite directivo  S</t>
  </si>
  <si>
    <t>Ejecutan las actividades de control conforme al plan de acción..
No obstante en el seguimiento, la información de seguimiento y medición donde manifiestan relacionar las fechas en las que se remitieron las fechas de remisión de peticiones pendientes, relación que no fue remitida.
Se recomienda por favor guardar los soportes y las evidencias de la ejecución del control y del Plan de acción  donde remite relación de peticiones pendientes a las diferentes áreas de la Entidad.</t>
  </si>
  <si>
    <t>El desarrollador del aplicativo SIIA, realizó los siguientes acciones de mejoras:
* Creó funciones necesarias para la inclusión de un nuevo perfil administrativo para la atención al ciudadano.
* Se desarrollo e implementa todo un conjunto de nuevas librerías de visualización y funcionalidades para el sistema, desde el panel super administrador se despliegan y crean las diferentes interfaces, módulos y/o funcionalidades nuevas, las cuales incluyen todo este conjunto de UI nuevo.
* Se desarrolla funcionalidad para reenvió de correo de activación de cuentas de usuario en el sistema desde el panel de super usuario.
El desarrollador del portal Web, realizó los siguientes acciones de mejoras:
* Ajustó en un bloque personalizado un script con el fin de que este hiciera un redireccionamiento a la página de la entidad de las publicaciones que salen a la internet de la entidad, esto con el fin de las personas externas no corrompan la información sensible se los funcionarios públicos que forman parte de la entidad.
* Configuró el theme base en el sitio dejándolo como principal con el fin de poder continuar con la creación del sitio que tendrá la última versión de drupal. 
* Se contrató el profesional para las actividades de actualizacion de Gobierno en Linea</t>
  </si>
  <si>
    <t xml:space="preserve">El desarrollador del aplicativo SIIA, realizó los siguientes acciones de mejoras:
* Creó funciones necesarias para la inclusión de un nuevo perfil administrativo para la atención al ciudadano.
* Se continúa con el soporte,  desarrollo e implementa de los nuevos requerimientos a nuevas librerías de visualización y funcionalidades para el sistema, desde el panel super administrador se despliegan y crean las diferentes interfaces, módulos y/o funcionalidades nuevas, las cuales incluyen todo este conjunto de UI nuevo.
* Se realizan pruebas y ajustes a la funcionalidad para reenvió de correo de activación de cuentas de usuario en el sistema desde el panel de super usuario.
El desarrollador del portal Web, realizó los siguientes acciones de mejoras:
* Se ajustan seguridades en el desarrollo del aplicativo, con el fin de evitar intrusiones en la parte del codigo fuente..
* Se continua con el soporte de publicaciones y cambio de scrips de portal.
 </t>
  </si>
  <si>
    <t xml:space="preserve">El desarrollador del aplicativo SIIA, realizó los siguientes acciones de mejoras:
* Implemento los requerimientos solicitados por el area de Educación, con el fin de solucionar requerimientos de funcionalidad y carqgue de datos de usuarios externos.
* Se realizó ajustes a las  nuevas librerías de visualización y funcionalidades para el sistema, desde el panel super administrador se despliegan y crearon las diferentes interfaces, módulos y/o funcionalidades nuevas.
El desarrollador del portal Web, realizó los siguientes acciones de mejoras:
* Elaboró el codigo fuente del nuevo portal de la Unidad Administrativa especial de organizaciones Solidarias, realizó el cargue de informacion y pruebas de correcto funcionamiento.
* Configuró el theme base en el sitio dejándolo como principal con el fin de poder continuar con la creación del sitio que tendrá la última versión de drupal. </t>
  </si>
  <si>
    <t xml:space="preserve">Se encuentran en la oficina asesora juridica los estudios definitivos para la contratación del mantemineto preventivo y correcto de la infraestructura de hardware y software de la entidad.
</t>
  </si>
  <si>
    <t>Ejecutan los controles y  desarrollan el plan de acción del control del riesgo.
Por favor revisar seguimiento.</t>
  </si>
  <si>
    <t>Se contrata el servicio de mantenimiento preventivo y correctivo de la infraestructura de hardware y software, incluyendo la instalacion del aire acondicionado en  el centro de computo y la tarjeta controladora de acceso biometrico para brindar seguridad de acceso fisico a la entidad.</t>
  </si>
  <si>
    <t>Ejecutan los controles y  desarrollan el plan de acción del control del riesgo.</t>
  </si>
  <si>
    <t>Se controla la instalacion y ejecución de software no autorizado por medio del Firewall, dispositivo que audita el trafico de archivos y evita descarga de tipo ejecutable.
Tambien con la consola de antivirus se realiza seguimiento a los usuarios por medio de alertas de instalaciones de software.
En la atención de mesas de ayuda se verifica que el equipo no tenga software no licenciado instalado.</t>
  </si>
  <si>
    <t>Ejecutan las actividades de control conforme al plan de acción de acuerdo a la actividad definida.
La actividad de actualización y seguimiento al mapa de riesgos de Seguridad Digital se puede observar y verificar en la pestaña de este documento de Matriz de Riesgos de seguridad Digital.
Recomendamos tener los soportes o evidencias de la ejecución de las acciones o  actividades adelantadas.</t>
  </si>
  <si>
    <t>Se inicia el proceso para la adquisicion del software de antivirus, con el cual se continua con la seguridad de las estaciones de trabajo y los servidores de red
Se encuentra en la etapa de elaboracion de estudios y ficha tecnica.</t>
  </si>
  <si>
    <t xml:space="preserve">Ejecutan controles que desarrollan el plan de acción del control del riesgo.
</t>
  </si>
  <si>
    <t>Se ejecuta mediante el contrato  de mantenimiento preventivo y correctivo,  jornada de verificación de Software no autotizado.</t>
  </si>
  <si>
    <t>Se realiza revision de roles y permisos mediante el Directorio Acitvo en el cual se enceuntran configuradois todos los funcionarios y contratistas de la entidad.</t>
  </si>
  <si>
    <t>Ejecutan las actividades de control conforme al plan de acción de acuerdo a la actividad definida.</t>
  </si>
  <si>
    <t>Se depura los grupos de trabajo de cada area en el administrador del Directorio activo y verifica  la politica de cambio de clave periodico.</t>
  </si>
  <si>
    <t>La actividad realizada tiene relación con el control y el plan de acción del control del riesgo.</t>
  </si>
  <si>
    <t>La actividad ejecutada tienen relación con el control y el plan de acción del control del riesgo.</t>
  </si>
  <si>
    <t>Se realiza revisión de politicas del Firewall estableciendo categorias y permisos para los roles de cada uno de los usuarios dependiendo de su funcionalidad.</t>
  </si>
  <si>
    <t>Realizan informe de seguimiento y monitoreo de Gestión de las vulnerabilidades técnicas, de las actividades señaladas descritas en las actividades del Plan de Acción y del Plan de acción</t>
  </si>
  <si>
    <t>Presentan informes de ejecución de Políticas para la seguridad de la información, como también de la descripción de las actividades Plan de Acción.</t>
  </si>
  <si>
    <t xml:space="preserve">Realizan seguimiento referente a la aplicación de las políticas de acceso al centro de computo y a los servidores fisicos y virtuales; como tambien las actividades señaladas en el Plan de Acción del control para la seguridad y privacidad de la información.                                    </t>
  </si>
  <si>
    <t>Ejecutan y hacen los controles referencia de las actividades del Plan de Acción descritas, como del Plan de Acción.</t>
  </si>
  <si>
    <t>Realizan informe u observación respecto a la descripción de actividades del Plan de acción como de las actividades del Plan de Acción ejecutadas..</t>
  </si>
  <si>
    <t>Ejecutan y realizan informe respecto a la descripción de actividades del Plan de acción como de las actividades del Plan de Acción de sensibilización y comunicaciones ejecutadas.</t>
  </si>
  <si>
    <t>realizan y ejecutan el plan de acción para el riesgo identificado con respecto a ejecución de la Política de seguridad y privacidad de la información con respecto a la prohibiciónde instalción y uso de herramientas de acceso remotoa la red de la Entidad, de instalación. Como también en aplicación y ejecución de la política de conexión remota.</t>
  </si>
  <si>
    <t xml:space="preserve">Ejecutan plan de acción para actualizaciones del sofware de la infraestructura tecnologica, ver informes periodicos de monitoreo y seguimiento conforme a la descripción de actividades del plan de Acción y al Plan de Acción. </t>
  </si>
  <si>
    <t xml:space="preserve">Se realiza revisión y seguimiento en la consola de antivirus para verificar la instalación de este en los equipos y servidores. 
Se realiza revisión de equipos periódico por parte de los ingenieros del Grupo Tics. </t>
  </si>
  <si>
    <t>Ejecutan plan de acción para actualizaciones del sofware de la infraestructura tecnologica, ver informes periodicos de monitoreo y seguimiento conforme a la descripción de actividades del plan de Acción.</t>
  </si>
  <si>
    <t>Ejecutan plan de acción para actualizaciones del sofware de la infraestructura tecnologica, ver informes periodicos de monitoreo y seguimiento conforme a la descripción de actividades del plan de Acción.
Por favor revisar seguimiento a la ejecución de revisión y seguimiento a la consola de antivirus para verificar la instalación en los equipos y servidores de la Entidad.</t>
  </si>
  <si>
    <t>Presentan el respectivo informe de monitoreo y seguimiento conforme a la descripción de actividades del plan de Acción.</t>
  </si>
  <si>
    <t>* Realizar Revisión de la Consola de administrador del Antivirus ( reporte de ataques de MALWARE DETECTADO EN ESTACIONES DE TRABAJO Y SERVIDORES).
* Realizar seguimiento y monitorio mensual al Firewall (reporte de ataques informáticos)</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</si>
  <si>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 de la información.</t>
  </si>
  <si>
    <t xml:space="preserve">Ejecutan y presentan el respectivo informe de monitoreo y seguimiento conforme a la descripción de actividades del plan de Acción y al Plan de Acción. </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</si>
  <si>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seguridad de la información.</t>
  </si>
  <si>
    <t>SEGUIMIENTO OCI</t>
  </si>
  <si>
    <t xml:space="preserve">Con corte a diciembre  31 de 2024, se  reporta que durante la vigencia se realizaron las siguientes con relación al plan de acción de este riesgo:
1. Se realizó la formulación de los planes que forman parte de la planeación estratégica, y fueron aprobados mediante resolución 019 de 2024. También se realizó seguimiento a la planeación estratégica, táctica y operativa del segundo trimestre de 2024.
2. Se realizó el seguimiento y monitoreo a indicadores del PND, PES, PEI:
- Plan Nacional de Desarrollo (PND): indicador "Número de organizaciones fomentadas" que tiene medición mensual,  en la plataforma Sinergia con corte a 30 de noviembre se han  realizado seguimientos cualitativos, teniendo en cuenta que a la fecha se esta  revisando y compilando la información para presentar el reporte en el mes enero.
- Plan Estratégico Sectorial (PES): se compone de 11 indicadores con medición trimestral, por lo que se continúa la situación reportada en el seguimiento anterior, se han  realizado seguimientos cualitativos, teniendo en cuenta que a la fecha se esta  revisando y compilando la información para presentar el reporte en el mes de enero.
- Plan estratégico institucional (PEI): medición trimestral, por lo que continua presentando la misma situación del corte anterior, durante el mes de enero se genera e ultimo reporte con corte a 31 de diciembre de 2024
- Plan de Acción institucional:  se emitieron mensualmente los informes a los 11 grupos de trabajo de la Unidad, con corte a 30 de noviembre se tiene un  acumulado  de 82,2%, durante el mes de enero se genera e ultimo reporte con corte a 31 de diciembre de 2024  
Desde e grupo de Planeación se asesora y acompaña y orienta  a la dirección de Desarrollo en los reportes internos y externos, retroalimenta la información y solicita siempre cumplir con oportunidad y calidad de la  información reportada 
3.  En Comités de  Gestión y Desempeño Institucional y Comités Directivos  se ha presentado la información relacionada con el proceso de pensamiento y direccionamiento estratégico </t>
  </si>
  <si>
    <t>Se evidnció que corte a 31 de diciembre se suscribieron un total de 7 convenios los cuales se dividen en interadministrtaivos y de asociación: 
Convenio 001 interadministrativo: Universidad Nacional Abierta y a Distancia - UNAD
Convenio 002 interadministrativo: Universidad Tecnológica del Chocó -UTCH
Convenio 003 interadministrativo: Universidad de Antioquia
Convenio 004 interadministrativo: Universidad del Tolima
Convenio 001 de Asociación: Universidad Cooperativa de Colombia
Convenio 002 de Asociación: Asocooph 
Convenio 003 de Asociación: Lexcom
A los cuales se les designó un supervisor, debidamente notificado. 
Se evidenció formato de "matriz de seguimiento convenios y contratos", CÓDIGO: FO-GPP-06 del FECHA EDICIÓN 24/06/2024 - V11</t>
  </si>
  <si>
    <t>Se evidenció que con corte a 31 de diciembre de 2024, el Grupo de Gestión Humana, realizó el cargue en el Aplicativo CETIL - Ministerio de Hacienda, de las siguientes certificaciones:
Certificaciones Electrónicas de Tiempos Laborados - CETIL: Ochenta (80)
Confirmaciones Oficina Bonos Pensionales  del Ministerio de Hacienda y Crédito Público: Cincuenta y siete (57)</t>
  </si>
  <si>
    <t xml:space="preserve">Se evidenció que con corte al 31 de diciembre de 2024,  el Grupo de Gestión Humana,  realizó los roles de gestión administrativa y verificó el procedimiento de Viáticos y Gastos de Viaje  - SIIF - (Rubros de Funcionamiento e Inversión)  Planta y Contratistas: Ochocientos sesenta y dos (862).
</t>
  </si>
  <si>
    <t>Se evidenció que el lider del proceso, revisa y autoriza la debida publicación de contenidos en la pagina web de la Unidad.</t>
  </si>
  <si>
    <t>Se evidenció que la empresa de vigilancia cuenta con un aplicativo, el cual permite el registro de cada visitante a la Unidad, tambien cuenta con una minuta de registro de salida e ingreso de dispositivos al edificio. Sin embargo, no se evidencia dicho acompañmiento de ingreso al visitante por parte de un funcionario de la Unidad.</t>
  </si>
  <si>
    <t>Se evidenció que se llevó a cabo la actualización de los reportes de las operaciones estadísticas internas y externas, se lleva a cabo la verificación y validación de los datos,  se emitieron  los boletines de las operaciones estadísticas internas:  cooperantes y proveedores, , PQRS, contratos y convenios, con fecha de corte del 31 de  de noviembre de 2024. Además, se generan los reportes de estadísticas externas del registro ESALES, se crea la serie histórica y se elaboran tablas de salida (matrículas activas, nuevas y renovadas). Posteriormente, se envían a los grupos correspondientes para su validación.
Se revisó y verificó la consistencia de la información  de las operaciones estadísticas que se generan, de tal forma que cumpla con los criterios de calidad estadística.</t>
  </si>
  <si>
    <t>Las bases de datos y estadísticas que contienen información sensible se encuentran resguardadas con usuarios restringidos para garantizar su seguridad. Adicionalmente, se firma  el documento de acuerdo de confidencialidad para garantizar que la información sensible de las bases de datos de las operaciones estadísticas se mantengan seguros, se aclara que la contratista  encargada de el procesamiento de la información firmo el acuerdo de confidencialidad</t>
  </si>
  <si>
    <t>Se evidenció que las bases de datos y estadísticas que contienen información sensible se encuentran resguardadas con usuarios restringidos para garantizar su seguridad. Adicionalmente, se firma  el documento de acuerdo de confidencialidad para garantizar que la información sensible de las bases de datos de las operaciones estadísticas se mantengan seguros, se aclara que la contratista  encargada de el procesamiento de la información firmo el acuerdo de confidencialidad</t>
  </si>
  <si>
    <t xml:space="preserve">Se evidenció que para la vigencia 2024, se aplicaron instrumentos, tales como TRD, hojas de control, Formato Unico de Inventario, tambien se llevó a cabo la capacitación presencial "Eliminación  Documental", dejando como evidencia el formato de asistencia de funcionarios y contratistas 
citados. </t>
  </si>
  <si>
    <t>Con corte del mes de diciembre  se presentaron los informes ante la DIAN y SHD, cruzando todos los saldos con contabilidad, archivo de NOMINAS 2024, DEDUCCIONES 2024 Y REGISTRO RETENCIONES, y se consolida los impuestos presentados mensualmente y bimensual con el fin de evitar sanciones por presentar informacion errada.</t>
  </si>
  <si>
    <t>Con corte del mes de diciembre, se evidenció que la profesional de apoyo al area contable continua revisando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</si>
  <si>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 xml:space="preserve">El desarrollador del aplicativo SIIA, realizó los siguientes acciones de mejoras:
* Implementó los requerimientos solicitados por el area de Educación, con el fin de solucionar requerimientos de funcionalidad y carqgue de datos de usuarios externos.
* Se realizó ajustes a las  nuevas librerías de visualización y funcionalidades para el sistema, desde el panel super administrador se despliegan y crearon las diferentes interfaces, módulos y/o funcionalidades nuevas.
El desarrollador del portal Web, realizó los siguientes acciones de mejoras:
* Elaboró el codigo fuente del nuevo portal de la Unidad Administrativa especial de organizaciones Solidarias, realizó el cargue de informacion y pruebas de correcto funcionamiento.
* Configuró el theme base en el sitio dejándolo como principal con el fin de poder continuar con la creación del sitio que tendrá la última versión de drupal. </t>
  </si>
  <si>
    <t>Se contrató el servicio de mantenimiento preventivo y correctivo de la infraestructura de hardware y software, incluyendo la instalacion del aire acondicionado en  el centro de computo y la tarjeta controladora de acceso biometrico para brindar seguridad de acceso fisico a la entidad.</t>
  </si>
  <si>
    <t>Se realizó revisión de politicas del Firewall estableciendo categorias y permisos para los roles de cada uno de los usuarios dependiendo de su funcionalidad.</t>
  </si>
  <si>
    <t>Se evidenció que la persona encargada de revisar las solicitudes de certificados, recibe del 
facilitador, los siguientes documentos: 
Listados de asistencia (escaneados-presencial)-(digital-capacitación en linea)
Matriz de consolidado de asistentes
Evaluación del facilitador
Se informó por parte de la persona encargda, que se lleva a cabo la revision de la matriz de consolidado vs listados de asistencia, si la emisión de certificados supera los 200, se realiza una muestra aleatoria del 10%.
A su vez, se informó por parte de la coordinación del Grupo de Educación, que cada facilitador debe realizar la respectiva revisión del personal asistente el cual se va a certificar, habiendo cumplido un minimo del 80% de asitencia. 
Se evidenció que el grupo cuenta con una carpeta compartida, la cual contiene subcarpetas, donde reposan, listados de asistencia, certificados individuales, certificados colectivos y demás soportes necesarios</t>
  </si>
  <si>
    <r>
      <t xml:space="preserve">Se evidenció el envio mediante correo electrónico de los seguimientos semanales, a cada uno de los jefes de área sobre la relación de peticiones pendientes  con el fin de reducir el riesgo del proceso, al no contar con un sistema tecnológico. A continuación se relaciona las fechas en las que se hizo la remisión en elúltimo cuatrimestre 2024:
</t>
    </r>
    <r>
      <rPr>
        <b/>
        <sz val="11"/>
        <color theme="1"/>
        <rFont val="Arial Narrow"/>
        <family val="2"/>
      </rPr>
      <t>Septiembre: 1-9-17-23-30</t>
    </r>
    <r>
      <rPr>
        <sz val="11"/>
        <color theme="1"/>
        <rFont val="Arial Narrow"/>
        <family val="2"/>
      </rPr>
      <t xml:space="preserve"> </t>
    </r>
    <r>
      <rPr>
        <b/>
        <sz val="11"/>
        <color theme="1"/>
        <rFont val="Arial Narrow"/>
        <family val="2"/>
      </rPr>
      <t xml:space="preserve"> Octubre: 9-15-21-31</t>
    </r>
    <r>
      <rPr>
        <sz val="11"/>
        <color theme="1"/>
        <rFont val="Arial Narrow"/>
        <family val="2"/>
      </rPr>
      <t xml:space="preserve">  </t>
    </r>
    <r>
      <rPr>
        <b/>
        <sz val="11"/>
        <color theme="1"/>
        <rFont val="Arial Narrow"/>
        <family val="2"/>
      </rPr>
      <t xml:space="preserve">Noviembre: 5-12-18-25 </t>
    </r>
    <r>
      <rPr>
        <sz val="11"/>
        <color theme="1"/>
        <rFont val="Arial Narrow"/>
        <family val="2"/>
      </rPr>
      <t xml:space="preserve">  </t>
    </r>
    <r>
      <rPr>
        <b/>
        <sz val="11"/>
        <color theme="1"/>
        <rFont val="Arial Narrow"/>
        <family val="2"/>
      </rPr>
      <t xml:space="preserve">Diciembre: 3-9-17-24-30  </t>
    </r>
    <r>
      <rPr>
        <sz val="11"/>
        <color theme="1"/>
        <rFont val="Arial Narrow"/>
        <family val="2"/>
      </rPr>
      <t xml:space="preserve">
Además, durante este periodo se recuerda el diligenciamiento del  formato de autocontrol.</t>
    </r>
  </si>
  <si>
    <t>Se evidenció la recopilación de las actas de inventario debidamente firmadas, con corte a 30 de noviembre de 2024</t>
  </si>
  <si>
    <t xml:space="preserve">Se evidenció que con corte a diciembre  31 de 2024,  se llevaron a cabo las siguientes actividades con relación al plan de acción de este riesgo:
1. Se realizó la formulación de los planes que forman parte de la planeación estratégica, y fueron aprobados mediante resolución 019 de 2024. También se realizó seguimiento a la planeación estratégica, táctica y operativa del segundo trimestre de 2024.
2. Se realizó el seguimiento y monitoreo a indicadores del PND, PES, PEI:
- Plan Nacional de Desarrollo (PND): indicador "Número de organizaciones fomentadas" que tiene medición mensual,  en la plataforma Sinergia con corte a 30 de noviembre se han  realizado seguimientos cualitativos, teniendo en cuenta que a la fecha se esta  revisando y compilando la información para presentar el reporte en el mes enero.
- Plan Estratégico Sectorial (PES): se compone de 11 indicadores con medición trimestral, por lo que se continúa la situación reportada en el seguimiento anterior, se han  realizado seguimientos cualitativos, teniendo en cuenta que a la fecha se esta  revisando y compilando la información para presentar el reporte en el mes de enero.
- Plan estratégico institucional (PEI): medición trimestral, por lo que continua presentando la misma situación del corte anterior, durante el mes de enero se genera e ultimo reporte con corte a 31 de diciembre de 2024
- Plan de Acción institucional:  se emitieron mensualmente los informes a los 11 grupos de trabajo de la Unidad, con corte a 30 de noviembre se tiene un  acumulado  de 82,2%, durante el mes de enero se genera e ultimo reporte con corte a 31 de diciembre de 2024  
Desde e grupo de Planeación se asesora y acompaña y orienta  a la dirección de Desarrollo en los reportes internos y externos, retroalimenta la información y solicita siempre cumplir con oportunidad y calidad de la  información reportada 
3.  En Comités de  Gestión y Desempeño Institucional y Comités Directivos  se ha presentado la información relacionada con el proceso de pensamiento y direccionamiento estratégico </t>
  </si>
  <si>
    <t xml:space="preserve">Se evidenció la identificación de los siguientes riesgos los cuales estan pendientes de validar con el lider de proceso:
Se incorporaron en la MATRIZ DE RIESGOS 7 nuevos riesgos FISCALES, en los procesos de Gestión de ; Fomento a la Asociatividad Solidaria (1), Administrativa (1), Financiera (1), Contratación (2) Informática (1) y Gestión Humana (1), estos entran en proceso de Validación con los lideres de proceso; mediante mesas de trabajo del Grupo de Planeación y Estadística con la coordinación de Conectividad solidaria y Prensa; Dirección de Desarrollo, Grupo TICS, Gestión Financiera, Grupo de Gestión Administrativa, Grupo de gestión Financiera, Oficina Asesora Jurídica, Grupo de Gestión Humana; siendo Validados con los lideres de proceso.
</t>
  </si>
  <si>
    <r>
      <t xml:space="preserve">Se informó por parte de la coordinación que durante el último cuatrimestre, se llevó a cabo la Acción 1 de las siguiente manera:
</t>
    </r>
    <r>
      <rPr>
        <b/>
        <sz val="11"/>
        <color theme="1"/>
        <rFont val="Arial Narrow"/>
        <family val="2"/>
      </rPr>
      <t>Acción 1:</t>
    </r>
    <r>
      <rPr>
        <sz val="11"/>
        <color theme="1"/>
        <rFont val="Arial Narrow"/>
        <family val="2"/>
      </rPr>
      <t xml:space="preserve"> se socializó al grupo misional, tanto gestoreres como funcionarios y contratistas de la Unidad, a lo que hace referencia el SEAS, socializándoles, la matriz que discrimina cada uno de los puntos delos pilares del SEAS. De esta manera los gestores pudieron de manera concreta socializar el contexto SEAS, a las comunidades y organizaciones, estas socializaciones se llevaron a cabo de manera híbrida (presencial-en linea).
</t>
    </r>
    <r>
      <rPr>
        <b/>
        <sz val="11"/>
        <color theme="1"/>
        <rFont val="Arial Narrow"/>
        <family val="2"/>
      </rPr>
      <t xml:space="preserve">Acción 2:  </t>
    </r>
    <r>
      <rPr>
        <sz val="11"/>
        <color theme="1"/>
        <rFont val="Arial Narrow"/>
        <family val="2"/>
      </rPr>
      <t xml:space="preserve">con la DEDE se realizó el respectivo entrecruzamiento temático y un primer pilotaje entre el 13 y 14 de diciembre. Hablando del SENA se siguen en conversaciones respecto a la creación de un técnico laboral en agricultura con el director de la institución. </t>
    </r>
  </si>
  <si>
    <t xml:space="preserve">Se evidenció que la entidad cuenta con dos equipos de cómputos que están programados para   que diariamente realicen  copias de seguridad de la información producida en las carpetas compartidas por cada  dependencia que conforma la estructura organica de la Unidad, cada grupo tiene funcionarios responsables para  alimentar los archivos y demas documentos que hacen de dicha carpeta, como control del riesgo se cuenta con una "matriz de control de acceso de perfiles" y el acceso biometrico de personal autorizado para las áreas del Archivo de gestión y Central. </t>
  </si>
  <si>
    <t>Se evidenció que, teniendo en cuenta el recorte presupuestal según la circular externa No. 017 del 11 de junio de 2024 emitida por el Ministerio de Hacienda, no fue posible la adquisición del Software de Contenidos Empresariales, en el cual se tenía contemplado crear el protocolo, ya que uno de sus módulos exige la administración de comunicaciones oficiales. Por lo tanto, ante la no adquisición del software, se considera crear un procedimiento de administración de comunicaciones oficiales para la vigencia 2025.</t>
  </si>
  <si>
    <t>Se evidenció matriz de acceso la cual fue actualizada por el Grupo de Tecnologías de la Información (TICS), ya que ellos definen los perfiles y permisos de los usuarios y el acceso al sistema y  se encuentra publicada en la página web de la Unidad, denominada "Inventario de información Unidad Solidaria 2024"  https://www.unidadsolidaria.gov.co/Planeaci%C3%B3n-gesti%C3%B3n-y-control/Gesti%C3%B3n/gestion-de-informacion/Registro-de-Activos-de-informaci%C3%B3n</t>
  </si>
  <si>
    <t>Se infirmó por parte de la coordinación del grupo de gestión Administrativa que, de acuerdo al cambio de normatividad, por el cual se estableció el Acuerdo Único de la Función Archivística, expedido por el Archivo General de la Nación (Acuerdo 001 de 2024), se determinaron los nuevos lineamientos para la elaboración del instrumento archivístico Cuadro de Clasificación Documental. Por lo tanto, no se realizó la actualización de este instrumento archivístico hasta que no se convaliden las Tablas de Retención Documental.</t>
  </si>
  <si>
    <t>Se evidenció que, en el marco del Plan Institucional de Capacitación (PIC) - 2024, se realizó la Jornada Pedagógica de Capacitación sobre el Sistema de Gestión Ambiental de la Unidad Solidaria, el dia 18 de diciembre de 2024.
se compartió con los funcionarios y contratistas el porqué de la iniciativa, su alojamiento y su relevancia para aplicar de manera consciente y constante, se aplicaron herramientas pedagógicas didácticas, para dar a conocer el uso correcto de canecas y demás factores.</t>
  </si>
  <si>
    <t>A corte del 31 de diciembre se cuenta con contratistas 122 contratistas y 7 convenios en tramité de seguimiento y ejecucion, los cuales tuvieron prórrogas  proyectando su terminación entre febrero y Marzo del año 2025. se ingresan al sistema Secop II los debidos informes de supervisión de los procesos contractuales. Se realizan mesas técnicas de trabajo para realizar seguimiento y control de soportes técnicos y avances financieros</t>
  </si>
  <si>
    <t>A corte 31 de diciembre  se realizo el trámite de  modificación al proyecto 2024 y se tramitó la justificación del proyecto 2025 con el fin de dar cumplimiento a las obligaciones que se tienen como entidad. Se cuenta con aprobación del DNP, sin embargo se registran vigencias expiradas que pueden generar la necesidad de un ajuste a la planeación 2025</t>
  </si>
  <si>
    <t>Se evidenció, que se de acuerdo a las solicitudes de la ciudadania, en lo relacionado al  tramite de acreditación, se ha venido brindando respuesta en el menor tiempo posible, asi como a las mesas de ayuda por problemas en la plataforma, que se han presentado a la hora del ciudadano tratar de entrar.  Se informó por parte de la coordinación, que el rol de evaluador tuvo que ser tomado por cada uno de los integrantes del grupo de educación, creando asi una respuesta de mitigación a las solicitudes allegadas y en trámite, y poder dar celeridad a cada una de las solicitudes.</t>
  </si>
  <si>
    <t>Se evidenció que en la vigencia 2024,  El Grupo de Gestión Humana, ha validado el cargue de la información en el aplicativo SIGEP de ingresos, permanencia y retiro de la planta de personal de la entidad.</t>
  </si>
  <si>
    <t>Se evidenció suscripción contrato 096 de 2024, correspondiente a la actualziación novasoft.  Y con corte a 31 de diciembre de 2024,  se revisaron, validaron y se tramitaron con la actualización del Aplicativo NOVASOFT -  vigencia 2024, las siguientes nóminas.: 
Nóminas de: Enero, Febrero, Nómina Retroactivo (Decreto No. 0301 del 5 de marzo de 2024), Marzo, Abril, Mayo, Junio,  Julio, Agosto, Septiembre, Octubre, Noviembre, Prima de Navidad y Diciembre.</t>
  </si>
  <si>
    <t>Se evidenció que el lider del proceso convoca a reunión a inicio de cada semana y a una reunión mensual con el fin de conocer la información que será difundida en los medios, como evidencia se elabora un acta por reunión mensual</t>
  </si>
  <si>
    <t>Se evidenció que se  programan las salidas de recursos financieros de Caja Menor de Gastos Generales  con base en las necesidades estimadas o solicitudes de recursos por los diferentes conceptos. Se informó por parte del área, que para programar salidas se debe realizar una solicitud, la cual se debe soportar mediante facturas o recibos de pago.</t>
  </si>
  <si>
    <t>Se llevó a cabo un avance en la actualización de las TRD, a su vez se evidenció la  implementación de las tablas de retención vigentes para llevar a cabo las transferencias documentales de la vigencia 2024,</t>
  </si>
  <si>
    <t>Se evidenció que con corte del mes de diciembre, el técnico de presupuesto y la Coordinadora Financiera continuan recibiendo los estudios por parte de las áreas encargadas y verifican la disponiblidad presupuestal,los códigos y nombres de rubros y usos presupuestales de acuerdo al objeto contractual, antes de expedir los CDP.</t>
  </si>
  <si>
    <t>Se evidenció que la Oficina Asesora Juridica revisó a cortre del 31 de diciembre de  2024 que lo procesos contractuales aperturados estuviesen desde su objeto, duración y valor registrados como necesidad en el plan anual de adquisisciones. En cada expediente reposa el respectivo soporte</t>
  </si>
  <si>
    <t>Se evidenció que la Oficina Asesora Juridica revisó a cortre del 31 de diciembre de  2024, los estudios de los procesos contractuales, de acuerdo a las necesidaes que establecieron cada dependencia de la unidad teneindo en cuenta la necesidad a suplir con la contratción.</t>
  </si>
  <si>
    <t xml:space="preserve">Se evidenció que la Oficina Asesora Juridica revisó a cortre del 31 de diciembre de  2024, que los contratos suscritos y perfeccionados se encontraran en su ejecución técnica, financiera, administrativa, contable y jurídica conforme a los productos esperados para cada período. Lo anterior, antes de efectuar cada pagos. </t>
  </si>
  <si>
    <t xml:space="preserve">Se evidenció que la Oficina Asesora Juridica con cortre del 31 de diciembre de  2024 realizó consultas en el aplicativo de la Procuraduria si el contratista se encuentra inmerso en inhabilidades o imcompatibilidades </t>
  </si>
  <si>
    <t>Se evidenció que la Oficina Asesora Jurídica, verifica y valida que estre diligenciado la declaración de no estar Incurso en la causal de conflicto de intereses</t>
  </si>
  <si>
    <t xml:space="preserve">Se evidenció que la Oficina Asesora Jurídica, validó y verificó las hojas de vida de los apoderados judiciales </t>
  </si>
  <si>
    <t>Se evidenció que la Oficina Asesora Jurídica, designa apoderados judicales, para que acompañen en los procesos judicales en sus diferentes etapas</t>
  </si>
  <si>
    <r>
      <t>Se evidenció materialización del riesgo,</t>
    </r>
    <r>
      <rPr>
        <i/>
        <sz val="11"/>
        <color rgb="FFFF0000"/>
        <rFont val="Arial Narrow"/>
        <family val="2"/>
      </rPr>
      <t>" Posibilidad de perdida reputacional y económica por Respuesta a PQRDS sin el lleno de los requisitos legales.  Debido a  Respuestas a las PQRDS fuera de los términos establecidos, Respuestas a las PQRDS no congruentes con lo solicitado,  y PQRDS sin traslado oportuno."</t>
    </r>
    <r>
      <rPr>
        <sz val="11"/>
        <color rgb="FFFF0000"/>
        <rFont val="Arial Narrow"/>
        <family val="2"/>
      </rPr>
      <t xml:space="preserve"> ya que se evidenció un porcentaje considerable de PQRSD, respondida fuera de los tiempos, llevando asi a un presunto incumplimiento del artículo 14 de la ley 1437 de 2011</t>
    </r>
  </si>
  <si>
    <t>La profesional de apoyo al area contable continua revisando uno a uno de los auxiliares al cierre contable de cada mes para identificar cuentas con saldo contrario o cuentas mal contabilizadas desde la obligacion presupuestal y adicionalmente revisa la informacion reportada por los demas grupos encargados de suministrar la informacion para el cierre contable de cada mes y  realiza registros manuales en SIIF Nacion con el fin de revelar la informacion correcta en los estados financieros.</t>
  </si>
  <si>
    <t>Con corte del 31 de diciembre la profesional especializada encargada de las funciones de tesoreria continua exportando un listado de OPNP del SIIF Nacion una vez cargadas en el sistema,  para verificar que todas queden con pago a beneficiario final o traspaso a pagaduria según corresponda.</t>
  </si>
  <si>
    <t>Con corte del 31 de diciembre, la funcionaria encargada de tesoreria una vez realiza uno a uno los pagos de traspaso a pagaduria, revisa saldo de bancos para que haya sido acreditado correctamente sin generar diferencias en bancos o pagos dobles.</t>
  </si>
  <si>
    <t>Se evidenció que, se ejecuta mediante el contrato  de mantenimiento preventivo y correctivo,  jornada de verificación de Software no autotizado.</t>
  </si>
  <si>
    <t>Se continua realizando de forma permanentemente y anualmente,  reuniones con los líderes de procesos donde se realiza verificación de documentos mediante el ejercicio de autodiagnostico de los procesos aplicando la metodología MIPG, se verifica si los documentos de los procesos, se encuentran actualizados y con la última versión aprobada, estableciendose el estado del documento, si esta en revisión, o aprobado. Y con base en las necesidades existentes de mejoramiento documental de los procesos para cada proceso de la Unidad Solidaria, los líderes de proceso con acompañamiento de la Dirección de Investigación y Planeación adelantas los ajustes y modificaciones pertinentes. Dicha verificación se viene realizando periodicamente de forma mensual. Entre septiembre 1 a corte de diciembre 31, se actualizaron 33 documentos de los procesos:
Gestión Jurídica
Gestión del Mejoramiento
Gestión Informatica
Comunicación y Prensa
Servicio Al Ciudadano
Fomento de la Asociatividad Solidaria
Gestión del seguimiento y la Medición
Gestión Documental
Gestión Contractual
Pensamiento y Direccionamiento Estrategico</t>
  </si>
  <si>
    <t>El Director Técnico del área donde se lleva a cabo la prestación del producto o servicio respectivo, validará el cumplimiento de los requisitos, características y criterios establecidos para la conformidad de los productos o servicios de la Unidad.</t>
  </si>
  <si>
    <t>Se han realizado auditorías a los procesos: Pensamiento y direccionamiento estratégico, Gestión de programas y proyectos, , Gestión del seguimiento y la evaluación, Gestión humana, Gestión administrativa, Gestión documental, Gestión informática. Los informes son revisados y aprobados por el jefe de la Oficina de Control Interno, posterior a ello, se emiten al Director Nacional, con copia a los miembros del Comité Institucional de Coordinador de Control Interno, los cuales con la colaboración del grupo de comunicaciones y prensa  son publicados en la página web de la Unidad. Así las cosas la Oficina de Control Interno ha emitido un total de 60 informes de seguimiento y 7 de informes de auditoria de evaluación independiente a procesos, a la fecha se remitió a la oficina de control interno disciplinario, el informe de mecanismos de participación ciudadana, debido a que se presentaron incumplimientos al articulo 14 de la ley 1437 de 2011.</t>
  </si>
  <si>
    <t>Permanentemente se realiza seguimiento al cronograma de informes de auditoría y de gestión. Y se está suscribiendo acta de apertura a todas las auditorías de evaluación independiente, incluyendo el compromiso por parte de los líderes de proceso, de suministrar la información necesaria y requerida.</t>
  </si>
  <si>
    <t>Desde la Oficina de Control Interno, se articula con el proceso gestión del mejoramiento, informando cada uno de los hallazgos de las auditorias, con el fin de adelantar las acciones de mejora necesarias con el lider del proceso objeto de la auditoria.</t>
  </si>
  <si>
    <t>A corte de 31 de diciembre se han suscrito 7 convenios con el fin de fomentar las organizaciones de la economia social, popular y comunitaria, dichos convenios fueron sujetos de prórrogas, lo cual permitirá el fomento de por lo menos 600 organizaciones en la vigencia, si tenemos en cuenta que en la vigencia 2023 se lograron fomentar 895 organizaciones de la economia social, popular y comunitaria, durante el periodo, además se han realizado escenarios de planeación y encuentros. Se presentan dificultades respecto al envío de información de los convenientes. Se espera el fomento de por lo menos 1495 organizaciones, teniendo en cuenta el avance 2023.</t>
  </si>
  <si>
    <r>
      <t xml:space="preserve">Se evidenció que de acuerdo a lo citado en la Resolución 0312 de 2019, "por medio de la cual se establecen los Estándares Mínimos del Sistema de Gestión de Seguridad y Salud en el Trabajo SG – SST". </t>
    </r>
    <r>
      <rPr>
        <i/>
        <sz val="11"/>
        <color theme="1"/>
        <rFont val="Arial Narrow"/>
        <family val="2"/>
      </rPr>
      <t xml:space="preserve">"1-Identificación de los riesgos laborales y evaluación de los mismos. 2-Implementación de medidas preventivas y correctivas para controlar los riesgos laborales. 3-Capacitación y formación de los trabajadores en prevención de riesgos laborales". </t>
    </r>
    <r>
      <rPr>
        <sz val="11"/>
        <color theme="1"/>
        <rFont val="Arial Narrow"/>
        <family val="2"/>
      </rPr>
      <t xml:space="preserve">No se describe la actividad del plan de acción, (Realizar la evaluación de los estándares mínimos de Seguridad y Salud en el Trabajo). y se evidenció la constante observación del grupo de planeación, de hacer la claridad con respecto a los estándares mínimos de SST, evaluados. Sin embargo, en la página web de la Unidad,  se encuentra publicado el Plan de Gestión de la Seguridad y Salud en el Trabajo SG-SST-2024: https://www.unidadsolidaria.gov.co/sites/default/files/archivos/1.6.%20Plan%20de%20Trabajo%20Anual%20en%20Seguridad%20y%20Salud%20en%20el%20Trabajo%202024.pdf
Se recomienda, agregar los estándares minimos e indicadores al mapa de riesgos.
Se evidenció autoevaluación de estandares mínimos de SST - 2024, el cual arrojó un cumplimiento de 100%.  Se evidenció notificación por parte de ARL Positiva mostrando el cumplimiento de los indicadores.
</t>
    </r>
  </si>
  <si>
    <t xml:space="preserve">Se evidenció diligenciamiento  de declaración de estar incurso o no, en la causal de conflicto de intereses. </t>
  </si>
  <si>
    <t xml:space="preserve">Diligenciamiento  de declaración de estar incurso o no, en la causal de conflicto de intereses.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</si>
</sst>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_-* #,##0_-;\-* #,##0_-;_-* &quot;-&quot;??_-;_-@_-"/>
    <numFmt numFmtId="166" formatCode="0.0%"/>
    <numFmt numFmtId="167" formatCode="0.000%"/>
    <numFmt numFmtId="168" formatCode="[$-240A]d&quot; de &quot;mmmm&quot; de &quot;yyyy;@"/>
  </numFmts>
  <fonts count="78" x14ac:knownFonts="1">
    <font>
      <sz val="11"/>
      <color theme="1"/>
      <name val="Calibri"/>
      <family val="2"/>
      <scheme val="minor"/>
    </font>
    <font>
      <sz val="11"/>
      <color theme="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0"/>
      <color theme="1"/>
      <name val="Arial Narrow"/>
      <family val="2"/>
    </font>
    <font>
      <sz val="11"/>
      <color theme="1"/>
      <name val="Calibri"/>
      <family val="2"/>
      <scheme val="minor"/>
    </font>
    <font>
      <b/>
      <sz val="12"/>
      <color rgb="FF000000"/>
      <name val="Arial Narrow"/>
      <family val="2"/>
    </font>
    <font>
      <sz val="12"/>
      <color rgb="FF000000"/>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2"/>
      <color theme="1"/>
      <name val="Arial Narrow"/>
      <family val="2"/>
    </font>
    <font>
      <sz val="18"/>
      <name val="Arial"/>
      <family val="2"/>
    </font>
    <font>
      <b/>
      <sz val="16"/>
      <color rgb="FF000000"/>
      <name val="Arial Narrow"/>
      <family val="2"/>
    </font>
    <font>
      <sz val="16"/>
      <color rgb="FF000000"/>
      <name val="Arial Narrow"/>
      <family val="2"/>
    </font>
    <font>
      <sz val="16"/>
      <color rgb="FFFFFFFF"/>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b/>
      <sz val="10"/>
      <color rgb="FF000000"/>
      <name val="Arial Narrow"/>
      <family val="2"/>
    </font>
    <font>
      <b/>
      <sz val="10"/>
      <color theme="9" tint="-0.249977111117893"/>
      <name val="Arial Narrow"/>
      <family val="2"/>
    </font>
    <font>
      <sz val="10"/>
      <name val="Arial Narrow"/>
      <family val="2"/>
    </font>
    <font>
      <b/>
      <sz val="14"/>
      <color theme="1"/>
      <name val="Arial Narrow"/>
      <family val="2"/>
    </font>
    <font>
      <sz val="11"/>
      <color rgb="FFFFFFFF"/>
      <name val="Arial Narrow"/>
      <family val="2"/>
    </font>
    <font>
      <sz val="10"/>
      <color rgb="FFFF0000"/>
      <name val="Arial Narrow"/>
      <family val="2"/>
    </font>
    <font>
      <sz val="11"/>
      <color rgb="FFFF0000"/>
      <name val="Arial Narrow"/>
      <family val="2"/>
    </font>
    <font>
      <b/>
      <sz val="9"/>
      <color rgb="FF000000"/>
      <name val="Arial Narrow"/>
      <family val="2"/>
    </font>
    <font>
      <sz val="12"/>
      <color theme="9" tint="-0.249977111117893"/>
      <name val="Arial Narrow"/>
      <family val="2"/>
    </font>
    <font>
      <b/>
      <sz val="12"/>
      <color theme="9" tint="-0.249977111117893"/>
      <name val="Arial Narrow"/>
      <family val="2"/>
    </font>
    <font>
      <sz val="12"/>
      <color theme="1"/>
      <name val="Calibri"/>
      <family val="2"/>
      <scheme val="minor"/>
    </font>
    <font>
      <b/>
      <sz val="12"/>
      <color theme="9" tint="-0.249977111117893"/>
      <name val="Calibri"/>
      <family val="2"/>
      <scheme val="minor"/>
    </font>
    <font>
      <sz val="12"/>
      <color rgb="FF000000"/>
      <name val="Calibri"/>
      <family val="2"/>
    </font>
    <font>
      <sz val="14"/>
      <color rgb="FF000000"/>
      <name val="Calibri"/>
      <family val="2"/>
    </font>
    <font>
      <sz val="11"/>
      <name val="Arial Narrow"/>
      <family val="2"/>
    </font>
    <font>
      <sz val="11"/>
      <color rgb="FF000000"/>
      <name val="Arial Narrow"/>
      <family val="2"/>
    </font>
    <font>
      <sz val="12"/>
      <name val="Arial Narrow"/>
      <family val="2"/>
    </font>
    <font>
      <b/>
      <sz val="12"/>
      <color rgb="FFFF0000"/>
      <name val="Arial Narrow"/>
      <family val="2"/>
    </font>
    <font>
      <b/>
      <sz val="12"/>
      <color rgb="FFFF0000"/>
      <name val="Calibri"/>
      <family val="2"/>
      <scheme val="minor"/>
    </font>
    <font>
      <sz val="11"/>
      <color theme="0"/>
      <name val="Arial Narrow"/>
      <family val="2"/>
    </font>
    <font>
      <b/>
      <sz val="14"/>
      <color theme="0"/>
      <name val="Arial Narrow"/>
      <family val="2"/>
    </font>
    <font>
      <b/>
      <sz val="9"/>
      <color indexed="81"/>
      <name val="Tahoma"/>
      <family val="2"/>
    </font>
    <font>
      <sz val="9"/>
      <color indexed="81"/>
      <name val="Tahoma"/>
      <family val="2"/>
    </font>
    <font>
      <sz val="8"/>
      <name val="Calibri"/>
      <family val="2"/>
      <scheme val="minor"/>
    </font>
    <font>
      <b/>
      <sz val="11"/>
      <color theme="1"/>
      <name val="Calibri"/>
      <family val="2"/>
      <scheme val="minor"/>
    </font>
    <font>
      <b/>
      <sz val="12"/>
      <name val="Arial Narrow"/>
      <family val="2"/>
    </font>
    <font>
      <b/>
      <sz val="11"/>
      <name val="Arial Narrow"/>
      <family val="2"/>
    </font>
    <font>
      <b/>
      <sz val="12"/>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b/>
      <sz val="11"/>
      <color rgb="FF000000"/>
      <name val="Arial Narrow"/>
      <family val="2"/>
    </font>
    <font>
      <b/>
      <sz val="11"/>
      <color rgb="FFFFFFFF"/>
      <name val="Arial Narrow"/>
      <family val="2"/>
    </font>
    <font>
      <sz val="10"/>
      <color theme="1"/>
      <name val="Times New Roman"/>
      <family val="1"/>
    </font>
    <font>
      <b/>
      <sz val="8"/>
      <color rgb="FF000000"/>
      <name val="Arial"/>
      <family val="2"/>
    </font>
    <font>
      <b/>
      <sz val="8"/>
      <color rgb="FF000000"/>
      <name val="Arial Narrow"/>
      <family val="2"/>
    </font>
    <font>
      <b/>
      <sz val="8"/>
      <color theme="1"/>
      <name val="Arial Narrow"/>
      <family val="2"/>
    </font>
    <font>
      <sz val="8"/>
      <color theme="1"/>
      <name val="Arial Narrow"/>
      <family val="2"/>
    </font>
    <font>
      <b/>
      <sz val="8"/>
      <name val="Arial Narrow"/>
      <family val="2"/>
    </font>
    <font>
      <u/>
      <sz val="11"/>
      <color theme="10"/>
      <name val="Calibri"/>
      <family val="2"/>
      <scheme val="minor"/>
    </font>
    <font>
      <sz val="11"/>
      <color theme="10"/>
      <name val="Calibri"/>
      <family val="2"/>
      <scheme val="minor"/>
    </font>
    <font>
      <b/>
      <sz val="12"/>
      <color theme="1"/>
      <name val="Arial"/>
      <family val="2"/>
    </font>
    <font>
      <b/>
      <sz val="11"/>
      <color theme="0" tint="-0.499984740745262"/>
      <name val="Arial Narrow"/>
      <family val="2"/>
    </font>
    <font>
      <u/>
      <sz val="10"/>
      <color theme="10"/>
      <name val="Calibri"/>
      <family val="2"/>
      <scheme val="minor"/>
    </font>
    <font>
      <sz val="10"/>
      <color rgb="FFF4740A"/>
      <name val="Arial Narrow"/>
      <family val="2"/>
    </font>
    <font>
      <sz val="8"/>
      <color rgb="FF000000"/>
      <name val="Arial Narrow"/>
      <family val="2"/>
    </font>
    <font>
      <sz val="8"/>
      <color theme="1"/>
      <name val="Times New Roman"/>
      <family val="1"/>
    </font>
    <font>
      <sz val="9"/>
      <color theme="1"/>
      <name val="Arial Narrow"/>
      <family val="2"/>
    </font>
    <font>
      <sz val="10"/>
      <name val="Arial"/>
      <family val="2"/>
    </font>
    <font>
      <u/>
      <sz val="11"/>
      <color theme="1"/>
      <name val="Arial Narrow"/>
      <family val="2"/>
    </font>
    <font>
      <b/>
      <sz val="11"/>
      <color rgb="FFFF0000"/>
      <name val="Arial Narrow"/>
      <family val="2"/>
    </font>
    <font>
      <i/>
      <sz val="11"/>
      <color theme="1"/>
      <name val="Arial Narrow"/>
      <family val="2"/>
    </font>
    <font>
      <i/>
      <sz val="11"/>
      <color rgb="FFFF0000"/>
      <name val="Arial Narrow"/>
      <family val="2"/>
    </font>
  </fonts>
  <fills count="3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DDFF"/>
        <bgColor indexed="64"/>
      </patternFill>
    </fill>
    <fill>
      <patternFill patternType="solid">
        <fgColor rgb="FFBFBFB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DE64"/>
        <bgColor indexed="64"/>
      </patternFill>
    </fill>
    <fill>
      <patternFill patternType="solid">
        <fgColor rgb="FFF5770F"/>
        <bgColor indexed="64"/>
      </patternFill>
    </fill>
    <fill>
      <patternFill patternType="solid">
        <fgColor rgb="FFDD6909"/>
        <bgColor indexed="64"/>
      </patternFill>
    </fill>
    <fill>
      <patternFill patternType="solid">
        <fgColor theme="4" tint="-0.249977111117893"/>
        <bgColor indexed="64"/>
      </patternFill>
    </fill>
    <fill>
      <patternFill patternType="solid">
        <fgColor rgb="FFFFFFFF"/>
        <bgColor indexed="64"/>
      </patternFill>
    </fill>
    <fill>
      <patternFill patternType="solid">
        <fgColor theme="4" tint="0.59999389629810485"/>
        <bgColor indexed="64"/>
      </patternFill>
    </fill>
    <fill>
      <patternFill patternType="solid">
        <fgColor rgb="FF29FF8A"/>
        <bgColor indexed="64"/>
      </patternFill>
    </fill>
    <fill>
      <patternFill patternType="solid">
        <fgColor theme="8" tint="0.79998168889431442"/>
        <bgColor indexed="64"/>
      </patternFill>
    </fill>
    <fill>
      <patternFill patternType="solid">
        <fgColor rgb="FFF4740A"/>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59999389629810485"/>
        <bgColor indexed="64"/>
      </patternFill>
    </fill>
  </fills>
  <borders count="15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right style="dotted">
        <color rgb="FFF79646"/>
      </right>
      <top/>
      <bottom style="dotted">
        <color rgb="FFF79646"/>
      </bottom>
      <diagonal/>
    </border>
    <border>
      <left/>
      <right/>
      <top/>
      <bottom style="thick">
        <color rgb="FFFFFFFF"/>
      </bottom>
      <diagonal/>
    </border>
    <border>
      <left/>
      <right/>
      <top/>
      <bottom style="thin">
        <color rgb="FF000000"/>
      </bottom>
      <diagonal/>
    </border>
    <border>
      <left/>
      <right style="medium">
        <color rgb="FFFFFFFF"/>
      </right>
      <top/>
      <bottom/>
      <diagonal/>
    </border>
    <border>
      <left style="medium">
        <color rgb="FFFFFFFF"/>
      </left>
      <right style="thin">
        <color rgb="FF000000"/>
      </right>
      <top style="thick">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medium">
        <color rgb="FFFFFFFF"/>
      </left>
      <right style="thin">
        <color rgb="FF000000"/>
      </right>
      <top/>
      <bottom style="medium">
        <color rgb="FFFFFFFF"/>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medium">
        <color rgb="FFFFFFFF"/>
      </left>
      <right style="thin">
        <color rgb="FF000000"/>
      </right>
      <top style="medium">
        <color rgb="FFFFFFFF"/>
      </top>
      <bottom/>
      <diagonal/>
    </border>
    <border>
      <left style="thin">
        <color rgb="FF000000"/>
      </left>
      <right style="medium">
        <color rgb="FFFFFFFF"/>
      </right>
      <top style="medium">
        <color rgb="FFFFFFFF"/>
      </top>
      <bottom/>
      <diagonal/>
    </border>
    <border>
      <left style="thin">
        <color rgb="FF000000"/>
      </left>
      <right/>
      <top/>
      <bottom/>
      <diagonal/>
    </border>
    <border>
      <left style="medium">
        <color rgb="FFFFFFFF"/>
      </left>
      <right style="thin">
        <color rgb="FF000000"/>
      </right>
      <top/>
      <bottom/>
      <diagonal/>
    </border>
    <border>
      <left/>
      <right/>
      <top style="thin">
        <color rgb="FF000000"/>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top style="dashed">
        <color theme="9" tint="-0.24994659260841701"/>
      </top>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rgb="FFF79646"/>
      </top>
      <bottom style="dotted">
        <color rgb="FFF79646"/>
      </bottom>
      <diagonal/>
    </border>
    <border>
      <left style="dotted">
        <color rgb="FFF79646"/>
      </left>
      <right style="thin">
        <color indexed="64"/>
      </right>
      <top style="dotted">
        <color rgb="FFF79646"/>
      </top>
      <bottom style="dotted">
        <color rgb="FFF79646"/>
      </bottom>
      <diagonal/>
    </border>
    <border>
      <left style="thin">
        <color indexed="64"/>
      </left>
      <right style="dotted">
        <color rgb="FFF79646"/>
      </right>
      <top style="dotted">
        <color rgb="FFF79646"/>
      </top>
      <bottom/>
      <diagonal/>
    </border>
    <border>
      <left style="thin">
        <color indexed="64"/>
      </left>
      <right style="dotted">
        <color rgb="FFF79646"/>
      </right>
      <top/>
      <bottom/>
      <diagonal/>
    </border>
    <border>
      <left style="thin">
        <color indexed="64"/>
      </left>
      <right style="dotted">
        <color rgb="FFF79646"/>
      </right>
      <top/>
      <bottom style="dotted">
        <color rgb="FFF79646"/>
      </bottom>
      <diagonal/>
    </border>
    <border>
      <left style="thin">
        <color indexed="64"/>
      </left>
      <right style="dotted">
        <color rgb="FFF79646"/>
      </right>
      <top/>
      <bottom style="thin">
        <color indexed="64"/>
      </bottom>
      <diagonal/>
    </border>
    <border>
      <left style="dotted">
        <color rgb="FFF79646"/>
      </left>
      <right style="dotted">
        <color rgb="FFF79646"/>
      </right>
      <top/>
      <bottom style="thin">
        <color indexed="64"/>
      </bottom>
      <diagonal/>
    </border>
    <border>
      <left style="dotted">
        <color rgb="FFF79646"/>
      </left>
      <right style="dotted">
        <color rgb="FFF79646"/>
      </right>
      <top style="dotted">
        <color rgb="FFF79646"/>
      </top>
      <bottom style="thin">
        <color indexed="64"/>
      </bottom>
      <diagonal/>
    </border>
    <border>
      <left style="dotted">
        <color rgb="FFF79646"/>
      </left>
      <right style="thin">
        <color indexed="64"/>
      </right>
      <top style="dotted">
        <color rgb="FFF7964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dashed">
        <color theme="9" tint="-0.24994659260841701"/>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theme="9" tint="-0.24994659260841701"/>
      </right>
      <top style="dotted">
        <color rgb="FFF79646"/>
      </top>
      <bottom/>
      <diagonal/>
    </border>
    <border>
      <left/>
      <right/>
      <top style="dashed">
        <color theme="9" tint="-0.24994659260841701"/>
      </top>
      <bottom/>
      <diagonal/>
    </border>
    <border>
      <left style="medium">
        <color rgb="FF00B050"/>
      </left>
      <right style="medium">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style="thin">
        <color rgb="FF00B050"/>
      </top>
      <bottom style="medium">
        <color rgb="FF00B050"/>
      </bottom>
      <diagonal/>
    </border>
    <border>
      <left style="medium">
        <color rgb="FF00B050"/>
      </left>
      <right style="medium">
        <color rgb="FF00B050"/>
      </right>
      <top/>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top/>
      <bottom style="medium">
        <color rgb="FF00B050"/>
      </bottom>
      <diagonal/>
    </border>
    <border>
      <left style="medium">
        <color rgb="FF00B050"/>
      </left>
      <right/>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medium">
        <color rgb="FF00B050"/>
      </right>
      <top/>
      <bottom style="thin">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style="thin">
        <color rgb="FF00B050"/>
      </top>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right style="dashed">
        <color theme="9" tint="-0.24994659260841701"/>
      </right>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right style="medium">
        <color rgb="FF1F497D"/>
      </right>
      <top/>
      <bottom style="medium">
        <color rgb="FF1F497D"/>
      </bottom>
      <diagonal/>
    </border>
    <border>
      <left style="medium">
        <color rgb="FF1F497D"/>
      </left>
      <right/>
      <top style="medium">
        <color rgb="FF1F497D"/>
      </top>
      <bottom style="medium">
        <color rgb="FF1F497D"/>
      </bottom>
      <diagonal/>
    </border>
    <border>
      <left/>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style="medium">
        <color rgb="FF1F497D"/>
      </left>
      <right style="medium">
        <color rgb="FF1F497D"/>
      </right>
      <top style="medium">
        <color rgb="FF1F497D"/>
      </top>
      <bottom/>
      <diagonal/>
    </border>
    <border>
      <left style="thin">
        <color rgb="FF00B050"/>
      </left>
      <right style="medium">
        <color rgb="FF00B050"/>
      </right>
      <top/>
      <bottom/>
      <diagonal/>
    </border>
    <border>
      <left style="dashed">
        <color theme="9" tint="-0.24994659260841701"/>
      </left>
      <right style="dashed">
        <color theme="9" tint="-0.24994659260841701"/>
      </right>
      <top style="dotted">
        <color rgb="FFF79646"/>
      </top>
      <bottom style="dashed">
        <color theme="9" tint="-0.24994659260841701"/>
      </bottom>
      <diagonal/>
    </border>
    <border>
      <left style="dashed">
        <color theme="9" tint="-0.24994659260841701"/>
      </left>
      <right style="dashed">
        <color theme="9" tint="-0.24994659260841701"/>
      </right>
      <top style="dotted">
        <color theme="9" tint="-0.24994659260841701"/>
      </top>
      <bottom style="dotted">
        <color theme="9" tint="-0.24994659260841701"/>
      </bottom>
      <diagonal/>
    </border>
    <border>
      <left style="dashed">
        <color theme="9" tint="-0.24994659260841701"/>
      </left>
      <right style="dashed">
        <color theme="9" tint="-0.24994659260841701"/>
      </right>
      <top style="dashed">
        <color theme="9" tint="-0.24994659260841701"/>
      </top>
      <bottom style="dotted">
        <color theme="9" tint="-0.2499465926084170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style="dotted">
        <color theme="9"/>
      </right>
      <top/>
      <bottom style="dotted">
        <color theme="9"/>
      </bottom>
      <diagonal/>
    </border>
    <border>
      <left style="dotted">
        <color theme="9"/>
      </left>
      <right style="dotted">
        <color theme="9"/>
      </right>
      <top/>
      <bottom style="dotted">
        <color theme="9"/>
      </bottom>
      <diagonal/>
    </border>
    <border>
      <left style="thin">
        <color indexed="64"/>
      </left>
      <right style="thin">
        <color indexed="64"/>
      </right>
      <top/>
      <bottom/>
      <diagonal/>
    </border>
    <border>
      <left style="dotted">
        <color theme="9"/>
      </left>
      <right style="thin">
        <color indexed="64"/>
      </right>
      <top/>
      <bottom style="dotted">
        <color theme="9"/>
      </bottom>
      <diagonal/>
    </border>
    <border>
      <left style="thin">
        <color indexed="64"/>
      </left>
      <right style="thin">
        <color indexed="64"/>
      </right>
      <top/>
      <bottom style="dotted">
        <color theme="9"/>
      </bottom>
      <diagonal/>
    </border>
    <border>
      <left style="dotted">
        <color theme="9" tint="-0.24994659260841701"/>
      </left>
      <right style="dotted">
        <color theme="9" tint="-0.24994659260841701"/>
      </right>
      <top/>
      <bottom style="dotted">
        <color theme="9" tint="-0.24994659260841701"/>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dashed">
        <color rgb="FFE26B0A"/>
      </left>
      <right style="dashed">
        <color rgb="FFE26B0A"/>
      </right>
      <top style="dashed">
        <color rgb="FFE26B0A"/>
      </top>
      <bottom style="dashed">
        <color rgb="FFE26B0A"/>
      </bottom>
      <diagonal/>
    </border>
    <border>
      <left style="dashed">
        <color theme="9" tint="0.39988402966399123"/>
      </left>
      <right style="dashed">
        <color theme="9" tint="0.39988402966399123"/>
      </right>
      <top style="dashed">
        <color theme="9" tint="0.39988402966399123"/>
      </top>
      <bottom style="dashed">
        <color theme="9" tint="0.39988402966399123"/>
      </bottom>
      <diagonal/>
    </border>
  </borders>
  <cellStyleXfs count="18">
    <xf numFmtId="0" fontId="0" fillId="0" borderId="0"/>
    <xf numFmtId="9"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64" fillId="0" borderId="0" applyNumberFormat="0" applyFill="0" applyBorder="0" applyAlignment="0" applyProtection="0"/>
    <xf numFmtId="0" fontId="7" fillId="0" borderId="0"/>
    <xf numFmtId="0" fontId="73" fillId="0" borderId="0"/>
    <xf numFmtId="0" fontId="73" fillId="0" borderId="0"/>
    <xf numFmtId="41"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cellStyleXfs>
  <cellXfs count="82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2" xfId="0" applyFont="1" applyBorder="1" applyAlignment="1">
      <alignment horizontal="justify" vertical="center" wrapText="1"/>
    </xf>
    <xf numFmtId="0" fontId="4" fillId="0" borderId="0" xfId="0" applyFont="1"/>
    <xf numFmtId="0" fontId="2"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14" fontId="1" fillId="0" borderId="2" xfId="0" applyNumberFormat="1" applyFont="1" applyBorder="1" applyAlignment="1">
      <alignment horizontal="center" vertical="center"/>
    </xf>
    <xf numFmtId="0" fontId="5" fillId="0" borderId="0" xfId="0" applyFont="1"/>
    <xf numFmtId="0" fontId="6" fillId="5" borderId="2" xfId="0" applyFont="1" applyFill="1" applyBorder="1" applyAlignment="1">
      <alignment horizontal="center" vertical="center"/>
    </xf>
    <xf numFmtId="0" fontId="5" fillId="0" borderId="0" xfId="0" applyFont="1" applyAlignment="1">
      <alignment vertical="center"/>
    </xf>
    <xf numFmtId="0" fontId="5" fillId="0" borderId="2"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xf>
    <xf numFmtId="0" fontId="3" fillId="0" borderId="0" xfId="0" applyFont="1"/>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10" fillId="0" borderId="0" xfId="0" applyFont="1" applyAlignment="1">
      <alignment vertical="center"/>
    </xf>
    <xf numFmtId="0" fontId="11" fillId="0" borderId="0" xfId="0" applyFont="1" applyAlignment="1">
      <alignment horizontal="center" vertical="center" wrapText="1"/>
    </xf>
    <xf numFmtId="0" fontId="12" fillId="7" borderId="0" xfId="0" applyFont="1" applyFill="1" applyAlignment="1">
      <alignment horizontal="center" vertical="center" wrapText="1" readingOrder="1"/>
    </xf>
    <xf numFmtId="0" fontId="13" fillId="8" borderId="12" xfId="0" applyFont="1" applyFill="1" applyBorder="1" applyAlignment="1">
      <alignment horizontal="center" vertical="center" wrapText="1" readingOrder="1"/>
    </xf>
    <xf numFmtId="0" fontId="13" fillId="0" borderId="12" xfId="0" applyFont="1" applyBorder="1" applyAlignment="1">
      <alignment horizontal="justify" vertical="center" wrapText="1" readingOrder="1"/>
    </xf>
    <xf numFmtId="9" fontId="13" fillId="0" borderId="12" xfId="0" applyNumberFormat="1" applyFont="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9" borderId="1" xfId="0" applyFont="1" applyFill="1" applyBorder="1" applyAlignment="1">
      <alignment horizontal="center" vertical="center" wrapText="1" readingOrder="1"/>
    </xf>
    <xf numFmtId="0" fontId="14" fillId="10" borderId="1" xfId="0" applyFont="1" applyFill="1" applyBorder="1" applyAlignment="1">
      <alignment horizontal="center" vertical="center" wrapText="1" readingOrder="1"/>
    </xf>
    <xf numFmtId="0" fontId="15" fillId="0" borderId="0" xfId="0" applyFont="1" applyAlignment="1">
      <alignment vertical="center"/>
    </xf>
    <xf numFmtId="0" fontId="16" fillId="0" borderId="0" xfId="0" applyFont="1" applyAlignment="1">
      <alignment horizontal="center" vertical="center" wrapText="1"/>
    </xf>
    <xf numFmtId="0" fontId="17" fillId="7" borderId="0" xfId="0" applyFont="1" applyFill="1" applyAlignment="1">
      <alignment horizontal="center" vertical="center" wrapText="1" readingOrder="1"/>
    </xf>
    <xf numFmtId="0" fontId="18" fillId="8" borderId="12" xfId="0" applyFont="1" applyFill="1" applyBorder="1" applyAlignment="1">
      <alignment horizontal="center" vertical="center" wrapText="1" readingOrder="1"/>
    </xf>
    <xf numFmtId="0" fontId="18" fillId="0" borderId="12" xfId="0" applyFont="1" applyBorder="1" applyAlignment="1">
      <alignment horizontal="justify" vertical="center" wrapText="1" readingOrder="1"/>
    </xf>
    <xf numFmtId="0" fontId="18" fillId="11" borderId="1" xfId="0" applyFont="1" applyFill="1" applyBorder="1" applyAlignment="1">
      <alignment horizontal="center" vertical="center" wrapText="1" readingOrder="1"/>
    </xf>
    <xf numFmtId="0" fontId="18" fillId="0" borderId="1" xfId="0" applyFont="1" applyBorder="1" applyAlignment="1">
      <alignment horizontal="justify" vertical="center" wrapText="1" readingOrder="1"/>
    </xf>
    <xf numFmtId="0" fontId="18" fillId="9" borderId="1" xfId="0" applyFont="1" applyFill="1" applyBorder="1" applyAlignment="1">
      <alignment horizontal="center" vertical="center" wrapText="1" readingOrder="1"/>
    </xf>
    <xf numFmtId="0" fontId="19" fillId="10" borderId="1" xfId="0" applyFont="1" applyFill="1" applyBorder="1" applyAlignment="1">
      <alignment horizontal="center" vertical="center" wrapText="1" readingOrder="1"/>
    </xf>
    <xf numFmtId="0" fontId="20" fillId="0" borderId="0" xfId="0" applyFont="1" applyAlignment="1">
      <alignment horizontal="left" wrapText="1" readingOrder="1"/>
    </xf>
    <xf numFmtId="0" fontId="20" fillId="0" borderId="14" xfId="0" applyFont="1" applyBorder="1" applyAlignment="1">
      <alignment horizontal="left" wrapText="1" readingOrder="1"/>
    </xf>
    <xf numFmtId="0" fontId="20" fillId="0" borderId="15" xfId="0" applyFont="1" applyBorder="1" applyAlignment="1">
      <alignment horizontal="left" wrapText="1" readingOrder="1"/>
    </xf>
    <xf numFmtId="0" fontId="2" fillId="0" borderId="28" xfId="0" applyFont="1" applyBorder="1" applyAlignment="1">
      <alignment horizontal="center" vertical="center" wrapText="1" readingOrder="1"/>
    </xf>
    <xf numFmtId="9" fontId="2" fillId="0" borderId="0" xfId="0" applyNumberFormat="1" applyFont="1" applyAlignment="1">
      <alignment horizontal="center" vertical="center" wrapText="1" readingOrder="1"/>
    </xf>
    <xf numFmtId="0" fontId="23" fillId="0" borderId="0" xfId="0" applyFont="1"/>
    <xf numFmtId="0" fontId="24" fillId="6" borderId="11" xfId="0" applyFont="1" applyFill="1" applyBorder="1" applyAlignment="1">
      <alignment horizontal="center" vertical="center" wrapText="1" readingOrder="1"/>
    </xf>
    <xf numFmtId="0" fontId="24" fillId="6"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justify" vertical="center" wrapText="1" readingOrder="1"/>
    </xf>
    <xf numFmtId="9" fontId="2" fillId="0" borderId="1" xfId="0" applyNumberFormat="1" applyFont="1" applyBorder="1" applyAlignment="1">
      <alignment horizontal="center" vertical="center" wrapText="1" readingOrder="1"/>
    </xf>
    <xf numFmtId="0" fontId="3" fillId="0" borderId="0" xfId="0" applyFont="1" applyAlignment="1">
      <alignment vertical="center"/>
    </xf>
    <xf numFmtId="0" fontId="1"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3" fillId="2" borderId="6"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27" fillId="0" borderId="0" xfId="0" applyFont="1" applyAlignment="1">
      <alignment vertical="center"/>
    </xf>
    <xf numFmtId="0" fontId="6" fillId="0" borderId="0" xfId="0" applyFont="1"/>
    <xf numFmtId="0" fontId="1" fillId="16" borderId="2" xfId="0" applyFont="1" applyFill="1" applyBorder="1" applyAlignment="1">
      <alignment horizontal="center" vertical="center" wrapText="1"/>
    </xf>
    <xf numFmtId="0" fontId="27" fillId="0" borderId="0" xfId="0" applyFont="1" applyAlignment="1">
      <alignment horizontal="left" vertical="center"/>
    </xf>
    <xf numFmtId="0" fontId="1" fillId="15" borderId="2" xfId="0" applyFont="1" applyFill="1" applyBorder="1" applyAlignment="1">
      <alignment horizontal="center" vertical="center" wrapText="1"/>
    </xf>
    <xf numFmtId="0" fontId="3" fillId="0" borderId="0" xfId="0" applyFont="1" applyAlignment="1">
      <alignment horizontal="center" vertical="center"/>
    </xf>
    <xf numFmtId="164" fontId="0" fillId="0" borderId="0" xfId="0" applyNumberFormat="1"/>
    <xf numFmtId="165" fontId="0" fillId="0" borderId="0" xfId="2" applyNumberFormat="1" applyFont="1"/>
    <xf numFmtId="0" fontId="1" fillId="8" borderId="2" xfId="0" applyFont="1" applyFill="1" applyBorder="1" applyAlignment="1">
      <alignment horizontal="center" vertical="center" wrapText="1"/>
    </xf>
    <xf numFmtId="0" fontId="5" fillId="0" borderId="2" xfId="0" applyFont="1" applyBorder="1" applyAlignment="1">
      <alignment horizontal="justify" vertical="top" wrapText="1"/>
    </xf>
    <xf numFmtId="0" fontId="0" fillId="0" borderId="37" xfId="0" applyBorder="1"/>
    <xf numFmtId="0" fontId="0" fillId="0" borderId="39" xfId="0" applyBorder="1"/>
    <xf numFmtId="0" fontId="0" fillId="0" borderId="42" xfId="0" applyBorder="1"/>
    <xf numFmtId="0" fontId="0" fillId="0" borderId="44" xfId="0" applyBorder="1"/>
    <xf numFmtId="0" fontId="24" fillId="6" borderId="49" xfId="0" applyFont="1" applyFill="1" applyBorder="1" applyAlignment="1">
      <alignment horizontal="center" vertical="center" wrapText="1" readingOrder="1"/>
    </xf>
    <xf numFmtId="0" fontId="24" fillId="6" borderId="51" xfId="0" applyFont="1" applyFill="1" applyBorder="1" applyAlignment="1">
      <alignment horizontal="center" vertical="center" wrapText="1" readingOrder="1"/>
    </xf>
    <xf numFmtId="0" fontId="15"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xf numFmtId="0" fontId="8" fillId="6" borderId="54" xfId="0" applyFont="1" applyFill="1" applyBorder="1" applyAlignment="1">
      <alignment horizontal="center" vertical="center" wrapText="1" readingOrder="1"/>
    </xf>
    <xf numFmtId="0" fontId="34" fillId="0" borderId="43" xfId="0" applyFont="1" applyBorder="1"/>
    <xf numFmtId="0" fontId="1" fillId="0" borderId="56" xfId="0" applyFont="1" applyBorder="1" applyAlignment="1">
      <alignment horizontal="center" vertical="center" wrapText="1"/>
    </xf>
    <xf numFmtId="0" fontId="0" fillId="0" borderId="56" xfId="0" applyBorder="1"/>
    <xf numFmtId="0" fontId="0" fillId="0" borderId="57" xfId="0" applyBorder="1"/>
    <xf numFmtId="0" fontId="0" fillId="0" borderId="50" xfId="0" applyBorder="1"/>
    <xf numFmtId="0" fontId="35" fillId="0" borderId="49" xfId="0" applyFont="1" applyBorder="1" applyAlignment="1">
      <alignment horizontal="center" vertical="center"/>
    </xf>
    <xf numFmtId="9" fontId="1" fillId="0" borderId="42" xfId="0" applyNumberFormat="1" applyFont="1" applyBorder="1" applyAlignment="1">
      <alignment horizontal="center" vertical="center"/>
    </xf>
    <xf numFmtId="0" fontId="35" fillId="0" borderId="43" xfId="0" applyFont="1" applyBorder="1" applyAlignment="1">
      <alignment horizontal="center" vertical="center"/>
    </xf>
    <xf numFmtId="9" fontId="1" fillId="0" borderId="45"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8" fillId="6" borderId="58" xfId="0" applyFont="1" applyFill="1" applyBorder="1" applyAlignment="1">
      <alignment horizontal="center" vertical="center" wrapText="1" readingOrder="1"/>
    </xf>
    <xf numFmtId="0" fontId="8" fillId="6" borderId="59" xfId="0" applyFont="1" applyFill="1" applyBorder="1" applyAlignment="1">
      <alignment horizontal="center" vertical="center" wrapText="1" readingOrder="1"/>
    </xf>
    <xf numFmtId="0" fontId="5" fillId="0" borderId="47" xfId="0" applyFont="1" applyBorder="1" applyAlignment="1">
      <alignment horizontal="center" vertical="center" wrapText="1"/>
    </xf>
    <xf numFmtId="9" fontId="5" fillId="0" borderId="47" xfId="1" applyFont="1" applyBorder="1" applyAlignment="1">
      <alignment horizontal="center" vertical="center" wrapText="1"/>
    </xf>
    <xf numFmtId="0" fontId="25" fillId="0" borderId="37" xfId="0" applyFont="1" applyBorder="1" applyAlignment="1">
      <alignment horizontal="center" vertical="center" wrapText="1"/>
    </xf>
    <xf numFmtId="0" fontId="5" fillId="0" borderId="37" xfId="0" applyFont="1" applyBorder="1"/>
    <xf numFmtId="0" fontId="5" fillId="0" borderId="42" xfId="0" applyFont="1" applyBorder="1"/>
    <xf numFmtId="0" fontId="5" fillId="0" borderId="37" xfId="0" applyFont="1" applyBorder="1" applyAlignment="1">
      <alignment horizontal="center" vertical="center" wrapText="1"/>
    </xf>
    <xf numFmtId="9" fontId="5" fillId="0" borderId="37" xfId="1" applyFont="1" applyBorder="1" applyAlignment="1">
      <alignment horizontal="center" vertical="center" wrapText="1"/>
    </xf>
    <xf numFmtId="0" fontId="25" fillId="0" borderId="42" xfId="0" applyFont="1" applyBorder="1" applyAlignment="1">
      <alignment horizontal="center" vertical="center" wrapText="1"/>
    </xf>
    <xf numFmtId="0" fontId="5" fillId="0" borderId="44" xfId="0" applyFont="1" applyBorder="1"/>
    <xf numFmtId="0" fontId="5" fillId="0" borderId="45" xfId="0" applyFont="1" applyBorder="1"/>
    <xf numFmtId="10" fontId="0" fillId="0" borderId="0" xfId="0" applyNumberFormat="1" applyAlignment="1">
      <alignment horizontal="center" vertical="center"/>
    </xf>
    <xf numFmtId="9" fontId="25" fillId="0" borderId="37" xfId="0" applyNumberFormat="1" applyFont="1" applyBorder="1" applyAlignment="1">
      <alignment horizontal="center" vertical="center" wrapText="1"/>
    </xf>
    <xf numFmtId="0" fontId="3" fillId="2" borderId="2"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29" fillId="0" borderId="2" xfId="0" applyFont="1" applyBorder="1" applyAlignment="1">
      <alignment horizontal="justify" vertical="top" wrapText="1"/>
    </xf>
    <xf numFmtId="0" fontId="1" fillId="3" borderId="2" xfId="0" applyFont="1" applyFill="1" applyBorder="1" applyAlignment="1">
      <alignment horizontal="center" vertical="center" wrapText="1"/>
    </xf>
    <xf numFmtId="166" fontId="5" fillId="15" borderId="47" xfId="1" applyNumberFormat="1" applyFont="1" applyFill="1" applyBorder="1" applyAlignment="1">
      <alignment horizontal="center" vertical="center" wrapText="1"/>
    </xf>
    <xf numFmtId="0" fontId="25" fillId="15" borderId="48" xfId="0" applyFont="1" applyFill="1" applyBorder="1" applyAlignment="1">
      <alignment horizontal="center" vertical="center" wrapText="1"/>
    </xf>
    <xf numFmtId="0" fontId="26" fillId="0" borderId="2" xfId="0" applyFont="1" applyBorder="1" applyAlignment="1">
      <alignment horizontal="justify" vertical="center" wrapText="1"/>
    </xf>
    <xf numFmtId="0" fontId="38" fillId="0" borderId="2" xfId="0" applyFont="1" applyBorder="1" applyAlignment="1">
      <alignment horizontal="justify" vertical="center" wrapText="1"/>
    </xf>
    <xf numFmtId="0" fontId="5" fillId="0" borderId="64" xfId="0" applyFont="1" applyBorder="1" applyAlignment="1">
      <alignment vertical="center"/>
    </xf>
    <xf numFmtId="0" fontId="4" fillId="0" borderId="65" xfId="0" applyFont="1" applyBorder="1"/>
    <xf numFmtId="0" fontId="4" fillId="0" borderId="65" xfId="0" applyFont="1" applyBorder="1" applyAlignment="1">
      <alignment horizontal="justify" vertical="center" wrapText="1"/>
    </xf>
    <xf numFmtId="0" fontId="4" fillId="0" borderId="66" xfId="0" applyFont="1" applyBorder="1"/>
    <xf numFmtId="0" fontId="4" fillId="0" borderId="67" xfId="0" applyFont="1" applyBorder="1"/>
    <xf numFmtId="0" fontId="4" fillId="0" borderId="68" xfId="0" applyFont="1" applyBorder="1"/>
    <xf numFmtId="0" fontId="24" fillId="6" borderId="70" xfId="0" applyFont="1" applyFill="1" applyBorder="1" applyAlignment="1">
      <alignment horizontal="center" vertical="center" wrapText="1" readingOrder="1"/>
    </xf>
    <xf numFmtId="9" fontId="2" fillId="0" borderId="70" xfId="0" applyNumberFormat="1" applyFont="1" applyBorder="1" applyAlignment="1">
      <alignment horizontal="center" vertical="center" wrapText="1" readingOrder="1"/>
    </xf>
    <xf numFmtId="0" fontId="2" fillId="0" borderId="70" xfId="0" applyFont="1" applyBorder="1" applyAlignment="1">
      <alignment horizontal="center" vertical="center" wrapText="1" readingOrder="1"/>
    </xf>
    <xf numFmtId="0" fontId="2" fillId="0" borderId="76" xfId="0" applyFont="1" applyBorder="1" applyAlignment="1">
      <alignment horizontal="center" vertical="center" wrapText="1" readingOrder="1"/>
    </xf>
    <xf numFmtId="0" fontId="2" fillId="0" borderId="76" xfId="0" applyFont="1" applyBorder="1" applyAlignment="1">
      <alignment horizontal="justify" vertical="center" wrapText="1" readingOrder="1"/>
    </xf>
    <xf numFmtId="0" fontId="2" fillId="0" borderId="77" xfId="0" applyFont="1" applyBorder="1" applyAlignment="1">
      <alignment horizontal="center" vertical="center" wrapText="1" readingOrder="1"/>
    </xf>
    <xf numFmtId="0" fontId="6" fillId="0" borderId="64" xfId="0" applyFont="1" applyBorder="1" applyAlignment="1">
      <alignment vertical="center"/>
    </xf>
    <xf numFmtId="9" fontId="1" fillId="0" borderId="42" xfId="1" applyFont="1" applyBorder="1" applyAlignment="1">
      <alignment horizontal="center" vertical="center"/>
    </xf>
    <xf numFmtId="9" fontId="7" fillId="0" borderId="42" xfId="1" applyFont="1" applyBorder="1" applyAlignment="1">
      <alignment horizontal="center" vertical="center"/>
    </xf>
    <xf numFmtId="9" fontId="7" fillId="0" borderId="40" xfId="1" applyFont="1" applyBorder="1" applyAlignment="1">
      <alignment horizontal="center" vertical="center"/>
    </xf>
    <xf numFmtId="0" fontId="0" fillId="0" borderId="39" xfId="0" applyBorder="1" applyAlignment="1">
      <alignment horizontal="center" vertical="center"/>
    </xf>
    <xf numFmtId="0" fontId="15" fillId="0" borderId="37" xfId="0" applyFont="1" applyBorder="1" applyAlignment="1">
      <alignment horizontal="center"/>
    </xf>
    <xf numFmtId="0" fontId="0" fillId="0" borderId="37" xfId="0" applyBorder="1" applyAlignment="1">
      <alignment horizontal="center" vertical="center"/>
    </xf>
    <xf numFmtId="0" fontId="0" fillId="0" borderId="44" xfId="0" applyBorder="1" applyAlignment="1">
      <alignment horizontal="center" vertical="center"/>
    </xf>
    <xf numFmtId="0" fontId="1" fillId="0" borderId="44" xfId="0" applyFont="1" applyBorder="1" applyAlignment="1">
      <alignment horizontal="center" vertical="center" wrapText="1"/>
    </xf>
    <xf numFmtId="0" fontId="0" fillId="0" borderId="80" xfId="0" applyBorder="1" applyAlignment="1">
      <alignment horizontal="center" vertical="center"/>
    </xf>
    <xf numFmtId="9" fontId="7" fillId="0" borderId="45" xfId="1" applyFont="1" applyBorder="1" applyAlignment="1">
      <alignment horizontal="center" vertical="center"/>
    </xf>
    <xf numFmtId="0" fontId="1" fillId="0" borderId="47" xfId="0" applyFont="1" applyBorder="1" applyAlignment="1">
      <alignment horizontal="center" vertical="center" wrapText="1"/>
    </xf>
    <xf numFmtId="0" fontId="1" fillId="0" borderId="39" xfId="0" applyFont="1" applyBorder="1" applyAlignment="1">
      <alignment horizontal="center" vertical="top" wrapText="1"/>
    </xf>
    <xf numFmtId="0" fontId="15" fillId="0" borderId="44" xfId="0" applyFont="1" applyBorder="1" applyAlignment="1">
      <alignment horizontal="center" vertical="center"/>
    </xf>
    <xf numFmtId="0" fontId="0" fillId="0" borderId="81" xfId="0" applyBorder="1"/>
    <xf numFmtId="0" fontId="0" fillId="0" borderId="81" xfId="0" applyBorder="1" applyAlignment="1">
      <alignment horizontal="center" vertical="center"/>
    </xf>
    <xf numFmtId="9" fontId="7" fillId="0" borderId="51" xfId="1" applyFont="1" applyBorder="1" applyAlignment="1">
      <alignment horizontal="center" vertical="center"/>
    </xf>
    <xf numFmtId="0" fontId="15" fillId="0" borderId="47" xfId="0" applyFont="1" applyBorder="1" applyAlignment="1">
      <alignment horizontal="center" vertical="center"/>
    </xf>
    <xf numFmtId="9" fontId="1" fillId="0" borderId="48" xfId="0" applyNumberFormat="1" applyFont="1" applyBorder="1" applyAlignment="1">
      <alignment horizontal="center" vertical="center"/>
    </xf>
    <xf numFmtId="0" fontId="8" fillId="6" borderId="51" xfId="0" applyFont="1" applyFill="1" applyBorder="1" applyAlignment="1">
      <alignment horizontal="center" vertical="center" wrapText="1" readingOrder="1"/>
    </xf>
    <xf numFmtId="0" fontId="15" fillId="0" borderId="47" xfId="0" applyFont="1" applyBorder="1" applyAlignment="1">
      <alignment horizontal="center"/>
    </xf>
    <xf numFmtId="0" fontId="34" fillId="0" borderId="37" xfId="0" applyFont="1" applyBorder="1" applyAlignment="1">
      <alignment horizontal="center" vertical="center"/>
    </xf>
    <xf numFmtId="0" fontId="34" fillId="0" borderId="0" xfId="0" applyFont="1" applyAlignment="1">
      <alignment horizontal="center" vertical="center"/>
    </xf>
    <xf numFmtId="9" fontId="0" fillId="0" borderId="40" xfId="1" applyFont="1" applyBorder="1" applyAlignment="1">
      <alignment horizontal="center" vertical="center"/>
    </xf>
    <xf numFmtId="9" fontId="0" fillId="0" borderId="42" xfId="1" applyFont="1" applyBorder="1" applyAlignment="1">
      <alignment horizontal="center" vertical="center"/>
    </xf>
    <xf numFmtId="9" fontId="0" fillId="0" borderId="57" xfId="1" applyFont="1"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xf>
    <xf numFmtId="0" fontId="0" fillId="0" borderId="56" xfId="0" applyBorder="1" applyAlignment="1">
      <alignment horizontal="center"/>
    </xf>
    <xf numFmtId="9" fontId="7" fillId="0" borderId="83" xfId="1" applyFont="1" applyBorder="1" applyAlignment="1">
      <alignment horizontal="center" vertical="center"/>
    </xf>
    <xf numFmtId="9" fontId="1" fillId="0" borderId="2" xfId="1" applyFont="1" applyBorder="1" applyAlignment="1">
      <alignment horizontal="center" vertical="center"/>
    </xf>
    <xf numFmtId="9" fontId="1" fillId="3" borderId="2" xfId="1" applyFont="1" applyFill="1" applyBorder="1" applyAlignment="1">
      <alignment horizontal="center" vertical="center" wrapText="1"/>
    </xf>
    <xf numFmtId="0" fontId="9" fillId="7" borderId="1" xfId="0" applyFont="1" applyFill="1" applyBorder="1" applyAlignment="1">
      <alignment horizontal="center" vertical="center" wrapText="1" readingOrder="1"/>
    </xf>
    <xf numFmtId="9" fontId="1" fillId="3" borderId="2" xfId="1" applyFont="1" applyFill="1" applyBorder="1" applyAlignment="1">
      <alignment horizontal="center" vertical="center"/>
    </xf>
    <xf numFmtId="0" fontId="1" fillId="0" borderId="2" xfId="0" applyFont="1" applyBorder="1" applyAlignment="1">
      <alignment horizontal="justify" vertical="center" wrapText="1"/>
    </xf>
    <xf numFmtId="9" fontId="25" fillId="15" borderId="48" xfId="0" applyNumberFormat="1" applyFont="1" applyFill="1" applyBorder="1" applyAlignment="1">
      <alignment horizontal="center" vertical="center" wrapText="1"/>
    </xf>
    <xf numFmtId="9" fontId="25" fillId="15" borderId="48" xfId="1" applyFont="1" applyFill="1" applyBorder="1" applyAlignment="1">
      <alignment horizontal="center" vertical="center" wrapText="1"/>
    </xf>
    <xf numFmtId="10" fontId="33" fillId="0" borderId="0" xfId="0" applyNumberFormat="1" applyFont="1" applyAlignment="1">
      <alignment horizontal="center" vertical="center" wrapText="1"/>
    </xf>
    <xf numFmtId="9" fontId="1" fillId="3" borderId="0" xfId="1"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38" fillId="3" borderId="1" xfId="1"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5" fillId="0" borderId="66" xfId="0" applyFont="1" applyBorder="1"/>
    <xf numFmtId="9" fontId="25" fillId="15" borderId="37" xfId="0" applyNumberFormat="1" applyFont="1" applyFill="1" applyBorder="1" applyAlignment="1">
      <alignment horizontal="center" vertical="center" wrapText="1"/>
    </xf>
    <xf numFmtId="0" fontId="39" fillId="8" borderId="12" xfId="0" applyFont="1" applyFill="1" applyBorder="1" applyAlignment="1">
      <alignment horizontal="center" vertical="center" wrapText="1" readingOrder="1"/>
    </xf>
    <xf numFmtId="41" fontId="0" fillId="0" borderId="0" xfId="3" applyFont="1"/>
    <xf numFmtId="0" fontId="1" fillId="0" borderId="4" xfId="0" applyFont="1" applyBorder="1" applyAlignment="1">
      <alignment horizontal="center" vertical="center" textRotation="90"/>
    </xf>
    <xf numFmtId="14" fontId="1" fillId="0" borderId="2" xfId="0" applyNumberFormat="1" applyFont="1" applyBorder="1" applyAlignment="1">
      <alignment horizontal="left" vertical="center" wrapText="1"/>
    </xf>
    <xf numFmtId="0" fontId="25" fillId="15" borderId="37" xfId="0" applyFont="1" applyFill="1" applyBorder="1" applyAlignment="1">
      <alignment horizontal="center" vertical="center" wrapText="1"/>
    </xf>
    <xf numFmtId="0" fontId="39" fillId="9" borderId="1" xfId="0" applyFont="1" applyFill="1" applyBorder="1" applyAlignment="1">
      <alignment horizontal="center" vertical="center" wrapText="1" readingOrder="1"/>
    </xf>
    <xf numFmtId="0" fontId="1" fillId="0" borderId="0" xfId="0" applyFont="1" applyAlignment="1">
      <alignment horizontal="center" vertical="center" wrapText="1"/>
    </xf>
    <xf numFmtId="0" fontId="24" fillId="6" borderId="54" xfId="0" applyFont="1" applyFill="1" applyBorder="1" applyAlignment="1">
      <alignment horizontal="center" vertical="center" wrapText="1" readingOrder="1"/>
    </xf>
    <xf numFmtId="9" fontId="25" fillId="3" borderId="37" xfId="1" applyFont="1" applyFill="1" applyBorder="1" applyAlignment="1">
      <alignment horizontal="center" vertical="center" wrapText="1"/>
    </xf>
    <xf numFmtId="10" fontId="25" fillId="3" borderId="37" xfId="1" applyNumberFormat="1" applyFont="1" applyFill="1" applyBorder="1" applyAlignment="1">
      <alignment horizontal="center" vertical="center" wrapText="1"/>
    </xf>
    <xf numFmtId="10" fontId="33" fillId="0" borderId="37" xfId="0" applyNumberFormat="1" applyFont="1" applyBorder="1" applyAlignment="1">
      <alignment horizontal="center" vertical="center" wrapText="1"/>
    </xf>
    <xf numFmtId="10" fontId="1" fillId="3" borderId="2" xfId="1" applyNumberFormat="1" applyFont="1" applyFill="1" applyBorder="1" applyAlignment="1">
      <alignment horizontal="center" vertical="center" wrapText="1"/>
    </xf>
    <xf numFmtId="0" fontId="30" fillId="0" borderId="2" xfId="0" applyFont="1" applyBorder="1" applyAlignment="1">
      <alignment horizontal="justify" vertical="center" wrapText="1"/>
    </xf>
    <xf numFmtId="0" fontId="42" fillId="0" borderId="49" xfId="0" applyFont="1" applyBorder="1" applyAlignment="1">
      <alignment horizontal="center" vertical="center"/>
    </xf>
    <xf numFmtId="0" fontId="39" fillId="3" borderId="12" xfId="0" applyFont="1" applyFill="1" applyBorder="1" applyAlignment="1">
      <alignment horizontal="center" vertical="center" wrapText="1" readingOrder="1"/>
    </xf>
    <xf numFmtId="0" fontId="39" fillId="8" borderId="37" xfId="0" applyFont="1" applyFill="1" applyBorder="1" applyAlignment="1">
      <alignment horizontal="center" vertical="center" wrapText="1" readingOrder="1"/>
    </xf>
    <xf numFmtId="9" fontId="1" fillId="0" borderId="37" xfId="1" applyFont="1" applyBorder="1"/>
    <xf numFmtId="0" fontId="39" fillId="15" borderId="37" xfId="0" applyFont="1" applyFill="1" applyBorder="1" applyAlignment="1">
      <alignment horizontal="center" vertical="center" wrapText="1" readingOrder="1"/>
    </xf>
    <xf numFmtId="0" fontId="39" fillId="9" borderId="37" xfId="0" applyFont="1" applyFill="1" applyBorder="1" applyAlignment="1">
      <alignment horizontal="center" vertical="center" wrapText="1" readingOrder="1"/>
    </xf>
    <xf numFmtId="0" fontId="28" fillId="10" borderId="37" xfId="0" applyFont="1" applyFill="1" applyBorder="1" applyAlignment="1">
      <alignment horizontal="center" vertical="center" wrapText="1" readingOrder="1"/>
    </xf>
    <xf numFmtId="0" fontId="18" fillId="15" borderId="1" xfId="0" applyFont="1" applyFill="1" applyBorder="1" applyAlignment="1">
      <alignment horizontal="center" vertical="center" wrapText="1" readingOrder="1"/>
    </xf>
    <xf numFmtId="0" fontId="39" fillId="3" borderId="0" xfId="0" applyFont="1" applyFill="1" applyAlignment="1">
      <alignment horizontal="center" vertical="center" wrapText="1" readingOrder="1"/>
    </xf>
    <xf numFmtId="0" fontId="0" fillId="0" borderId="0" xfId="0" applyAlignment="1">
      <alignment horizontal="center" vertical="center"/>
    </xf>
    <xf numFmtId="0" fontId="5" fillId="0" borderId="4" xfId="0" applyFont="1" applyBorder="1" applyAlignment="1">
      <alignment horizontal="center" vertical="center" wrapText="1"/>
    </xf>
    <xf numFmtId="0" fontId="9" fillId="7" borderId="12" xfId="0" applyFont="1" applyFill="1" applyBorder="1" applyAlignment="1">
      <alignment horizontal="center" vertical="center" wrapText="1" readingOrder="1"/>
    </xf>
    <xf numFmtId="0" fontId="39" fillId="9" borderId="12"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1" fillId="0" borderId="37" xfId="0" applyFont="1" applyBorder="1"/>
    <xf numFmtId="0" fontId="3" fillId="0" borderId="37" xfId="0" applyFont="1" applyBorder="1" applyAlignment="1">
      <alignment horizontal="center" vertical="center" wrapText="1"/>
    </xf>
    <xf numFmtId="0" fontId="1" fillId="8" borderId="37" xfId="0" applyFont="1" applyFill="1" applyBorder="1"/>
    <xf numFmtId="0" fontId="1" fillId="15" borderId="37" xfId="0" applyFont="1" applyFill="1" applyBorder="1"/>
    <xf numFmtId="0" fontId="1" fillId="9" borderId="37" xfId="0" applyFont="1" applyFill="1" applyBorder="1"/>
    <xf numFmtId="0" fontId="1" fillId="10" borderId="37" xfId="0" applyFont="1" applyFill="1" applyBorder="1"/>
    <xf numFmtId="0" fontId="39" fillId="11" borderId="1" xfId="0" applyFont="1" applyFill="1" applyBorder="1" applyAlignment="1">
      <alignment horizontal="center" vertical="center" wrapText="1" readingOrder="1"/>
    </xf>
    <xf numFmtId="0" fontId="39" fillId="15" borderId="1" xfId="0" applyFont="1" applyFill="1" applyBorder="1" applyAlignment="1">
      <alignment horizontal="center" vertical="center" wrapText="1" readingOrder="1"/>
    </xf>
    <xf numFmtId="0" fontId="28" fillId="10" borderId="1"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39" fillId="17" borderId="37" xfId="0" applyFont="1" applyFill="1" applyBorder="1" applyAlignment="1">
      <alignment horizontal="center" vertical="center" wrapText="1" readingOrder="1"/>
    </xf>
    <xf numFmtId="9" fontId="1" fillId="0" borderId="4" xfId="0" applyNumberFormat="1" applyFont="1" applyBorder="1" applyAlignment="1">
      <alignment vertical="center" wrapText="1"/>
    </xf>
    <xf numFmtId="0" fontId="39" fillId="8" borderId="12" xfId="0" applyFont="1" applyFill="1" applyBorder="1" applyAlignment="1">
      <alignment horizontal="left" vertical="center" wrapText="1" readingOrder="1"/>
    </xf>
    <xf numFmtId="0" fontId="39" fillId="11" borderId="1" xfId="0" applyFont="1" applyFill="1" applyBorder="1" applyAlignment="1">
      <alignment horizontal="left" vertical="center" wrapText="1" readingOrder="1"/>
    </xf>
    <xf numFmtId="0" fontId="39" fillId="15" borderId="1" xfId="0" applyFont="1" applyFill="1" applyBorder="1" applyAlignment="1">
      <alignment horizontal="left" vertical="center" wrapText="1" readingOrder="1"/>
    </xf>
    <xf numFmtId="0" fontId="39" fillId="9" borderId="1" xfId="0" applyFont="1" applyFill="1" applyBorder="1" applyAlignment="1">
      <alignment horizontal="left" vertical="center" wrapText="1" readingOrder="1"/>
    </xf>
    <xf numFmtId="0" fontId="28" fillId="10" borderId="1" xfId="0" applyFont="1" applyFill="1" applyBorder="1" applyAlignment="1">
      <alignment horizontal="left" vertical="center" wrapText="1" readingOrder="1"/>
    </xf>
    <xf numFmtId="0" fontId="1" fillId="3" borderId="4" xfId="0" applyFont="1" applyFill="1" applyBorder="1" applyAlignment="1">
      <alignment horizontal="center" vertical="center" wrapText="1"/>
    </xf>
    <xf numFmtId="9" fontId="1" fillId="0" borderId="0" xfId="1" applyFont="1" applyBorder="1"/>
    <xf numFmtId="0" fontId="1" fillId="14" borderId="37" xfId="0" applyFont="1" applyFill="1" applyBorder="1"/>
    <xf numFmtId="0" fontId="43" fillId="16"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39" fillId="0" borderId="12" xfId="0" applyFont="1" applyBorder="1" applyAlignment="1">
      <alignment horizontal="justify" vertical="center" wrapText="1" readingOrder="1"/>
    </xf>
    <xf numFmtId="0" fontId="39" fillId="0" borderId="1" xfId="0" applyFont="1" applyBorder="1" applyAlignment="1">
      <alignment horizontal="justify" vertical="center" wrapText="1" readingOrder="1"/>
    </xf>
    <xf numFmtId="0" fontId="44" fillId="18" borderId="0" xfId="0" applyFont="1" applyFill="1" applyAlignment="1">
      <alignment horizontal="center" vertical="center" wrapText="1" readingOrder="1"/>
    </xf>
    <xf numFmtId="0" fontId="44" fillId="10" borderId="0" xfId="0" applyFont="1" applyFill="1" applyAlignment="1">
      <alignment horizontal="center" vertical="center" wrapText="1" readingOrder="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0" borderId="4" xfId="0" applyFont="1" applyBorder="1" applyAlignment="1">
      <alignment horizontal="justify" vertical="center" wrapText="1"/>
    </xf>
    <xf numFmtId="9" fontId="0" fillId="0" borderId="42" xfId="0" applyNumberFormat="1" applyBorder="1" applyAlignment="1">
      <alignment horizontal="center" vertical="center"/>
    </xf>
    <xf numFmtId="14" fontId="5" fillId="0" borderId="2" xfId="0" applyNumberFormat="1" applyFont="1" applyBorder="1" applyAlignment="1">
      <alignment horizontal="left" vertical="center" wrapText="1"/>
    </xf>
    <xf numFmtId="9" fontId="25" fillId="0" borderId="37" xfId="1" applyFont="1" applyBorder="1" applyAlignment="1">
      <alignment horizontal="center" vertical="center" wrapText="1"/>
    </xf>
    <xf numFmtId="0" fontId="43" fillId="10" borderId="2" xfId="0" applyFont="1" applyFill="1" applyBorder="1" applyAlignment="1">
      <alignment horizontal="center" vertical="center" wrapText="1"/>
    </xf>
    <xf numFmtId="0" fontId="5" fillId="0" borderId="4" xfId="0" applyFont="1" applyBorder="1" applyAlignment="1">
      <alignment horizontal="center" vertical="center" textRotation="90"/>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40" fillId="3" borderId="1"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40" fillId="3" borderId="0" xfId="0" applyFont="1" applyFill="1" applyAlignment="1">
      <alignment horizontal="center" vertical="center" wrapText="1" readingOrder="1"/>
    </xf>
    <xf numFmtId="0" fontId="5" fillId="3" borderId="2" xfId="0" applyFont="1" applyFill="1" applyBorder="1" applyAlignment="1">
      <alignment horizontal="justify" vertical="center" wrapText="1"/>
    </xf>
    <xf numFmtId="0" fontId="29" fillId="3" borderId="2" xfId="0" applyFont="1" applyFill="1" applyBorder="1" applyAlignment="1">
      <alignment horizontal="justify" vertical="center" wrapText="1"/>
    </xf>
    <xf numFmtId="9" fontId="1" fillId="3" borderId="2" xfId="0" applyNumberFormat="1" applyFont="1" applyFill="1" applyBorder="1" applyAlignment="1">
      <alignment horizontal="center" vertical="center" wrapText="1"/>
    </xf>
    <xf numFmtId="0" fontId="39" fillId="3" borderId="8" xfId="0" applyFont="1" applyFill="1" applyBorder="1" applyAlignment="1">
      <alignment horizontal="center" vertical="center" wrapText="1" readingOrder="1"/>
    </xf>
    <xf numFmtId="0" fontId="29" fillId="0" borderId="2" xfId="0" applyFont="1" applyBorder="1" applyAlignment="1">
      <alignment horizontal="justify" vertical="center" wrapText="1"/>
    </xf>
    <xf numFmtId="10" fontId="5" fillId="3" borderId="2" xfId="1" applyNumberFormat="1" applyFont="1" applyFill="1" applyBorder="1" applyAlignment="1">
      <alignment horizontal="center" vertical="center" wrapText="1"/>
    </xf>
    <xf numFmtId="9" fontId="5" fillId="3" borderId="2" xfId="1" applyFont="1" applyFill="1" applyBorder="1" applyAlignment="1">
      <alignment horizontal="center" vertical="center" wrapText="1"/>
    </xf>
    <xf numFmtId="0" fontId="1" fillId="0" borderId="5" xfId="0" applyFont="1" applyBorder="1" applyAlignment="1">
      <alignment horizontal="center" vertical="center"/>
    </xf>
    <xf numFmtId="0" fontId="39" fillId="3" borderId="4" xfId="0" applyFont="1" applyFill="1" applyBorder="1" applyAlignment="1">
      <alignment horizontal="center" vertical="center" wrapText="1" readingOrder="1"/>
    </xf>
    <xf numFmtId="0" fontId="1" fillId="3" borderId="2"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29" fillId="3" borderId="4" xfId="0" applyFont="1" applyFill="1" applyBorder="1" applyAlignment="1" applyProtection="1">
      <alignment horizontal="justify" vertical="center" wrapText="1"/>
      <protection locked="0"/>
    </xf>
    <xf numFmtId="0" fontId="5" fillId="3" borderId="4" xfId="0"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9" fontId="1" fillId="3" borderId="2" xfId="1" applyFont="1" applyFill="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26" fillId="0" borderId="2" xfId="0" applyFont="1" applyBorder="1" applyAlignment="1" applyProtection="1">
      <alignment horizontal="justify" vertical="center" wrapText="1"/>
      <protection locked="0"/>
    </xf>
    <xf numFmtId="0" fontId="5" fillId="3" borderId="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 fillId="0" borderId="4" xfId="0" applyFont="1" applyBorder="1" applyAlignment="1">
      <alignment horizontal="justify" vertical="center" wrapText="1"/>
    </xf>
    <xf numFmtId="0" fontId="5" fillId="3" borderId="4" xfId="0" applyFont="1" applyFill="1" applyBorder="1" applyAlignment="1">
      <alignment horizontal="justify" vertical="center" wrapText="1"/>
    </xf>
    <xf numFmtId="9" fontId="1" fillId="3" borderId="4" xfId="1" applyFont="1" applyFill="1" applyBorder="1" applyAlignment="1">
      <alignment horizontal="center" vertical="center" wrapText="1"/>
    </xf>
    <xf numFmtId="9" fontId="1" fillId="0" borderId="2" xfId="1" applyFont="1" applyBorder="1" applyAlignment="1">
      <alignment horizontal="center" vertical="center" wrapText="1"/>
    </xf>
    <xf numFmtId="0" fontId="29" fillId="3" borderId="4" xfId="0" applyFont="1" applyFill="1" applyBorder="1" applyAlignment="1">
      <alignment horizontal="justify" vertical="center" wrapText="1"/>
    </xf>
    <xf numFmtId="9" fontId="1" fillId="0" borderId="2" xfId="1" applyFont="1" applyBorder="1" applyAlignment="1">
      <alignment horizontal="center" vertical="center" textRotation="90"/>
    </xf>
    <xf numFmtId="0" fontId="38" fillId="0" borderId="4" xfId="0" applyFont="1" applyBorder="1" applyAlignment="1">
      <alignment horizontal="justify" vertical="center" wrapText="1"/>
    </xf>
    <xf numFmtId="9" fontId="1" fillId="3" borderId="4" xfId="0" applyNumberFormat="1" applyFont="1" applyFill="1" applyBorder="1" applyAlignment="1">
      <alignment horizontal="center" vertical="center" wrapText="1"/>
    </xf>
    <xf numFmtId="10" fontId="38" fillId="3" borderId="3" xfId="1" applyNumberFormat="1" applyFont="1" applyFill="1" applyBorder="1" applyAlignment="1">
      <alignment horizontal="center" vertical="center" wrapText="1" readingOrder="1"/>
    </xf>
    <xf numFmtId="0" fontId="1" fillId="0" borderId="2" xfId="0" applyFont="1" applyBorder="1" applyAlignment="1">
      <alignment horizontal="justify" vertical="top" wrapText="1"/>
    </xf>
    <xf numFmtId="0" fontId="38" fillId="0" borderId="4" xfId="0" applyFont="1" applyBorder="1" applyAlignment="1">
      <alignment horizontal="center" vertical="center" wrapText="1"/>
    </xf>
    <xf numFmtId="0" fontId="3" fillId="0" borderId="37" xfId="0" applyFont="1" applyBorder="1"/>
    <xf numFmtId="0" fontId="1" fillId="0" borderId="37" xfId="0" applyFont="1" applyBorder="1" applyAlignment="1">
      <alignment vertical="center"/>
    </xf>
    <xf numFmtId="0" fontId="2" fillId="8" borderId="12" xfId="0" applyFont="1" applyFill="1" applyBorder="1" applyAlignment="1">
      <alignment horizontal="center" vertical="center" wrapText="1" readingOrder="1"/>
    </xf>
    <xf numFmtId="0" fontId="2" fillId="9" borderId="1" xfId="0" applyFont="1" applyFill="1" applyBorder="1" applyAlignment="1">
      <alignment horizontal="center" vertical="center" wrapText="1" readingOrder="1"/>
    </xf>
    <xf numFmtId="9" fontId="5" fillId="3" borderId="2" xfId="1" applyFont="1" applyFill="1" applyBorder="1" applyAlignment="1">
      <alignment horizontal="center" vertical="center"/>
    </xf>
    <xf numFmtId="9" fontId="5" fillId="3" borderId="2" xfId="0" applyNumberFormat="1" applyFont="1" applyFill="1" applyBorder="1" applyAlignment="1">
      <alignment horizontal="center" vertical="center"/>
    </xf>
    <xf numFmtId="0" fontId="5" fillId="15" borderId="2" xfId="0" applyFont="1" applyFill="1" applyBorder="1" applyAlignment="1">
      <alignment horizontal="center" vertical="center" wrapText="1"/>
    </xf>
    <xf numFmtId="9" fontId="26" fillId="3" borderId="1" xfId="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9" fontId="1" fillId="3" borderId="2" xfId="1" applyFont="1" applyFill="1" applyBorder="1" applyAlignment="1" applyProtection="1">
      <alignment horizontal="center" vertical="center" wrapText="1"/>
    </xf>
    <xf numFmtId="9" fontId="1" fillId="3" borderId="0" xfId="1" applyFont="1" applyFill="1" applyBorder="1" applyAlignment="1" applyProtection="1">
      <alignment horizontal="center" vertical="center" wrapText="1"/>
    </xf>
    <xf numFmtId="0" fontId="1" fillId="3" borderId="2" xfId="0" applyFont="1" applyFill="1" applyBorder="1" applyAlignment="1" applyProtection="1">
      <alignment horizontal="justify" vertical="center" wrapText="1"/>
      <protection locked="0"/>
    </xf>
    <xf numFmtId="9" fontId="1" fillId="3" borderId="0" xfId="0" applyNumberFormat="1" applyFont="1" applyFill="1" applyAlignment="1">
      <alignment horizontal="center" vertical="center" wrapText="1"/>
    </xf>
    <xf numFmtId="0" fontId="1" fillId="15" borderId="2" xfId="0" applyFont="1" applyFill="1" applyBorder="1" applyAlignment="1">
      <alignment horizontal="center" vertical="center"/>
    </xf>
    <xf numFmtId="0" fontId="1" fillId="15" borderId="0" xfId="0" applyFont="1" applyFill="1" applyAlignment="1">
      <alignment horizontal="center" vertical="center"/>
    </xf>
    <xf numFmtId="0" fontId="0" fillId="17" borderId="37" xfId="0" applyFill="1" applyBorder="1" applyAlignment="1">
      <alignment horizontal="center" vertical="center"/>
    </xf>
    <xf numFmtId="0" fontId="0" fillId="15" borderId="37" xfId="0" applyFill="1" applyBorder="1" applyAlignment="1">
      <alignment horizontal="center" vertical="center"/>
    </xf>
    <xf numFmtId="0" fontId="0" fillId="10" borderId="37" xfId="0" applyFill="1" applyBorder="1" applyAlignment="1">
      <alignment horizontal="center" vertical="center"/>
    </xf>
    <xf numFmtId="0" fontId="38" fillId="0" borderId="101" xfId="0" applyFont="1" applyBorder="1" applyAlignment="1">
      <alignment vertical="center" wrapText="1"/>
    </xf>
    <xf numFmtId="0" fontId="38" fillId="0" borderId="102" xfId="0" applyFont="1" applyBorder="1" applyAlignment="1">
      <alignment vertical="center" wrapText="1"/>
    </xf>
    <xf numFmtId="0" fontId="38" fillId="0" borderId="103" xfId="0" applyFont="1" applyBorder="1" applyAlignment="1">
      <alignment vertical="center" wrapText="1"/>
    </xf>
    <xf numFmtId="0" fontId="38" fillId="0" borderId="105" xfId="0" applyFont="1" applyBorder="1" applyAlignment="1">
      <alignment vertical="center" wrapText="1"/>
    </xf>
    <xf numFmtId="0" fontId="38" fillId="0" borderId="106" xfId="0" applyFont="1" applyBorder="1" applyAlignment="1">
      <alignment vertical="center" wrapText="1"/>
    </xf>
    <xf numFmtId="0" fontId="38" fillId="0" borderId="107" xfId="0" applyFont="1" applyBorder="1" applyAlignment="1">
      <alignment vertical="center" wrapText="1"/>
    </xf>
    <xf numFmtId="10" fontId="0" fillId="0" borderId="37" xfId="1" applyNumberFormat="1" applyFont="1" applyBorder="1" applyAlignment="1">
      <alignment horizontal="center" vertical="center"/>
    </xf>
    <xf numFmtId="0" fontId="38" fillId="0" borderId="108" xfId="0" applyFont="1" applyBorder="1" applyAlignment="1">
      <alignment vertical="center" wrapText="1"/>
    </xf>
    <xf numFmtId="0" fontId="38" fillId="0" borderId="109" xfId="0" applyFont="1" applyBorder="1" applyAlignment="1">
      <alignment vertical="center" wrapText="1"/>
    </xf>
    <xf numFmtId="0" fontId="38" fillId="0" borderId="110" xfId="0" applyFont="1" applyBorder="1" applyAlignment="1">
      <alignment vertical="center" wrapText="1"/>
    </xf>
    <xf numFmtId="0" fontId="38" fillId="0" borderId="111" xfId="0" applyFont="1" applyBorder="1" applyAlignment="1">
      <alignment vertical="center" wrapText="1"/>
    </xf>
    <xf numFmtId="0" fontId="38" fillId="0" borderId="112" xfId="0" applyFont="1" applyBorder="1" applyAlignment="1">
      <alignment vertical="center" wrapText="1"/>
    </xf>
    <xf numFmtId="1" fontId="0" fillId="0" borderId="0" xfId="0" applyNumberFormat="1"/>
    <xf numFmtId="0" fontId="52" fillId="17" borderId="115" xfId="0" applyFont="1" applyFill="1" applyBorder="1" applyAlignment="1">
      <alignment horizontal="center" vertical="center" wrapText="1"/>
    </xf>
    <xf numFmtId="0" fontId="52" fillId="15" borderId="116" xfId="0" applyFont="1" applyFill="1" applyBorder="1" applyAlignment="1">
      <alignment horizontal="center" vertical="center" wrapText="1"/>
    </xf>
    <xf numFmtId="0" fontId="52" fillId="10" borderId="117" xfId="0" applyFont="1" applyFill="1" applyBorder="1" applyAlignment="1">
      <alignment horizontal="center" vertical="center" wrapText="1"/>
    </xf>
    <xf numFmtId="0" fontId="38" fillId="0" borderId="118" xfId="0" applyFont="1" applyBorder="1" applyAlignment="1">
      <alignment vertical="center" wrapText="1"/>
    </xf>
    <xf numFmtId="0" fontId="51" fillId="0" borderId="115" xfId="0" applyFont="1" applyBorder="1" applyAlignment="1">
      <alignment horizontal="justify" vertical="center" wrapText="1"/>
    </xf>
    <xf numFmtId="0" fontId="0" fillId="0" borderId="116" xfId="0" applyBorder="1" applyAlignment="1">
      <alignment horizontal="center" vertical="center"/>
    </xf>
    <xf numFmtId="0" fontId="0" fillId="0" borderId="117" xfId="0" applyBorder="1" applyAlignment="1">
      <alignment horizontal="center" vertical="center"/>
    </xf>
    <xf numFmtId="0" fontId="38" fillId="0" borderId="113" xfId="0" applyFont="1" applyBorder="1" applyAlignment="1">
      <alignment vertical="center" wrapText="1"/>
    </xf>
    <xf numFmtId="0" fontId="38" fillId="0" borderId="120" xfId="0" applyFont="1" applyBorder="1" applyAlignment="1">
      <alignment vertical="center" wrapText="1"/>
    </xf>
    <xf numFmtId="0" fontId="0" fillId="0" borderId="114" xfId="0" applyBorder="1"/>
    <xf numFmtId="0" fontId="38" fillId="0" borderId="110" xfId="0" applyFont="1" applyBorder="1" applyAlignment="1">
      <alignment horizontal="left" vertical="center" wrapText="1"/>
    </xf>
    <xf numFmtId="0" fontId="38" fillId="0" borderId="112" xfId="0" applyFont="1" applyBorder="1" applyAlignment="1">
      <alignment horizontal="left" vertical="center" wrapText="1"/>
    </xf>
    <xf numFmtId="9" fontId="0" fillId="0" borderId="0" xfId="1" applyFont="1"/>
    <xf numFmtId="0" fontId="38" fillId="0" borderId="107" xfId="0" applyFont="1" applyBorder="1" applyAlignment="1">
      <alignment horizontal="left" vertical="center" wrapText="1"/>
    </xf>
    <xf numFmtId="0" fontId="53" fillId="0" borderId="121" xfId="0" applyFont="1" applyBorder="1" applyAlignment="1">
      <alignment horizontal="left" vertical="center"/>
    </xf>
    <xf numFmtId="0" fontId="52" fillId="0" borderId="122" xfId="0" applyFont="1" applyBorder="1" applyAlignment="1">
      <alignment horizontal="center" vertical="center"/>
    </xf>
    <xf numFmtId="0" fontId="52" fillId="0" borderId="116" xfId="0" applyFont="1" applyBorder="1" applyAlignment="1">
      <alignment horizontal="center" vertical="center"/>
    </xf>
    <xf numFmtId="0" fontId="52" fillId="0" borderId="117" xfId="0" applyFont="1" applyBorder="1" applyAlignment="1">
      <alignment horizontal="center" vertical="center"/>
    </xf>
    <xf numFmtId="0" fontId="38" fillId="0" borderId="115" xfId="0" applyFont="1" applyBorder="1" applyAlignment="1">
      <alignment vertical="center" wrapText="1"/>
    </xf>
    <xf numFmtId="0" fontId="38" fillId="0" borderId="116" xfId="0" applyFont="1" applyBorder="1" applyAlignment="1">
      <alignment vertical="center" wrapText="1"/>
    </xf>
    <xf numFmtId="0" fontId="38" fillId="0" borderId="117" xfId="0" applyFont="1" applyBorder="1" applyAlignment="1">
      <alignment vertical="center" wrapText="1"/>
    </xf>
    <xf numFmtId="0" fontId="51" fillId="0" borderId="104" xfId="0" applyFont="1" applyBorder="1" applyAlignment="1">
      <alignment horizontal="left" vertical="center" wrapText="1"/>
    </xf>
    <xf numFmtId="10" fontId="52" fillId="0" borderId="95" xfId="1" applyNumberFormat="1" applyFont="1" applyBorder="1" applyAlignment="1">
      <alignment horizontal="center" vertical="center"/>
    </xf>
    <xf numFmtId="0" fontId="38" fillId="0" borderId="123" xfId="0" applyFont="1" applyBorder="1" applyAlignment="1">
      <alignment vertical="center" wrapText="1"/>
    </xf>
    <xf numFmtId="0" fontId="38" fillId="0" borderId="124" xfId="0" applyFont="1" applyBorder="1" applyAlignment="1">
      <alignment vertical="center" wrapText="1"/>
    </xf>
    <xf numFmtId="0" fontId="38" fillId="0" borderId="125" xfId="0" applyFont="1" applyBorder="1" applyAlignment="1">
      <alignment vertical="center" wrapText="1"/>
    </xf>
    <xf numFmtId="0" fontId="3" fillId="0" borderId="121" xfId="0" applyFont="1" applyBorder="1" applyAlignment="1">
      <alignment horizontal="center" vertical="center"/>
    </xf>
    <xf numFmtId="0" fontId="1" fillId="0" borderId="121" xfId="0" applyFont="1" applyBorder="1" applyAlignment="1">
      <alignment horizontal="center" vertical="center"/>
    </xf>
    <xf numFmtId="0" fontId="54" fillId="21" borderId="0" xfId="0" applyFont="1" applyFill="1" applyAlignment="1">
      <alignment horizontal="center" vertical="center"/>
    </xf>
    <xf numFmtId="0" fontId="54" fillId="0" borderId="0" xfId="0" applyFont="1" applyAlignment="1">
      <alignment horizontal="center" vertical="center"/>
    </xf>
    <xf numFmtId="0" fontId="54" fillId="17" borderId="37" xfId="0" applyFont="1" applyFill="1" applyBorder="1" applyAlignment="1">
      <alignment horizontal="left" vertical="center"/>
    </xf>
    <xf numFmtId="0" fontId="54" fillId="17" borderId="0" xfId="0" applyFont="1" applyFill="1" applyAlignment="1">
      <alignment horizontal="left" vertical="center"/>
    </xf>
    <xf numFmtId="0" fontId="54" fillId="0" borderId="0" xfId="0" applyFont="1" applyAlignment="1">
      <alignment horizontal="left" vertical="center"/>
    </xf>
    <xf numFmtId="0" fontId="54" fillId="15" borderId="37" xfId="0" applyFont="1" applyFill="1" applyBorder="1" applyAlignment="1">
      <alignment horizontal="left" vertical="center"/>
    </xf>
    <xf numFmtId="0" fontId="54" fillId="15" borderId="0" xfId="0" applyFont="1" applyFill="1" applyAlignment="1">
      <alignment horizontal="left" vertical="center"/>
    </xf>
    <xf numFmtId="0" fontId="54" fillId="9" borderId="37" xfId="0" applyFont="1" applyFill="1" applyBorder="1" applyAlignment="1">
      <alignment horizontal="left" vertical="center"/>
    </xf>
    <xf numFmtId="0" fontId="54" fillId="9" borderId="0" xfId="0" applyFont="1" applyFill="1" applyAlignment="1">
      <alignment horizontal="left" vertical="center"/>
    </xf>
    <xf numFmtId="0" fontId="0" fillId="10" borderId="37" xfId="0" applyFill="1" applyBorder="1" applyAlignment="1">
      <alignment horizontal="left" vertical="center"/>
    </xf>
    <xf numFmtId="0" fontId="0" fillId="10" borderId="0" xfId="0" applyFill="1" applyAlignment="1">
      <alignment horizontal="left" vertical="center"/>
    </xf>
    <xf numFmtId="0" fontId="0" fillId="0" borderId="0" xfId="0" applyAlignment="1">
      <alignment horizontal="left" vertical="center"/>
    </xf>
    <xf numFmtId="0" fontId="55" fillId="0" borderId="0" xfId="0" applyFont="1" applyAlignment="1">
      <alignment vertical="center"/>
    </xf>
    <xf numFmtId="0" fontId="55" fillId="0" borderId="0" xfId="0" applyFont="1" applyAlignment="1">
      <alignment horizontal="center" vertical="center"/>
    </xf>
    <xf numFmtId="0" fontId="48" fillId="0" borderId="37" xfId="0" applyFont="1" applyBorder="1" applyAlignment="1">
      <alignment horizontal="center" vertical="center"/>
    </xf>
    <xf numFmtId="0" fontId="53" fillId="0" borderId="37" xfId="0" applyFont="1" applyBorder="1" applyAlignment="1">
      <alignment horizontal="left" vertical="center"/>
    </xf>
    <xf numFmtId="0" fontId="52" fillId="0" borderId="37" xfId="0" applyFont="1" applyBorder="1" applyAlignment="1">
      <alignment horizontal="center" vertical="center"/>
    </xf>
    <xf numFmtId="0" fontId="51" fillId="0" borderId="37" xfId="0" applyFont="1" applyBorder="1" applyAlignment="1">
      <alignment horizontal="left" vertical="center" wrapText="1"/>
    </xf>
    <xf numFmtId="10" fontId="52" fillId="0" borderId="37" xfId="1" applyNumberFormat="1" applyFont="1" applyBorder="1" applyAlignment="1">
      <alignment horizontal="center" vertical="center"/>
    </xf>
    <xf numFmtId="0" fontId="56" fillId="8" borderId="37" xfId="0" applyFont="1" applyFill="1" applyBorder="1" applyAlignment="1">
      <alignment horizontal="center" vertical="center" wrapText="1" readingOrder="1"/>
    </xf>
    <xf numFmtId="0" fontId="56" fillId="7" borderId="37" xfId="0" applyFont="1" applyFill="1" applyBorder="1" applyAlignment="1">
      <alignment horizontal="center" vertical="center" wrapText="1" readingOrder="1"/>
    </xf>
    <xf numFmtId="0" fontId="56" fillId="4" borderId="37" xfId="0" applyFont="1" applyFill="1" applyBorder="1" applyAlignment="1">
      <alignment horizontal="center" vertical="center" wrapText="1" readingOrder="1"/>
    </xf>
    <xf numFmtId="0" fontId="56" fillId="9" borderId="37" xfId="0" applyFont="1" applyFill="1" applyBorder="1" applyAlignment="1">
      <alignment horizontal="center" vertical="center" wrapText="1" readingOrder="1"/>
    </xf>
    <xf numFmtId="0" fontId="57" fillId="10" borderId="37" xfId="0" applyFont="1" applyFill="1" applyBorder="1" applyAlignment="1">
      <alignment horizontal="center" vertical="center" wrapText="1" readingOrder="1"/>
    </xf>
    <xf numFmtId="0" fontId="54" fillId="17" borderId="66" xfId="0" applyFont="1" applyFill="1" applyBorder="1" applyAlignment="1">
      <alignment vertical="center"/>
    </xf>
    <xf numFmtId="0" fontId="54" fillId="15" borderId="66" xfId="0" applyFont="1" applyFill="1" applyBorder="1" applyAlignment="1">
      <alignment vertical="center"/>
    </xf>
    <xf numFmtId="0" fontId="54" fillId="9" borderId="66" xfId="0" applyFont="1" applyFill="1" applyBorder="1" applyAlignment="1">
      <alignment vertical="center"/>
    </xf>
    <xf numFmtId="0" fontId="54" fillId="10" borderId="66" xfId="0" applyFont="1" applyFill="1" applyBorder="1" applyAlignment="1">
      <alignment vertical="center"/>
    </xf>
    <xf numFmtId="0" fontId="56" fillId="11" borderId="37" xfId="0" applyFont="1" applyFill="1" applyBorder="1" applyAlignment="1">
      <alignment horizontal="center" vertical="center" wrapText="1" readingOrder="1"/>
    </xf>
    <xf numFmtId="0" fontId="56" fillId="15" borderId="37" xfId="0" applyFont="1" applyFill="1" applyBorder="1" applyAlignment="1">
      <alignment horizontal="center" vertical="center" wrapText="1" readingOrder="1"/>
    </xf>
    <xf numFmtId="0" fontId="48" fillId="17" borderId="37" xfId="0" applyFont="1" applyFill="1" applyBorder="1" applyAlignment="1">
      <alignment horizontal="center" vertical="center"/>
    </xf>
    <xf numFmtId="0" fontId="48" fillId="15" borderId="37" xfId="0" applyFont="1" applyFill="1" applyBorder="1" applyAlignment="1">
      <alignment horizontal="center" vertical="center"/>
    </xf>
    <xf numFmtId="0" fontId="48" fillId="19" borderId="37" xfId="0" applyFont="1" applyFill="1" applyBorder="1" applyAlignment="1">
      <alignment horizontal="center" vertical="center"/>
    </xf>
    <xf numFmtId="0" fontId="48" fillId="10" borderId="37" xfId="0" applyFont="1" applyFill="1" applyBorder="1" applyAlignment="1">
      <alignment horizontal="center" vertical="center"/>
    </xf>
    <xf numFmtId="0" fontId="38" fillId="0" borderId="126" xfId="0" applyFont="1" applyBorder="1" applyAlignment="1">
      <alignment vertical="center" wrapText="1"/>
    </xf>
    <xf numFmtId="0" fontId="38" fillId="0" borderId="127" xfId="0" applyFont="1" applyBorder="1" applyAlignment="1">
      <alignment vertical="center" wrapText="1"/>
    </xf>
    <xf numFmtId="0" fontId="38" fillId="0" borderId="128" xfId="0" applyFont="1" applyBorder="1" applyAlignment="1">
      <alignment horizontal="left" vertical="center" wrapText="1"/>
    </xf>
    <xf numFmtId="0" fontId="58" fillId="0" borderId="0" xfId="0" applyFont="1" applyAlignment="1">
      <alignment vertical="center" wrapText="1"/>
    </xf>
    <xf numFmtId="0" fontId="62" fillId="0" borderId="0" xfId="0" applyFont="1"/>
    <xf numFmtId="0" fontId="1" fillId="0" borderId="129" xfId="0" applyFont="1" applyBorder="1" applyAlignment="1">
      <alignment horizontal="center" vertical="center"/>
    </xf>
    <xf numFmtId="0" fontId="62" fillId="0" borderId="129" xfId="0" applyFont="1" applyBorder="1" applyAlignment="1">
      <alignment vertical="center" wrapText="1"/>
    </xf>
    <xf numFmtId="0" fontId="63" fillId="0" borderId="129" xfId="0" applyFont="1" applyBorder="1" applyAlignment="1">
      <alignment vertical="center" wrapText="1"/>
    </xf>
    <xf numFmtId="0" fontId="62" fillId="0" borderId="129" xfId="0" applyFont="1" applyBorder="1" applyAlignment="1">
      <alignment horizontal="justify" vertical="center" wrapText="1"/>
    </xf>
    <xf numFmtId="0" fontId="63" fillId="0" borderId="129" xfId="0" applyFont="1" applyBorder="1" applyAlignment="1">
      <alignment vertical="center"/>
    </xf>
    <xf numFmtId="0" fontId="61" fillId="0" borderId="129" xfId="0" applyFont="1" applyBorder="1" applyAlignment="1">
      <alignment horizontal="center" vertical="center"/>
    </xf>
    <xf numFmtId="10" fontId="48" fillId="17" borderId="37" xfId="1" applyNumberFormat="1" applyFont="1" applyFill="1" applyBorder="1" applyAlignment="1">
      <alignment horizontal="center" vertical="center" wrapText="1"/>
    </xf>
    <xf numFmtId="10" fontId="48" fillId="15" borderId="37" xfId="1" applyNumberFormat="1" applyFont="1" applyFill="1" applyBorder="1" applyAlignment="1">
      <alignment horizontal="center" vertical="center" wrapText="1"/>
    </xf>
    <xf numFmtId="10" fontId="48" fillId="20" borderId="37" xfId="1" applyNumberFormat="1" applyFont="1" applyFill="1" applyBorder="1" applyAlignment="1">
      <alignment horizontal="center" vertical="center" wrapText="1"/>
    </xf>
    <xf numFmtId="0" fontId="63" fillId="0" borderId="129" xfId="0" applyFont="1" applyBorder="1" applyAlignment="1">
      <alignment horizontal="left" vertical="center" wrapText="1"/>
    </xf>
    <xf numFmtId="0" fontId="26" fillId="0" borderId="2" xfId="0" applyFont="1" applyBorder="1" applyAlignment="1">
      <alignment horizontal="center" vertical="center" wrapText="1"/>
    </xf>
    <xf numFmtId="0" fontId="1" fillId="23" borderId="2" xfId="0" applyFont="1" applyFill="1" applyBorder="1" applyAlignment="1">
      <alignment horizontal="justify" vertical="center" wrapText="1"/>
    </xf>
    <xf numFmtId="9" fontId="1" fillId="3" borderId="4" xfId="1" applyFont="1" applyFill="1" applyBorder="1" applyAlignment="1">
      <alignment vertical="center" wrapText="1"/>
    </xf>
    <xf numFmtId="9" fontId="1" fillId="3" borderId="8" xfId="1" applyFont="1" applyFill="1" applyBorder="1" applyAlignment="1">
      <alignment vertical="center" wrapText="1"/>
    </xf>
    <xf numFmtId="9" fontId="1" fillId="3" borderId="5" xfId="1" applyFont="1" applyFill="1" applyBorder="1" applyAlignment="1">
      <alignment vertical="center" wrapText="1"/>
    </xf>
    <xf numFmtId="0" fontId="5" fillId="0" borderId="4" xfId="0" applyFont="1" applyBorder="1" applyAlignment="1">
      <alignment vertical="center" textRotation="90"/>
    </xf>
    <xf numFmtId="0" fontId="5" fillId="0" borderId="8" xfId="0" applyFont="1" applyBorder="1" applyAlignment="1">
      <alignment vertical="center" textRotation="90"/>
    </xf>
    <xf numFmtId="0" fontId="5" fillId="0" borderId="5" xfId="0" applyFont="1" applyBorder="1" applyAlignment="1">
      <alignment vertical="center" textRotation="90"/>
    </xf>
    <xf numFmtId="0" fontId="5" fillId="23" borderId="2" xfId="0" applyFont="1" applyFill="1" applyBorder="1" applyAlignment="1">
      <alignment horizontal="justify" vertical="center" wrapText="1"/>
    </xf>
    <xf numFmtId="0" fontId="3" fillId="0" borderId="37" xfId="0" applyFont="1" applyBorder="1" applyAlignment="1">
      <alignment horizontal="center" vertical="center"/>
    </xf>
    <xf numFmtId="15"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wrapText="1"/>
    </xf>
    <xf numFmtId="167" fontId="1" fillId="0" borderId="2" xfId="1" applyNumberFormat="1" applyFont="1" applyBorder="1" applyAlignment="1">
      <alignment horizontal="center" vertical="center" wrapText="1"/>
    </xf>
    <xf numFmtId="166" fontId="1" fillId="0" borderId="2" xfId="1" applyNumberFormat="1" applyFont="1" applyBorder="1" applyAlignment="1">
      <alignment horizontal="center" vertical="center" wrapText="1"/>
    </xf>
    <xf numFmtId="9" fontId="1" fillId="0" borderId="0" xfId="1" applyFont="1"/>
    <xf numFmtId="0" fontId="64" fillId="0" borderId="0" xfId="4" applyBorder="1" applyAlignment="1">
      <alignment vertical="center"/>
    </xf>
    <xf numFmtId="0" fontId="64" fillId="0" borderId="132" xfId="4" applyBorder="1" applyAlignment="1">
      <alignment vertical="center"/>
    </xf>
    <xf numFmtId="0" fontId="65" fillId="0" borderId="2" xfId="4" quotePrefix="1" applyFont="1" applyBorder="1" applyAlignment="1">
      <alignment horizontal="justify" vertical="center" wrapText="1"/>
    </xf>
    <xf numFmtId="0" fontId="1" fillId="0" borderId="98" xfId="0" applyFont="1" applyBorder="1" applyAlignment="1">
      <alignment horizontal="center" vertical="center"/>
    </xf>
    <xf numFmtId="0" fontId="50" fillId="0" borderId="98" xfId="0" applyFont="1" applyBorder="1" applyAlignment="1">
      <alignment horizontal="center" vertical="center" wrapText="1"/>
    </xf>
    <xf numFmtId="10" fontId="48" fillId="10" borderId="37" xfId="1" applyNumberFormat="1" applyFont="1" applyFill="1" applyBorder="1" applyAlignment="1">
      <alignment horizontal="center" vertical="center" wrapText="1"/>
    </xf>
    <xf numFmtId="0" fontId="38" fillId="0" borderId="133" xfId="0" applyFont="1" applyBorder="1" applyAlignment="1">
      <alignment vertical="center" wrapText="1"/>
    </xf>
    <xf numFmtId="0" fontId="38" fillId="0" borderId="134" xfId="0" applyFont="1" applyBorder="1" applyAlignment="1">
      <alignment vertical="center" wrapText="1"/>
    </xf>
    <xf numFmtId="0" fontId="8" fillId="6" borderId="1" xfId="0" applyFont="1" applyFill="1" applyBorder="1" applyAlignment="1">
      <alignment vertical="center" wrapText="1"/>
    </xf>
    <xf numFmtId="0" fontId="8" fillId="6" borderId="12" xfId="0" applyFont="1" applyFill="1" applyBorder="1" applyAlignment="1">
      <alignment vertical="center" wrapText="1"/>
    </xf>
    <xf numFmtId="0" fontId="0" fillId="26" borderId="37" xfId="0" applyFill="1" applyBorder="1" applyAlignment="1">
      <alignment horizontal="center" vertical="center"/>
    </xf>
    <xf numFmtId="0" fontId="48" fillId="25" borderId="37" xfId="0" applyFont="1" applyFill="1" applyBorder="1" applyAlignment="1">
      <alignment horizontal="center" vertical="center"/>
    </xf>
    <xf numFmtId="9" fontId="48" fillId="25" borderId="37" xfId="1" applyFont="1" applyFill="1" applyBorder="1" applyAlignment="1">
      <alignment horizontal="center" vertical="center" wrapText="1"/>
    </xf>
    <xf numFmtId="0" fontId="0" fillId="0" borderId="0" xfId="0" applyAlignment="1">
      <alignment vertical="center"/>
    </xf>
    <xf numFmtId="0" fontId="53" fillId="27" borderId="37" xfId="0" applyFont="1" applyFill="1" applyBorder="1" applyAlignment="1">
      <alignment horizontal="center" vertical="center"/>
    </xf>
    <xf numFmtId="0" fontId="0" fillId="0" borderId="67" xfId="0" applyBorder="1" applyAlignment="1">
      <alignment vertical="center"/>
    </xf>
    <xf numFmtId="0" fontId="8" fillId="27" borderId="37" xfId="0" applyFont="1" applyFill="1" applyBorder="1" applyAlignment="1">
      <alignment horizontal="left" vertical="center" wrapText="1"/>
    </xf>
    <xf numFmtId="0" fontId="0" fillId="0" borderId="68" xfId="0" applyBorder="1" applyAlignment="1">
      <alignment vertical="center"/>
    </xf>
    <xf numFmtId="0" fontId="66" fillId="27" borderId="37" xfId="0" applyFont="1" applyFill="1" applyBorder="1" applyAlignment="1">
      <alignment vertical="center"/>
    </xf>
    <xf numFmtId="0" fontId="66" fillId="27" borderId="37" xfId="0" applyFont="1" applyFill="1" applyBorder="1" applyAlignment="1">
      <alignment horizontal="center" vertical="center"/>
    </xf>
    <xf numFmtId="10" fontId="48" fillId="0" borderId="37" xfId="1" applyNumberFormat="1" applyFont="1" applyBorder="1" applyAlignment="1">
      <alignment horizontal="center" vertical="center"/>
    </xf>
    <xf numFmtId="0" fontId="38" fillId="0" borderId="141" xfId="0" applyFont="1" applyBorder="1" applyAlignment="1">
      <alignment vertical="center" wrapText="1"/>
    </xf>
    <xf numFmtId="0" fontId="52" fillId="9" borderId="116" xfId="0" applyFont="1" applyFill="1" applyBorder="1" applyAlignment="1">
      <alignment horizontal="center" vertical="center" wrapText="1"/>
    </xf>
    <xf numFmtId="0" fontId="52" fillId="17" borderId="37" xfId="0" applyFont="1" applyFill="1" applyBorder="1" applyAlignment="1">
      <alignment horizontal="center" vertical="center" wrapText="1"/>
    </xf>
    <xf numFmtId="0" fontId="52" fillId="15" borderId="37" xfId="0" applyFont="1" applyFill="1" applyBorder="1" applyAlignment="1">
      <alignment horizontal="center" vertical="center" wrapText="1"/>
    </xf>
    <xf numFmtId="0" fontId="52" fillId="9" borderId="37" xfId="0" applyFont="1" applyFill="1" applyBorder="1" applyAlignment="1">
      <alignment horizontal="center" vertical="center" wrapText="1"/>
    </xf>
    <xf numFmtId="0" fontId="52" fillId="10" borderId="37" xfId="0" applyFont="1" applyFill="1" applyBorder="1" applyAlignment="1">
      <alignment horizontal="center" vertical="center" wrapText="1"/>
    </xf>
    <xf numFmtId="0" fontId="39" fillId="3" borderId="142" xfId="0" applyFont="1" applyFill="1" applyBorder="1" applyAlignment="1">
      <alignment horizontal="center" vertical="center" wrapText="1" readingOrder="1"/>
    </xf>
    <xf numFmtId="0" fontId="59" fillId="0" borderId="129" xfId="0" applyFont="1" applyBorder="1" applyAlignment="1">
      <alignment horizontal="center" vertical="center" wrapText="1"/>
    </xf>
    <xf numFmtId="0" fontId="68" fillId="0" borderId="0" xfId="4" applyFont="1" applyBorder="1" applyAlignment="1">
      <alignment vertical="center"/>
    </xf>
    <xf numFmtId="0" fontId="68" fillId="0" borderId="9" xfId="4" applyFont="1" applyBorder="1" applyAlignment="1">
      <alignment vertical="center"/>
    </xf>
    <xf numFmtId="0" fontId="5" fillId="15" borderId="0" xfId="0" applyFont="1" applyFill="1" applyAlignment="1">
      <alignment horizontal="center" vertical="center"/>
    </xf>
    <xf numFmtId="0" fontId="39" fillId="3" borderId="143" xfId="0" applyFont="1" applyFill="1" applyBorder="1" applyAlignment="1">
      <alignment horizontal="center" vertical="center" wrapText="1" readingOrder="1"/>
    </xf>
    <xf numFmtId="0" fontId="38" fillId="3" borderId="144" xfId="0" applyFont="1" applyFill="1" applyBorder="1" applyAlignment="1">
      <alignment horizontal="center" vertical="center" wrapText="1"/>
    </xf>
    <xf numFmtId="0" fontId="1" fillId="0" borderId="144" xfId="0" applyFont="1" applyBorder="1" applyAlignment="1">
      <alignment horizontal="center" vertical="center" wrapText="1"/>
    </xf>
    <xf numFmtId="0" fontId="39" fillId="3" borderId="2" xfId="0" applyFont="1" applyFill="1" applyBorder="1" applyAlignment="1">
      <alignment horizontal="center" vertical="center" wrapText="1" readingOrder="1"/>
    </xf>
    <xf numFmtId="0" fontId="1" fillId="3" borderId="2" xfId="0" applyFont="1" applyFill="1" applyBorder="1"/>
    <xf numFmtId="0" fontId="1" fillId="3" borderId="2" xfId="0" applyFont="1" applyFill="1" applyBorder="1" applyAlignment="1">
      <alignment horizontal="center"/>
    </xf>
    <xf numFmtId="0" fontId="26" fillId="3" borderId="4" xfId="0" applyFont="1" applyFill="1" applyBorder="1" applyAlignment="1" applyProtection="1">
      <alignment horizontal="justify" vertical="center" wrapText="1"/>
      <protection locked="0"/>
    </xf>
    <xf numFmtId="0" fontId="38" fillId="3" borderId="4" xfId="0" applyFont="1" applyFill="1" applyBorder="1" applyAlignment="1" applyProtection="1">
      <alignment horizontal="justify" vertical="center" wrapText="1"/>
      <protection locked="0"/>
    </xf>
    <xf numFmtId="0" fontId="1" fillId="3" borderId="4" xfId="0" applyFont="1" applyFill="1" applyBorder="1" applyAlignment="1" applyProtection="1">
      <alignment horizontal="justify" vertical="center" wrapText="1"/>
      <protection locked="0"/>
    </xf>
    <xf numFmtId="0" fontId="3" fillId="0" borderId="37" xfId="0" applyFont="1" applyBorder="1" applyAlignment="1">
      <alignment vertical="center"/>
    </xf>
    <xf numFmtId="1" fontId="70" fillId="0" borderId="135" xfId="0" applyNumberFormat="1" applyFont="1" applyBorder="1" applyAlignment="1">
      <alignment horizontal="center" vertical="center"/>
    </xf>
    <xf numFmtId="1" fontId="62" fillId="0" borderId="129" xfId="0" applyNumberFormat="1" applyFont="1" applyBorder="1" applyAlignment="1">
      <alignment horizontal="center" vertical="center"/>
    </xf>
    <xf numFmtId="0" fontId="70" fillId="0" borderId="135" xfId="0" applyFont="1" applyBorder="1" applyAlignment="1">
      <alignment vertical="center" wrapText="1"/>
    </xf>
    <xf numFmtId="0" fontId="70" fillId="0" borderId="135" xfId="0" applyFont="1" applyBorder="1" applyAlignment="1">
      <alignment horizontal="justify" vertical="center" wrapText="1"/>
    </xf>
    <xf numFmtId="0" fontId="60" fillId="0" borderId="139" xfId="0" applyFont="1" applyBorder="1" applyAlignment="1">
      <alignment horizontal="center" vertical="center"/>
    </xf>
    <xf numFmtId="0" fontId="71" fillId="0" borderId="0" xfId="0" applyFont="1"/>
    <xf numFmtId="0" fontId="62" fillId="0" borderId="129" xfId="0" applyFont="1" applyBorder="1" applyAlignment="1">
      <alignment horizontal="center" vertical="center"/>
    </xf>
    <xf numFmtId="0" fontId="63" fillId="0" borderId="129" xfId="0" applyFont="1" applyBorder="1" applyAlignment="1">
      <alignment horizontal="justify" vertical="center" wrapText="1"/>
    </xf>
    <xf numFmtId="0" fontId="1" fillId="0" borderId="53"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80" xfId="0" applyFont="1" applyBorder="1" applyAlignment="1">
      <alignment horizontal="center" vertical="center"/>
    </xf>
    <xf numFmtId="0" fontId="6" fillId="15" borderId="0" xfId="0" applyFont="1" applyFill="1" applyAlignment="1">
      <alignment horizontal="center" vertical="center"/>
    </xf>
    <xf numFmtId="0" fontId="50" fillId="28" borderId="37" xfId="5" applyFont="1" applyFill="1" applyBorder="1" applyAlignment="1">
      <alignment horizontal="center" vertical="center" wrapText="1"/>
    </xf>
    <xf numFmtId="0" fontId="73" fillId="3" borderId="0" xfId="6" applyFill="1"/>
    <xf numFmtId="0" fontId="50" fillId="28" borderId="37" xfId="5" applyFont="1" applyFill="1" applyBorder="1" applyAlignment="1">
      <alignment horizontal="center" vertical="center"/>
    </xf>
    <xf numFmtId="168" fontId="26" fillId="3" borderId="37" xfId="5" applyNumberFormat="1" applyFont="1" applyFill="1" applyBorder="1" applyAlignment="1">
      <alignment horizontal="center" vertical="center" wrapText="1"/>
    </xf>
    <xf numFmtId="168" fontId="5" fillId="0" borderId="37" xfId="5" applyNumberFormat="1" applyFont="1" applyBorder="1" applyAlignment="1">
      <alignment horizontal="left" vertical="center" wrapText="1"/>
    </xf>
    <xf numFmtId="168" fontId="26" fillId="0" borderId="37" xfId="5" applyNumberFormat="1" applyFont="1" applyBorder="1" applyAlignment="1">
      <alignment horizontal="center" vertical="center" wrapText="1"/>
    </xf>
    <xf numFmtId="168" fontId="26" fillId="0" borderId="37" xfId="5" applyNumberFormat="1" applyFont="1" applyBorder="1" applyAlignment="1">
      <alignment horizontal="left" vertical="center" wrapText="1"/>
    </xf>
    <xf numFmtId="14" fontId="1" fillId="0" borderId="6" xfId="0" applyNumberFormat="1" applyFont="1" applyBorder="1" applyAlignment="1">
      <alignment horizontal="center" vertical="center" wrapText="1"/>
    </xf>
    <xf numFmtId="14" fontId="1" fillId="0" borderId="35" xfId="0" applyNumberFormat="1" applyFont="1" applyBorder="1" applyAlignment="1">
      <alignment horizontal="center" vertical="center" wrapText="1"/>
    </xf>
    <xf numFmtId="14" fontId="1" fillId="0" borderId="6" xfId="0" applyNumberFormat="1" applyFont="1" applyBorder="1" applyAlignment="1">
      <alignment horizontal="left" vertical="center" wrapText="1"/>
    </xf>
    <xf numFmtId="0" fontId="1" fillId="0" borderId="37"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justify" vertical="center"/>
    </xf>
    <xf numFmtId="0" fontId="39" fillId="0" borderId="155" xfId="0" applyFont="1" applyBorder="1" applyAlignment="1">
      <alignment horizontal="justify" vertical="center" wrapText="1"/>
    </xf>
    <xf numFmtId="0" fontId="1" fillId="3" borderId="2" xfId="0" applyFont="1" applyFill="1" applyBorder="1" applyAlignment="1">
      <alignment horizontal="justify" vertical="center" wrapText="1"/>
    </xf>
    <xf numFmtId="0" fontId="1" fillId="0" borderId="2" xfId="0" applyFont="1" applyBorder="1" applyAlignment="1">
      <alignment horizontal="justify" vertical="center"/>
    </xf>
    <xf numFmtId="0" fontId="1" fillId="0" borderId="154" xfId="0" applyFont="1" applyBorder="1" applyAlignment="1">
      <alignment vertical="center" wrapText="1"/>
    </xf>
    <xf numFmtId="0" fontId="1" fillId="0" borderId="156" xfId="0" applyFont="1" applyBorder="1" applyAlignment="1">
      <alignment horizontal="justify" vertical="center" wrapText="1"/>
    </xf>
    <xf numFmtId="0" fontId="1" fillId="0" borderId="2" xfId="0" applyFont="1" applyBorder="1" applyAlignment="1">
      <alignment horizontal="left" vertical="center" wrapText="1"/>
    </xf>
    <xf numFmtId="0" fontId="34" fillId="0" borderId="37" xfId="0" applyFont="1" applyBorder="1" applyAlignment="1">
      <alignment vertical="center"/>
    </xf>
    <xf numFmtId="0" fontId="52" fillId="0" borderId="37" xfId="0" applyFont="1" applyBorder="1"/>
    <xf numFmtId="0" fontId="1" fillId="0" borderId="2" xfId="0" applyFont="1" applyBorder="1" applyAlignment="1">
      <alignment vertical="center" wrapText="1"/>
    </xf>
    <xf numFmtId="0" fontId="3" fillId="3" borderId="0" xfId="0" applyFont="1" applyFill="1" applyAlignment="1">
      <alignment horizontal="center" vertical="center"/>
    </xf>
    <xf numFmtId="0" fontId="1" fillId="0" borderId="154" xfId="0" applyFont="1" applyBorder="1" applyAlignment="1">
      <alignment horizontal="justify" vertical="center" wrapText="1"/>
    </xf>
    <xf numFmtId="0" fontId="1" fillId="0" borderId="153" xfId="0" applyFont="1" applyBorder="1" applyAlignment="1">
      <alignment horizontal="justify"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5" fillId="0" borderId="2" xfId="0" applyFont="1" applyBorder="1" applyAlignment="1">
      <alignment horizontal="justify" vertical="center" wrapText="1"/>
    </xf>
    <xf numFmtId="0" fontId="1" fillId="0" borderId="2" xfId="0" applyFont="1" applyBorder="1" applyAlignment="1">
      <alignment horizontal="center" vertical="center" textRotation="90"/>
    </xf>
    <xf numFmtId="0" fontId="5" fillId="0" borderId="2" xfId="0" applyFont="1" applyBorder="1" applyAlignment="1">
      <alignment horizontal="center" vertical="center" wrapText="1"/>
    </xf>
    <xf numFmtId="0" fontId="38" fillId="0" borderId="2" xfId="0" applyFont="1" applyBorder="1" applyAlignment="1">
      <alignment horizontal="justify" vertical="center" wrapText="1"/>
    </xf>
    <xf numFmtId="9" fontId="1" fillId="3" borderId="2" xfId="1" applyFont="1" applyFill="1" applyBorder="1" applyAlignment="1">
      <alignment horizontal="center" vertical="center" wrapText="1"/>
    </xf>
    <xf numFmtId="0" fontId="1" fillId="0" borderId="2" xfId="0" applyFont="1" applyBorder="1" applyAlignment="1">
      <alignment horizontal="justify" vertical="center" wrapText="1"/>
    </xf>
    <xf numFmtId="9" fontId="1" fillId="3" borderId="2" xfId="0" applyNumberFormat="1" applyFont="1" applyFill="1" applyBorder="1" applyAlignment="1">
      <alignment horizontal="center" vertical="center" wrapText="1"/>
    </xf>
    <xf numFmtId="0" fontId="38"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9" fontId="1" fillId="0" borderId="2" xfId="1" applyFont="1" applyBorder="1" applyAlignment="1">
      <alignment horizontal="center" vertical="center" wrapText="1"/>
    </xf>
    <xf numFmtId="0" fontId="1" fillId="0" borderId="2" xfId="0" applyFont="1" applyBorder="1" applyAlignment="1">
      <alignment horizontal="justify" vertical="top" wrapText="1"/>
    </xf>
    <xf numFmtId="0" fontId="26" fillId="0" borderId="2" xfId="0" applyFont="1" applyBorder="1" applyAlignment="1">
      <alignment horizontal="center" vertical="center" wrapText="1"/>
    </xf>
    <xf numFmtId="0" fontId="1" fillId="0" borderId="6" xfId="0" applyFont="1" applyBorder="1" applyAlignment="1">
      <alignment horizontal="justify" vertical="center" wrapText="1"/>
    </xf>
    <xf numFmtId="0" fontId="38" fillId="0" borderId="154" xfId="0" applyFont="1" applyBorder="1" applyAlignment="1">
      <alignment horizontal="justify" vertical="center" wrapText="1"/>
    </xf>
    <xf numFmtId="0" fontId="38" fillId="0" borderId="0" xfId="0" applyFont="1" applyAlignment="1">
      <alignment horizontal="justify" vertical="center" wrapText="1"/>
    </xf>
    <xf numFmtId="0" fontId="9" fillId="3" borderId="2" xfId="0" applyFont="1" applyFill="1" applyBorder="1" applyAlignment="1">
      <alignment horizontal="center" vertical="center" wrapText="1" readingOrder="1"/>
    </xf>
    <xf numFmtId="0" fontId="1" fillId="0" borderId="2"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30" borderId="2" xfId="0" applyFont="1" applyFill="1" applyBorder="1" applyAlignment="1">
      <alignment horizontal="justify" vertical="center"/>
    </xf>
    <xf numFmtId="0" fontId="1" fillId="0" borderId="154" xfId="0" applyFont="1" applyFill="1" applyBorder="1" applyAlignment="1">
      <alignment horizontal="justify" vertical="center" wrapText="1"/>
    </xf>
    <xf numFmtId="0" fontId="1" fillId="0" borderId="52"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0" fillId="3" borderId="33"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5" fillId="0" borderId="4" xfId="0" applyFont="1" applyBorder="1" applyAlignment="1">
      <alignment horizontal="justify" vertical="center" wrapText="1"/>
    </xf>
    <xf numFmtId="9" fontId="1" fillId="3" borderId="4" xfId="1" applyFont="1" applyFill="1" applyBorder="1" applyAlignment="1">
      <alignment horizontal="center" vertical="center" wrapText="1"/>
    </xf>
    <xf numFmtId="0" fontId="1" fillId="0" borderId="8" xfId="0" applyFont="1" applyBorder="1" applyAlignment="1">
      <alignment horizontal="center" vertical="center"/>
    </xf>
    <xf numFmtId="0" fontId="1" fillId="0" borderId="4" xfId="0" applyFont="1" applyBorder="1" applyAlignment="1">
      <alignment horizontal="justify"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3" fillId="2" borderId="2" xfId="0" applyFont="1" applyFill="1" applyBorder="1" applyAlignment="1">
      <alignment horizontal="center" vertical="center" textRotation="90" wrapText="1"/>
    </xf>
    <xf numFmtId="0" fontId="5" fillId="3" borderId="4" xfId="0" applyFont="1" applyFill="1" applyBorder="1" applyAlignment="1">
      <alignment horizontal="justify" vertical="center" wrapText="1"/>
    </xf>
    <xf numFmtId="0" fontId="39" fillId="3" borderId="8" xfId="0" applyFont="1" applyFill="1" applyBorder="1" applyAlignment="1">
      <alignment horizontal="center" vertical="center" wrapText="1" readingOrder="1"/>
    </xf>
    <xf numFmtId="0" fontId="39" fillId="3" borderId="5" xfId="0" applyFont="1" applyFill="1" applyBorder="1" applyAlignment="1">
      <alignment horizontal="center" vertical="center" wrapText="1" readingOrder="1"/>
    </xf>
    <xf numFmtId="0" fontId="5" fillId="0" borderId="4" xfId="0" applyFont="1" applyBorder="1" applyAlignment="1">
      <alignment horizontal="center" vertical="center" textRotation="90"/>
    </xf>
    <xf numFmtId="0" fontId="5"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9" fontId="1" fillId="3" borderId="2" xfId="1" applyFont="1" applyFill="1" applyBorder="1" applyAlignment="1">
      <alignment horizontal="center" vertical="center" wrapText="1"/>
    </xf>
    <xf numFmtId="0" fontId="26" fillId="0" borderId="2" xfId="0" applyFont="1" applyBorder="1" applyAlignment="1">
      <alignment horizontal="center" vertical="center" wrapText="1"/>
    </xf>
    <xf numFmtId="0" fontId="38" fillId="0" borderId="2" xfId="0" applyFont="1" applyFill="1" applyBorder="1" applyAlignment="1">
      <alignment horizontal="justify" vertical="center" wrapText="1"/>
    </xf>
    <xf numFmtId="0" fontId="1" fillId="0" borderId="52" xfId="0" applyFont="1" applyBorder="1" applyAlignment="1">
      <alignment vertical="center"/>
    </xf>
    <xf numFmtId="0" fontId="1" fillId="0" borderId="80" xfId="0" applyFont="1" applyBorder="1" applyAlignment="1">
      <alignment vertical="center"/>
    </xf>
    <xf numFmtId="0" fontId="72" fillId="0" borderId="0" xfId="0" applyFont="1" applyAlignment="1">
      <alignment vertical="center"/>
    </xf>
    <xf numFmtId="0" fontId="1" fillId="3" borderId="0" xfId="0" applyFont="1" applyFill="1" applyAlignment="1">
      <alignment vertical="center"/>
    </xf>
    <xf numFmtId="0" fontId="1" fillId="3" borderId="5" xfId="0" applyFont="1" applyFill="1" applyBorder="1" applyAlignment="1">
      <alignment horizontal="justify" vertical="center" wrapText="1"/>
    </xf>
    <xf numFmtId="0" fontId="1" fillId="30" borderId="2" xfId="0" applyFont="1" applyFill="1" applyBorder="1" applyAlignment="1">
      <alignment vertical="center"/>
    </xf>
    <xf numFmtId="0" fontId="1" fillId="29" borderId="2" xfId="0" applyFont="1" applyFill="1" applyBorder="1" applyAlignment="1">
      <alignment horizontal="justify" vertical="center"/>
    </xf>
    <xf numFmtId="0" fontId="1" fillId="0" borderId="2" xfId="0" applyFont="1" applyBorder="1" applyAlignment="1">
      <alignment vertical="center"/>
    </xf>
    <xf numFmtId="9" fontId="1" fillId="0" borderId="37" xfId="1" applyFont="1" applyBorder="1" applyAlignment="1">
      <alignment vertical="center"/>
    </xf>
    <xf numFmtId="0" fontId="1" fillId="8" borderId="37" xfId="0" applyFont="1" applyFill="1" applyBorder="1" applyAlignment="1">
      <alignment vertical="center"/>
    </xf>
    <xf numFmtId="0" fontId="1" fillId="15" borderId="37" xfId="0" applyFont="1" applyFill="1" applyBorder="1" applyAlignment="1">
      <alignment vertical="center"/>
    </xf>
    <xf numFmtId="0" fontId="1" fillId="9" borderId="37" xfId="0" applyFont="1" applyFill="1" applyBorder="1" applyAlignment="1">
      <alignment vertical="center"/>
    </xf>
    <xf numFmtId="0" fontId="1" fillId="10" borderId="37" xfId="0" applyFont="1" applyFill="1" applyBorder="1" applyAlignment="1">
      <alignment vertical="center"/>
    </xf>
    <xf numFmtId="0" fontId="1" fillId="0" borderId="0" xfId="0" applyFont="1" applyAlignment="1">
      <alignment horizontal="justify" vertical="center"/>
    </xf>
    <xf numFmtId="0" fontId="72" fillId="0" borderId="0" xfId="0" applyFont="1" applyAlignment="1">
      <alignment horizontal="justify" vertical="center"/>
    </xf>
    <xf numFmtId="0" fontId="1" fillId="0" borderId="0" xfId="0" applyFont="1" applyFill="1" applyAlignment="1">
      <alignment horizontal="justify" vertical="center" wrapText="1"/>
    </xf>
    <xf numFmtId="0" fontId="38" fillId="0" borderId="0" xfId="0" applyFont="1" applyFill="1" applyAlignment="1">
      <alignment horizontal="justify" vertical="center" wrapText="1"/>
    </xf>
    <xf numFmtId="0" fontId="30" fillId="0" borderId="2" xfId="0" applyFont="1" applyBorder="1" applyAlignment="1">
      <alignment horizontal="center" vertical="center" wrapText="1"/>
    </xf>
    <xf numFmtId="0" fontId="1" fillId="0" borderId="0" xfId="0" applyFont="1" applyAlignment="1">
      <alignment horizontal="left" vertical="center" wrapText="1"/>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0" xfId="0" applyFont="1" applyAlignment="1">
      <alignment horizontal="center" vertical="center"/>
    </xf>
    <xf numFmtId="0" fontId="72" fillId="0" borderId="68" xfId="0" applyFont="1" applyBorder="1" applyAlignment="1">
      <alignment horizontal="center" vertical="center"/>
    </xf>
    <xf numFmtId="0" fontId="72" fillId="0" borderId="150" xfId="0" applyFont="1" applyBorder="1" applyAlignment="1">
      <alignment horizontal="center" vertical="center"/>
    </xf>
    <xf numFmtId="0" fontId="3" fillId="2" borderId="85" xfId="0" applyFont="1" applyFill="1" applyBorder="1" applyAlignment="1">
      <alignment horizontal="center" vertical="center"/>
    </xf>
    <xf numFmtId="0" fontId="72" fillId="0" borderId="151" xfId="0" applyFont="1" applyBorder="1" applyAlignment="1">
      <alignment horizontal="center" vertical="center"/>
    </xf>
    <xf numFmtId="0" fontId="72" fillId="0" borderId="152" xfId="0" applyFont="1" applyBorder="1" applyAlignment="1">
      <alignment horizontal="center" vertical="center"/>
    </xf>
    <xf numFmtId="0" fontId="72" fillId="0" borderId="148" xfId="0" applyFont="1" applyBorder="1" applyAlignment="1">
      <alignment horizontal="center" vertical="center"/>
    </xf>
    <xf numFmtId="0" fontId="3" fillId="2" borderId="10"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27" fillId="0" borderId="80" xfId="0" applyFont="1" applyBorder="1" applyAlignment="1">
      <alignment horizontal="center" vertical="center"/>
    </xf>
    <xf numFmtId="0" fontId="72" fillId="3" borderId="148" xfId="0" applyFont="1" applyFill="1" applyBorder="1" applyAlignment="1">
      <alignment horizontal="center" vertical="center"/>
    </xf>
    <xf numFmtId="0" fontId="72" fillId="3" borderId="149" xfId="0" applyFont="1" applyFill="1" applyBorder="1" applyAlignment="1">
      <alignment horizontal="center" vertical="center"/>
    </xf>
    <xf numFmtId="0" fontId="40" fillId="3" borderId="33" xfId="0" applyFont="1" applyFill="1" applyBorder="1" applyAlignment="1">
      <alignment horizontal="center" vertical="center" wrapText="1" readingOrder="1"/>
    </xf>
    <xf numFmtId="0" fontId="40" fillId="3" borderId="85"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9" fillId="3" borderId="90" xfId="0" applyFont="1" applyFill="1" applyBorder="1" applyAlignment="1">
      <alignment horizontal="center" vertical="center" wrapText="1" readingOrder="1"/>
    </xf>
    <xf numFmtId="0" fontId="39" fillId="3" borderId="86" xfId="0" applyFont="1" applyFill="1" applyBorder="1" applyAlignment="1">
      <alignment horizontal="center" vertical="center" wrapText="1" readingOrder="1"/>
    </xf>
    <xf numFmtId="0" fontId="5" fillId="0" borderId="4"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5" xfId="0" applyFont="1" applyBorder="1" applyAlignment="1">
      <alignment horizontal="justify" vertical="center" wrapText="1"/>
    </xf>
    <xf numFmtId="9" fontId="1" fillId="3" borderId="4" xfId="1" applyFont="1" applyFill="1" applyBorder="1" applyAlignment="1">
      <alignment horizontal="center" vertical="center" wrapText="1"/>
    </xf>
    <xf numFmtId="9" fontId="1" fillId="3" borderId="5" xfId="1" applyFont="1" applyFill="1" applyBorder="1" applyAlignment="1">
      <alignment horizontal="center" vertical="center" wrapText="1"/>
    </xf>
    <xf numFmtId="0" fontId="40" fillId="3" borderId="90" xfId="0" applyFont="1" applyFill="1" applyBorder="1" applyAlignment="1">
      <alignment horizontal="center" vertical="center" wrapText="1" readingOrder="1"/>
    </xf>
    <xf numFmtId="0" fontId="40" fillId="3" borderId="86" xfId="0" applyFont="1" applyFill="1" applyBorder="1" applyAlignment="1">
      <alignment horizontal="center" vertical="center" wrapText="1" readingOrder="1"/>
    </xf>
    <xf numFmtId="0" fontId="40" fillId="3" borderId="5" xfId="0" applyFont="1" applyFill="1" applyBorder="1" applyAlignment="1">
      <alignment horizontal="center" vertical="center" wrapText="1" readingOrder="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26" fillId="0" borderId="4"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7"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3" fillId="2" borderId="10" xfId="0" applyFont="1" applyFill="1" applyBorder="1" applyAlignment="1">
      <alignment horizontal="center" vertical="center" wrapText="1"/>
    </xf>
    <xf numFmtId="0" fontId="3" fillId="2" borderId="35"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1" fillId="2" borderId="35"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1" fillId="0" borderId="8" xfId="0" applyFont="1" applyBorder="1" applyAlignment="1">
      <alignment horizontal="center" vertical="center" wrapText="1"/>
    </xf>
    <xf numFmtId="0" fontId="5" fillId="3" borderId="4" xfId="0" applyFont="1" applyFill="1" applyBorder="1" applyAlignment="1">
      <alignment horizontal="justify" vertical="center" wrapText="1"/>
    </xf>
    <xf numFmtId="0" fontId="5" fillId="3" borderId="8" xfId="0" applyFont="1" applyFill="1" applyBorder="1" applyAlignment="1">
      <alignment horizontal="justify" vertical="center" wrapText="1"/>
    </xf>
    <xf numFmtId="0" fontId="39" fillId="3" borderId="8" xfId="0" applyFont="1" applyFill="1" applyBorder="1" applyAlignment="1">
      <alignment horizontal="center" vertical="center" wrapText="1" readingOrder="1"/>
    </xf>
    <xf numFmtId="0" fontId="39" fillId="3" borderId="5" xfId="0" applyFont="1" applyFill="1" applyBorder="1" applyAlignment="1">
      <alignment horizontal="center" vertical="center" wrapText="1" readingOrder="1"/>
    </xf>
    <xf numFmtId="9" fontId="1" fillId="3" borderId="34" xfId="1" applyFont="1" applyFill="1" applyBorder="1" applyAlignment="1">
      <alignment horizontal="center" vertical="center" wrapText="1"/>
    </xf>
    <xf numFmtId="9" fontId="1" fillId="3" borderId="36" xfId="1" applyFont="1" applyFill="1" applyBorder="1" applyAlignment="1">
      <alignment horizontal="center" vertical="center" wrapText="1"/>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9" fontId="1" fillId="0" borderId="8"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3" borderId="5" xfId="0" applyFont="1" applyFill="1" applyBorder="1" applyAlignment="1">
      <alignment horizontal="justify" vertical="center" wrapText="1"/>
    </xf>
    <xf numFmtId="0" fontId="39" fillId="3" borderId="4" xfId="0" applyFont="1" applyFill="1" applyBorder="1" applyAlignment="1">
      <alignment horizontal="center" vertical="center" wrapText="1" readingOrder="1"/>
    </xf>
    <xf numFmtId="0" fontId="3" fillId="29" borderId="9" xfId="0" applyFont="1" applyFill="1" applyBorder="1" applyAlignment="1">
      <alignment horizontal="justify" vertical="center"/>
    </xf>
    <xf numFmtId="0" fontId="3" fillId="2" borderId="2" xfId="0" applyFont="1" applyFill="1" applyBorder="1" applyAlignment="1">
      <alignment horizontal="center" vertical="center"/>
    </xf>
    <xf numFmtId="0" fontId="3" fillId="2" borderId="2" xfId="0" applyFont="1" applyFill="1" applyBorder="1" applyAlignment="1">
      <alignment horizontal="justify" vertical="center" wrapText="1"/>
    </xf>
    <xf numFmtId="0" fontId="43" fillId="16" borderId="4"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3" fillId="0" borderId="37" xfId="0" applyFont="1" applyBorder="1" applyAlignment="1">
      <alignment horizontal="center" vertical="top" wrapText="1"/>
    </xf>
    <xf numFmtId="0" fontId="3" fillId="2" borderId="5" xfId="0" applyFont="1" applyFill="1" applyBorder="1" applyAlignment="1">
      <alignment horizontal="center" vertical="center"/>
    </xf>
    <xf numFmtId="0" fontId="1" fillId="0" borderId="0" xfId="0" applyFont="1" applyAlignment="1">
      <alignment horizontal="center"/>
    </xf>
    <xf numFmtId="0" fontId="1" fillId="15" borderId="2" xfId="0" applyFont="1" applyFill="1" applyBorder="1" applyAlignment="1">
      <alignment horizontal="center" vertical="center" wrapText="1"/>
    </xf>
    <xf numFmtId="0" fontId="9" fillId="3" borderId="2" xfId="0" applyFont="1" applyFill="1" applyBorder="1" applyAlignment="1">
      <alignment horizontal="center" vertical="center" wrapText="1" readingOrder="1"/>
    </xf>
    <xf numFmtId="0" fontId="5"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9" fontId="1" fillId="3" borderId="2" xfId="1" applyFont="1" applyFill="1" applyBorder="1" applyAlignment="1">
      <alignment horizontal="center" vertical="center" wrapText="1"/>
    </xf>
    <xf numFmtId="0" fontId="9" fillId="24" borderId="2" xfId="0" applyFont="1" applyFill="1" applyBorder="1" applyAlignment="1">
      <alignment horizontal="center" vertical="center" wrapText="1" readingOrder="1"/>
    </xf>
    <xf numFmtId="0" fontId="9" fillId="15" borderId="2" xfId="0" applyFont="1" applyFill="1" applyBorder="1" applyAlignment="1">
      <alignment horizontal="center" vertical="center" wrapText="1" readingOrder="1"/>
    </xf>
    <xf numFmtId="0" fontId="3" fillId="2" borderId="34" xfId="0" applyFont="1" applyFill="1" applyBorder="1" applyAlignment="1">
      <alignment horizontal="center" vertical="center" textRotation="90" wrapText="1"/>
    </xf>
    <xf numFmtId="0" fontId="3" fillId="2" borderId="36" xfId="0" applyFont="1" applyFill="1" applyBorder="1" applyAlignment="1">
      <alignment horizontal="center" vertical="center" textRotation="90" wrapText="1"/>
    </xf>
    <xf numFmtId="0" fontId="1" fillId="14" borderId="2" xfId="0" applyFont="1" applyFill="1" applyBorder="1" applyAlignment="1">
      <alignment horizontal="center" vertical="center" wrapText="1"/>
    </xf>
    <xf numFmtId="0" fontId="75" fillId="2" borderId="4" xfId="0" applyFont="1" applyFill="1" applyBorder="1" applyAlignment="1">
      <alignment horizontal="center" vertical="center" wrapText="1"/>
    </xf>
    <xf numFmtId="0" fontId="75" fillId="2" borderId="5" xfId="0" applyFont="1" applyFill="1" applyBorder="1" applyAlignment="1">
      <alignment horizontal="center" vertical="center" wrapText="1"/>
    </xf>
    <xf numFmtId="0" fontId="26" fillId="0" borderId="2" xfId="0" applyFont="1" applyBorder="1" applyAlignment="1">
      <alignment horizontal="center" vertical="center" wrapText="1"/>
    </xf>
    <xf numFmtId="0" fontId="9" fillId="8" borderId="2" xfId="0" applyFont="1" applyFill="1" applyBorder="1" applyAlignment="1">
      <alignment horizontal="center" vertical="center" wrapText="1" readingOrder="1"/>
    </xf>
    <xf numFmtId="0" fontId="1" fillId="0" borderId="8" xfId="0" applyFont="1" applyBorder="1" applyAlignment="1">
      <alignment horizontal="justify" vertical="center" wrapText="1"/>
    </xf>
    <xf numFmtId="0" fontId="5" fillId="23" borderId="4" xfId="0" applyFont="1" applyFill="1" applyBorder="1" applyAlignment="1">
      <alignment horizontal="justify" vertical="center" wrapText="1"/>
    </xf>
    <xf numFmtId="0" fontId="5" fillId="23" borderId="8" xfId="0" applyFont="1" applyFill="1" applyBorder="1" applyAlignment="1">
      <alignment horizontal="justify" vertical="center" wrapText="1"/>
    </xf>
    <xf numFmtId="0" fontId="5" fillId="23" borderId="5" xfId="0" applyFont="1" applyFill="1" applyBorder="1" applyAlignment="1">
      <alignment horizontal="justify" vertical="center" wrapText="1"/>
    </xf>
    <xf numFmtId="0" fontId="5" fillId="0" borderId="8" xfId="0" applyFont="1" applyBorder="1" applyAlignment="1">
      <alignment horizontal="center" vertical="center" wrapText="1"/>
    </xf>
    <xf numFmtId="9" fontId="1" fillId="3" borderId="4" xfId="0" applyNumberFormat="1" applyFont="1" applyFill="1" applyBorder="1" applyAlignment="1">
      <alignment horizontal="center" vertical="center" wrapText="1"/>
    </xf>
    <xf numFmtId="9" fontId="1" fillId="3" borderId="8" xfId="0" applyNumberFormat="1" applyFont="1" applyFill="1" applyBorder="1" applyAlignment="1">
      <alignment horizontal="center" vertical="center" wrapText="1"/>
    </xf>
    <xf numFmtId="9" fontId="1" fillId="3" borderId="5" xfId="0" applyNumberFormat="1" applyFont="1" applyFill="1" applyBorder="1" applyAlignment="1">
      <alignment horizontal="center" vertical="center" wrapText="1"/>
    </xf>
    <xf numFmtId="0" fontId="38" fillId="3" borderId="8" xfId="0" applyFont="1" applyFill="1" applyBorder="1" applyAlignment="1">
      <alignment horizontal="center" vertical="center" wrapText="1"/>
    </xf>
    <xf numFmtId="14" fontId="1" fillId="0" borderId="4" xfId="0" applyNumberFormat="1" applyFont="1" applyBorder="1" applyAlignment="1">
      <alignment horizontal="left" vertical="center" wrapText="1"/>
    </xf>
    <xf numFmtId="14" fontId="1" fillId="0" borderId="8" xfId="0" applyNumberFormat="1" applyFont="1" applyBorder="1" applyAlignment="1">
      <alignment horizontal="left" vertical="center" wrapText="1"/>
    </xf>
    <xf numFmtId="14" fontId="1" fillId="0" borderId="5" xfId="0" applyNumberFormat="1" applyFont="1" applyBorder="1" applyAlignment="1">
      <alignment horizontal="left" vertical="center" wrapText="1"/>
    </xf>
    <xf numFmtId="9" fontId="1" fillId="3" borderId="8" xfId="1" applyFont="1" applyFill="1" applyBorder="1" applyAlignment="1">
      <alignment horizontal="center" vertical="center" wrapText="1"/>
    </xf>
    <xf numFmtId="0" fontId="40" fillId="3" borderId="8" xfId="0" applyFont="1" applyFill="1" applyBorder="1" applyAlignment="1">
      <alignment horizontal="center" vertical="center" wrapText="1" readingOrder="1"/>
    </xf>
    <xf numFmtId="9" fontId="1" fillId="3" borderId="91" xfId="0" applyNumberFormat="1" applyFont="1" applyFill="1" applyBorder="1" applyAlignment="1">
      <alignment horizontal="center" vertical="center" wrapText="1"/>
    </xf>
    <xf numFmtId="9" fontId="1" fillId="3" borderId="85" xfId="0" applyNumberFormat="1" applyFont="1" applyFill="1" applyBorder="1" applyAlignment="1">
      <alignment horizontal="center" vertical="center" wrapText="1"/>
    </xf>
    <xf numFmtId="14" fontId="1" fillId="0" borderId="4"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2" fillId="8" borderId="90" xfId="0" applyFont="1" applyFill="1" applyBorder="1" applyAlignment="1">
      <alignment horizontal="center" vertical="center" wrapText="1" readingOrder="1"/>
    </xf>
    <xf numFmtId="0" fontId="2" fillId="8" borderId="8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6" xfId="0" applyFont="1" applyFill="1" applyBorder="1" applyAlignment="1">
      <alignment horizontal="center" vertical="center" textRotation="90" wrapText="1" readingOrder="1"/>
    </xf>
    <xf numFmtId="0" fontId="20" fillId="13" borderId="18" xfId="0" applyFont="1" applyFill="1" applyBorder="1" applyAlignment="1">
      <alignment horizontal="left" wrapText="1" readingOrder="1"/>
    </xf>
    <xf numFmtId="0" fontId="20" fillId="13" borderId="22" xfId="0" applyFont="1" applyFill="1" applyBorder="1" applyAlignment="1">
      <alignment horizontal="left" wrapText="1" readingOrder="1"/>
    </xf>
    <xf numFmtId="0" fontId="20" fillId="14" borderId="18" xfId="0" applyFont="1" applyFill="1" applyBorder="1" applyAlignment="1">
      <alignment horizontal="left" wrapText="1" readingOrder="1"/>
    </xf>
    <xf numFmtId="0" fontId="20" fillId="14" borderId="22" xfId="0" applyFont="1" applyFill="1" applyBorder="1" applyAlignment="1">
      <alignment horizontal="left" wrapText="1" readingOrder="1"/>
    </xf>
    <xf numFmtId="0" fontId="20" fillId="15" borderId="18" xfId="0" applyFont="1" applyFill="1" applyBorder="1" applyAlignment="1">
      <alignment horizontal="left" wrapText="1" readingOrder="1"/>
    </xf>
    <xf numFmtId="0" fontId="20" fillId="15" borderId="22" xfId="0" applyFont="1" applyFill="1" applyBorder="1" applyAlignment="1">
      <alignment horizontal="left" wrapText="1" readingOrder="1"/>
    </xf>
    <xf numFmtId="0" fontId="2" fillId="0" borderId="24"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 fillId="0" borderId="17"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0" fillId="0" borderId="19" xfId="0" applyFont="1" applyBorder="1" applyAlignment="1">
      <alignment horizontal="left" wrapText="1" readingOrder="1"/>
    </xf>
    <xf numFmtId="0" fontId="22" fillId="14" borderId="20" xfId="0" applyFont="1" applyFill="1" applyBorder="1" applyAlignment="1">
      <alignment horizontal="center" vertical="center" wrapText="1" readingOrder="1"/>
    </xf>
    <xf numFmtId="0" fontId="22" fillId="14" borderId="23" xfId="0" applyFont="1" applyFill="1" applyBorder="1" applyAlignment="1">
      <alignment horizontal="center" vertical="center" wrapText="1" readingOrder="1"/>
    </xf>
    <xf numFmtId="0" fontId="2" fillId="16" borderId="25" xfId="0" applyFont="1" applyFill="1" applyBorder="1" applyAlignment="1">
      <alignment horizontal="center" vertical="center" wrapText="1" readingOrder="1"/>
    </xf>
    <xf numFmtId="0" fontId="2" fillId="16" borderId="23" xfId="0" applyFont="1" applyFill="1" applyBorder="1" applyAlignment="1">
      <alignment horizontal="center" vertical="center" wrapText="1" readingOrder="1"/>
    </xf>
    <xf numFmtId="0" fontId="2" fillId="15" borderId="25" xfId="0" applyFont="1" applyFill="1" applyBorder="1" applyAlignment="1">
      <alignment horizontal="center" vertical="center" wrapText="1" readingOrder="1"/>
    </xf>
    <xf numFmtId="0" fontId="2" fillId="15" borderId="23" xfId="0" applyFont="1" applyFill="1" applyBorder="1" applyAlignment="1">
      <alignment horizontal="center" vertical="center" wrapText="1" readingOrder="1"/>
    </xf>
    <xf numFmtId="0" fontId="20" fillId="8" borderId="18" xfId="0" applyFont="1" applyFill="1" applyBorder="1" applyAlignment="1">
      <alignment horizontal="left" wrapText="1" readingOrder="1"/>
    </xf>
    <xf numFmtId="0" fontId="20" fillId="8" borderId="22" xfId="0" applyFont="1" applyFill="1" applyBorder="1" applyAlignment="1">
      <alignment horizontal="left" wrapText="1" readingOrder="1"/>
    </xf>
    <xf numFmtId="0" fontId="37" fillId="13" borderId="18" xfId="0" applyFont="1" applyFill="1" applyBorder="1" applyAlignment="1">
      <alignment horizontal="center" wrapText="1" readingOrder="1"/>
    </xf>
    <xf numFmtId="0" fontId="37" fillId="13" borderId="22" xfId="0" applyFont="1" applyFill="1" applyBorder="1" applyAlignment="1">
      <alignment horizontal="center" wrapText="1" readingOrder="1"/>
    </xf>
    <xf numFmtId="0" fontId="20" fillId="0" borderId="0" xfId="0" applyFont="1" applyAlignment="1">
      <alignment horizontal="left" wrapText="1" readingOrder="1"/>
    </xf>
    <xf numFmtId="0" fontId="2" fillId="8" borderId="25" xfId="0" applyFont="1" applyFill="1" applyBorder="1" applyAlignment="1">
      <alignment horizontal="center" vertical="center" wrapText="1" readingOrder="1"/>
    </xf>
    <xf numFmtId="0" fontId="2" fillId="8" borderId="20" xfId="0" applyFont="1" applyFill="1" applyBorder="1" applyAlignment="1">
      <alignment horizontal="center" vertical="center" wrapText="1" readingOrder="1"/>
    </xf>
    <xf numFmtId="0" fontId="20" fillId="0" borderId="26" xfId="0" applyFont="1" applyBorder="1" applyAlignment="1">
      <alignment horizontal="left" wrapText="1" readingOrder="1"/>
    </xf>
    <xf numFmtId="0" fontId="2" fillId="13" borderId="25" xfId="0" applyFont="1" applyFill="1" applyBorder="1" applyAlignment="1">
      <alignment horizontal="center" vertical="center" wrapText="1" readingOrder="1"/>
    </xf>
    <xf numFmtId="0" fontId="2" fillId="13" borderId="23" xfId="0" applyFont="1" applyFill="1" applyBorder="1" applyAlignment="1">
      <alignment horizontal="center" vertical="center" wrapText="1" readingOrder="1"/>
    </xf>
    <xf numFmtId="0" fontId="20" fillId="13" borderId="22" xfId="0" applyFont="1" applyFill="1" applyBorder="1" applyAlignment="1">
      <alignment horizontal="center" wrapText="1" readingOrder="1"/>
    </xf>
    <xf numFmtId="0" fontId="37" fillId="13" borderId="18" xfId="0" applyFont="1" applyFill="1" applyBorder="1" applyAlignment="1">
      <alignment horizontal="left" vertical="center" wrapText="1" readingOrder="1"/>
    </xf>
    <xf numFmtId="0" fontId="37" fillId="13" borderId="22" xfId="0" applyFont="1" applyFill="1" applyBorder="1" applyAlignment="1">
      <alignment horizontal="left" vertical="center" wrapText="1" readingOrder="1"/>
    </xf>
    <xf numFmtId="0" fontId="20" fillId="14" borderId="18" xfId="0" applyFont="1" applyFill="1" applyBorder="1" applyAlignment="1">
      <alignment horizontal="left" vertical="center" wrapText="1" readingOrder="1"/>
    </xf>
    <xf numFmtId="0" fontId="20" fillId="14" borderId="22" xfId="0" applyFont="1" applyFill="1" applyBorder="1" applyAlignment="1">
      <alignment horizontal="left" vertical="center" wrapText="1" readingOrder="1"/>
    </xf>
    <xf numFmtId="0" fontId="5" fillId="0" borderId="33" xfId="0" applyFont="1" applyBorder="1" applyAlignment="1">
      <alignment horizontal="justify" vertical="center" wrapText="1"/>
    </xf>
    <xf numFmtId="0" fontId="24" fillId="6" borderId="29" xfId="0" applyFont="1" applyFill="1" applyBorder="1" applyAlignment="1">
      <alignment horizontal="center" vertical="center" wrapText="1" readingOrder="1"/>
    </xf>
    <xf numFmtId="0" fontId="24" fillId="6" borderId="30" xfId="0" applyFont="1" applyFill="1" applyBorder="1" applyAlignment="1">
      <alignment horizontal="center" vertical="center" wrapText="1" readingOrder="1"/>
    </xf>
    <xf numFmtId="0" fontId="24" fillId="6" borderId="11" xfId="0" applyFont="1" applyFill="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24" fillId="6" borderId="69" xfId="0" applyFont="1" applyFill="1" applyBorder="1" applyAlignment="1">
      <alignment horizontal="center" vertical="center" wrapText="1" readingOrder="1"/>
    </xf>
    <xf numFmtId="0" fontId="2" fillId="0" borderId="71"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73" xfId="0" applyFont="1" applyBorder="1" applyAlignment="1">
      <alignment horizontal="center" vertical="center" wrapText="1" readingOrder="1"/>
    </xf>
    <xf numFmtId="0" fontId="2" fillId="0" borderId="74" xfId="0" applyFont="1" applyBorder="1" applyAlignment="1">
      <alignment horizontal="center" vertical="center" wrapText="1" readingOrder="1"/>
    </xf>
    <xf numFmtId="0" fontId="2" fillId="0" borderId="75" xfId="0" applyFont="1" applyBorder="1" applyAlignment="1">
      <alignment horizontal="center" vertical="center" wrapText="1" readingOrder="1"/>
    </xf>
    <xf numFmtId="0" fontId="5" fillId="0" borderId="0" xfId="0" applyFont="1" applyAlignment="1">
      <alignment horizontal="justify"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0" fillId="0" borderId="53" xfId="0" applyBorder="1" applyAlignment="1">
      <alignment horizontal="justify" vertical="top" wrapText="1"/>
    </xf>
    <xf numFmtId="0" fontId="0" fillId="0" borderId="60" xfId="0" applyBorder="1" applyAlignment="1">
      <alignment horizontal="justify" vertical="top" wrapText="1"/>
    </xf>
    <xf numFmtId="0" fontId="0" fillId="0" borderId="61" xfId="0" applyBorder="1" applyAlignment="1">
      <alignment horizontal="justify" vertical="top" wrapText="1"/>
    </xf>
    <xf numFmtId="0" fontId="8" fillId="6" borderId="62" xfId="0" applyFont="1" applyFill="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33" fillId="0" borderId="46" xfId="0" applyFont="1" applyBorder="1" applyAlignment="1">
      <alignment horizontal="justify" vertical="center" wrapText="1"/>
    </xf>
    <xf numFmtId="0" fontId="32" fillId="0" borderId="41" xfId="0" applyFont="1" applyBorder="1" applyAlignment="1">
      <alignment horizontal="justify" vertical="center" wrapText="1"/>
    </xf>
    <xf numFmtId="0" fontId="32" fillId="0" borderId="55" xfId="0" applyFont="1" applyBorder="1" applyAlignment="1">
      <alignment horizontal="justify" vertical="center" wrapText="1"/>
    </xf>
    <xf numFmtId="0" fontId="15" fillId="0" borderId="47" xfId="0" applyFont="1" applyBorder="1" applyAlignment="1">
      <alignment horizontal="center" vertical="center"/>
    </xf>
    <xf numFmtId="0" fontId="15" fillId="0" borderId="37" xfId="0" applyFont="1" applyBorder="1" applyAlignment="1">
      <alignment horizontal="center" vertical="center"/>
    </xf>
    <xf numFmtId="0" fontId="15" fillId="0" borderId="56" xfId="0" applyFont="1" applyBorder="1" applyAlignment="1">
      <alignment horizontal="center" vertical="center"/>
    </xf>
    <xf numFmtId="0" fontId="8" fillId="6" borderId="53" xfId="0" applyFont="1" applyFill="1" applyBorder="1" applyAlignment="1">
      <alignment horizontal="center" vertical="center" wrapText="1" readingOrder="1"/>
    </xf>
    <xf numFmtId="0" fontId="8" fillId="6" borderId="52" xfId="0" applyFont="1" applyFill="1" applyBorder="1" applyAlignment="1">
      <alignment horizontal="center" vertical="center" wrapText="1" readingOrder="1"/>
    </xf>
    <xf numFmtId="0" fontId="33" fillId="0" borderId="38" xfId="0" applyFont="1" applyBorder="1" applyAlignment="1">
      <alignment horizontal="justify" vertical="center" wrapText="1"/>
    </xf>
    <xf numFmtId="0" fontId="15" fillId="0" borderId="39" xfId="0" applyFont="1" applyBorder="1" applyAlignment="1">
      <alignment horizontal="center" vertical="center"/>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8" fillId="6" borderId="82" xfId="0" applyFont="1" applyFill="1" applyBorder="1" applyAlignment="1">
      <alignment horizontal="center" vertical="center" wrapText="1" readingOrder="1"/>
    </xf>
    <xf numFmtId="0" fontId="33" fillId="0" borderId="78" xfId="0" applyFont="1" applyBorder="1" applyAlignment="1">
      <alignment horizontal="justify" vertical="center" wrapText="1"/>
    </xf>
    <xf numFmtId="0" fontId="32" fillId="0" borderId="79" xfId="0" applyFont="1" applyBorder="1" applyAlignment="1">
      <alignment horizontal="justify"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50" fillId="28" borderId="37" xfId="5" applyFont="1" applyFill="1" applyBorder="1" applyAlignment="1">
      <alignment horizontal="center" vertical="center" wrapText="1"/>
    </xf>
    <xf numFmtId="0" fontId="48" fillId="0" borderId="64" xfId="0" applyFont="1" applyBorder="1" applyAlignment="1">
      <alignment horizontal="center"/>
    </xf>
    <xf numFmtId="0" fontId="48" fillId="0" borderId="65" xfId="0" applyFont="1" applyBorder="1" applyAlignment="1">
      <alignment horizontal="center"/>
    </xf>
    <xf numFmtId="0" fontId="48" fillId="0" borderId="66" xfId="0" applyFont="1" applyBorder="1" applyAlignment="1">
      <alignment horizontal="center"/>
    </xf>
    <xf numFmtId="0" fontId="50" fillId="0" borderId="92" xfId="0" applyFont="1" applyBorder="1" applyAlignment="1">
      <alignment horizontal="center" vertical="center" wrapText="1"/>
    </xf>
    <xf numFmtId="0" fontId="50" fillId="0" borderId="97" xfId="0" applyFont="1" applyBorder="1" applyAlignment="1">
      <alignment horizontal="center" vertical="center" wrapText="1"/>
    </xf>
    <xf numFmtId="0" fontId="1" fillId="0" borderId="98" xfId="0" applyFont="1" applyBorder="1" applyAlignment="1">
      <alignment horizontal="center" vertical="center"/>
    </xf>
    <xf numFmtId="0" fontId="1" fillId="0" borderId="104" xfId="0" applyFont="1" applyBorder="1" applyAlignment="1">
      <alignment horizontal="center" vertical="center"/>
    </xf>
    <xf numFmtId="0" fontId="1" fillId="0" borderId="100" xfId="0" applyFont="1" applyBorder="1" applyAlignment="1">
      <alignment horizontal="center" vertical="center"/>
    </xf>
    <xf numFmtId="0" fontId="1" fillId="0" borderId="113" xfId="0" applyFont="1" applyBorder="1" applyAlignment="1">
      <alignment horizontal="center" vertical="center"/>
    </xf>
    <xf numFmtId="0" fontId="49" fillId="0" borderId="92" xfId="0" applyFont="1" applyBorder="1" applyAlignment="1">
      <alignment horizontal="center" vertical="center" wrapText="1"/>
    </xf>
    <xf numFmtId="0" fontId="49" fillId="0" borderId="97" xfId="0" applyFont="1" applyBorder="1" applyAlignment="1">
      <alignment horizontal="center" vertical="center" wrapText="1"/>
    </xf>
    <xf numFmtId="0" fontId="49" fillId="0" borderId="99"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4" xfId="0" applyFont="1" applyBorder="1" applyAlignment="1">
      <alignment horizontal="center" vertical="center" wrapText="1"/>
    </xf>
    <xf numFmtId="0" fontId="49" fillId="0" borderId="95" xfId="0" applyFont="1" applyBorder="1" applyAlignment="1">
      <alignment horizontal="center" vertical="center" wrapText="1"/>
    </xf>
    <xf numFmtId="0" fontId="49" fillId="0" borderId="96"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100" xfId="0" applyFont="1" applyBorder="1" applyAlignment="1">
      <alignment horizontal="center" vertical="center" wrapText="1"/>
    </xf>
    <xf numFmtId="0" fontId="50" fillId="0" borderId="100" xfId="0" applyFont="1" applyBorder="1" applyAlignment="1">
      <alignment horizontal="center" vertical="center" wrapText="1"/>
    </xf>
    <xf numFmtId="0" fontId="50" fillId="0" borderId="99" xfId="0" applyFont="1" applyBorder="1" applyAlignment="1">
      <alignment horizontal="center" vertical="center" wrapText="1"/>
    </xf>
    <xf numFmtId="0" fontId="50" fillId="0" borderId="98" xfId="0" applyFont="1" applyBorder="1" applyAlignment="1">
      <alignment horizontal="center" vertical="center" wrapText="1"/>
    </xf>
    <xf numFmtId="0" fontId="50" fillId="0" borderId="104" xfId="0" applyFont="1" applyBorder="1" applyAlignment="1">
      <alignment horizontal="center" vertical="center" wrapText="1"/>
    </xf>
    <xf numFmtId="0" fontId="50" fillId="0" borderId="119" xfId="0" applyFont="1" applyBorder="1" applyAlignment="1">
      <alignment horizontal="center" vertical="center" wrapText="1"/>
    </xf>
    <xf numFmtId="0" fontId="52" fillId="0" borderId="94" xfId="0" applyFont="1" applyBorder="1" applyAlignment="1">
      <alignment horizontal="center" vertical="center"/>
    </xf>
    <xf numFmtId="0" fontId="52" fillId="0" borderId="95" xfId="0" applyFont="1" applyBorder="1" applyAlignment="1">
      <alignment horizontal="center" vertical="center"/>
    </xf>
    <xf numFmtId="0" fontId="52" fillId="0" borderId="96" xfId="0" applyFont="1" applyBorder="1" applyAlignment="1">
      <alignment horizontal="center" vertical="center"/>
    </xf>
    <xf numFmtId="0" fontId="51" fillId="0" borderId="98" xfId="0" applyFont="1" applyBorder="1" applyAlignment="1">
      <alignment horizontal="center" vertical="center" wrapText="1"/>
    </xf>
    <xf numFmtId="0" fontId="51" fillId="0" borderId="104" xfId="0" applyFont="1" applyBorder="1" applyAlignment="1">
      <alignment horizontal="center" vertical="center" wrapText="1"/>
    </xf>
    <xf numFmtId="0" fontId="50" fillId="0" borderId="98" xfId="0" applyFont="1" applyBorder="1" applyAlignment="1">
      <alignment horizontal="center" vertical="center"/>
    </xf>
    <xf numFmtId="0" fontId="50" fillId="0" borderId="100" xfId="0" applyFont="1" applyBorder="1" applyAlignment="1">
      <alignment horizontal="center" vertical="center"/>
    </xf>
    <xf numFmtId="0" fontId="50" fillId="0" borderId="104" xfId="0" applyFont="1" applyBorder="1" applyAlignment="1">
      <alignment horizontal="center" vertical="center"/>
    </xf>
    <xf numFmtId="0" fontId="1" fillId="0" borderId="114" xfId="0" applyFont="1" applyBorder="1" applyAlignment="1">
      <alignment horizontal="center" vertical="center"/>
    </xf>
    <xf numFmtId="0" fontId="59" fillId="0" borderId="145" xfId="0" applyFont="1" applyBorder="1" applyAlignment="1">
      <alignment horizontal="center" vertical="center" wrapText="1"/>
    </xf>
    <xf numFmtId="0" fontId="59" fillId="0" borderId="146" xfId="0" applyFont="1" applyBorder="1" applyAlignment="1">
      <alignment horizontal="center" vertical="center" wrapText="1"/>
    </xf>
    <xf numFmtId="0" fontId="59" fillId="0" borderId="147" xfId="0" applyFont="1" applyBorder="1" applyAlignment="1">
      <alignment horizontal="center" vertical="center" wrapText="1"/>
    </xf>
    <xf numFmtId="0" fontId="59" fillId="0" borderId="129" xfId="0" applyFont="1" applyBorder="1" applyAlignment="1">
      <alignment horizontal="center" vertical="center" wrapText="1"/>
    </xf>
    <xf numFmtId="0" fontId="63" fillId="0" borderId="130" xfId="0" applyFont="1" applyBorder="1" applyAlignment="1">
      <alignment horizontal="center" vertical="center" wrapText="1"/>
    </xf>
    <xf numFmtId="0" fontId="63" fillId="0" borderId="131" xfId="0" applyFont="1" applyBorder="1" applyAlignment="1">
      <alignment horizontal="center" vertical="center" wrapText="1"/>
    </xf>
    <xf numFmtId="0" fontId="60" fillId="22" borderId="129" xfId="0" applyFont="1" applyFill="1" applyBorder="1" applyAlignment="1">
      <alignment horizontal="center" vertical="center" wrapText="1"/>
    </xf>
    <xf numFmtId="0" fontId="63" fillId="0" borderId="129" xfId="0" applyFont="1" applyBorder="1" applyAlignment="1">
      <alignment horizontal="center" vertical="center" wrapText="1"/>
    </xf>
    <xf numFmtId="0" fontId="61" fillId="0" borderId="136" xfId="0" applyFont="1" applyBorder="1" applyAlignment="1">
      <alignment horizontal="center" vertical="center" wrapText="1"/>
    </xf>
    <xf numFmtId="0" fontId="61" fillId="0" borderId="137" xfId="0" applyFont="1" applyBorder="1" applyAlignment="1">
      <alignment horizontal="center" vertical="center" wrapText="1"/>
    </xf>
    <xf numFmtId="0" fontId="61" fillId="0" borderId="138" xfId="0" applyFont="1" applyBorder="1" applyAlignment="1">
      <alignment horizontal="center" vertical="center" wrapText="1"/>
    </xf>
    <xf numFmtId="0" fontId="60" fillId="0" borderId="136" xfId="0" applyFont="1" applyBorder="1" applyAlignment="1">
      <alignment horizontal="center" vertical="center" wrapText="1"/>
    </xf>
    <xf numFmtId="0" fontId="60" fillId="0" borderId="137" xfId="0" applyFont="1" applyBorder="1" applyAlignment="1">
      <alignment horizontal="center" vertical="center" wrapText="1"/>
    </xf>
    <xf numFmtId="0" fontId="60" fillId="0" borderId="138" xfId="0" applyFont="1" applyBorder="1" applyAlignment="1">
      <alignment horizontal="center" vertical="center" wrapText="1"/>
    </xf>
    <xf numFmtId="0" fontId="61" fillId="0" borderId="140" xfId="0" applyFont="1" applyBorder="1" applyAlignment="1">
      <alignment horizontal="center" vertical="center" wrapText="1"/>
    </xf>
    <xf numFmtId="0" fontId="61" fillId="0" borderId="139" xfId="0" applyFont="1" applyBorder="1" applyAlignment="1">
      <alignment horizontal="center" vertical="center" wrapText="1"/>
    </xf>
    <xf numFmtId="0" fontId="60" fillId="22" borderId="140" xfId="0" applyFont="1" applyFill="1" applyBorder="1" applyAlignment="1">
      <alignment horizontal="center" vertical="center" wrapText="1"/>
    </xf>
    <xf numFmtId="0" fontId="60" fillId="22" borderId="139" xfId="0" applyFont="1" applyFill="1" applyBorder="1" applyAlignment="1">
      <alignment horizontal="center" vertical="center" wrapText="1"/>
    </xf>
    <xf numFmtId="0" fontId="15" fillId="0" borderId="46" xfId="0" applyFont="1" applyBorder="1" applyAlignment="1">
      <alignment horizontal="justify" vertical="center" wrapText="1"/>
    </xf>
    <xf numFmtId="0" fontId="15" fillId="0" borderId="41" xfId="0" applyFont="1" applyBorder="1" applyAlignment="1">
      <alignment horizontal="justify" vertical="center" wrapText="1"/>
    </xf>
    <xf numFmtId="9" fontId="5" fillId="0" borderId="84" xfId="1" applyFont="1" applyBorder="1" applyAlignment="1">
      <alignment horizontal="center" vertical="center" wrapText="1"/>
    </xf>
    <xf numFmtId="9" fontId="5" fillId="0" borderId="47" xfId="1" applyFont="1" applyBorder="1" applyAlignment="1">
      <alignment horizontal="center" vertical="center" wrapText="1"/>
    </xf>
    <xf numFmtId="0" fontId="5" fillId="0" borderId="84" xfId="0" applyFont="1" applyBorder="1" applyAlignment="1">
      <alignment horizontal="center" vertical="center" wrapText="1"/>
    </xf>
    <xf numFmtId="0" fontId="5" fillId="0" borderId="47" xfId="0" applyFont="1" applyBorder="1" applyAlignment="1">
      <alignment horizontal="center" vertical="center" wrapText="1"/>
    </xf>
    <xf numFmtId="0" fontId="31" fillId="6" borderId="50" xfId="0" applyFont="1" applyFill="1" applyBorder="1" applyAlignment="1">
      <alignment horizontal="center" vertical="center" wrapText="1" readingOrder="1"/>
    </xf>
    <xf numFmtId="0" fontId="24" fillId="6" borderId="50" xfId="0" applyFont="1" applyFill="1" applyBorder="1" applyAlignment="1">
      <alignment horizontal="center" vertical="center" wrapText="1" readingOrder="1"/>
    </xf>
    <xf numFmtId="9" fontId="5" fillId="0" borderId="84" xfId="0" applyNumberFormat="1" applyFont="1" applyBorder="1" applyAlignment="1">
      <alignment horizontal="center" vertical="center"/>
    </xf>
    <xf numFmtId="9" fontId="5" fillId="0" borderId="47" xfId="0" applyNumberFormat="1" applyFont="1" applyBorder="1" applyAlignment="1">
      <alignment horizontal="center" vertical="center"/>
    </xf>
    <xf numFmtId="0" fontId="24" fillId="6" borderId="84" xfId="0" applyFont="1" applyFill="1" applyBorder="1" applyAlignment="1">
      <alignment horizontal="center" vertical="center" wrapText="1" readingOrder="1"/>
    </xf>
    <xf numFmtId="9" fontId="5" fillId="0" borderId="37" xfId="1" applyFont="1" applyBorder="1" applyAlignment="1">
      <alignment horizontal="center" vertical="center" wrapText="1"/>
    </xf>
    <xf numFmtId="0" fontId="25" fillId="0" borderId="56" xfId="0" applyFont="1" applyBorder="1" applyAlignment="1">
      <alignment horizontal="center" vertical="center" wrapText="1"/>
    </xf>
    <xf numFmtId="0" fontId="25" fillId="0" borderId="47" xfId="0" applyFont="1" applyBorder="1" applyAlignment="1">
      <alignment horizontal="center" vertical="center" wrapText="1"/>
    </xf>
    <xf numFmtId="9" fontId="25" fillId="3" borderId="56" xfId="1" applyFont="1" applyFill="1" applyBorder="1" applyAlignment="1">
      <alignment horizontal="center" vertical="center" wrapText="1"/>
    </xf>
    <xf numFmtId="9" fontId="25" fillId="3" borderId="47" xfId="1" applyFont="1" applyFill="1" applyBorder="1" applyAlignment="1">
      <alignment horizontal="center" vertical="center" wrapText="1"/>
    </xf>
    <xf numFmtId="0" fontId="5" fillId="0" borderId="56" xfId="0" applyFont="1" applyBorder="1" applyAlignment="1">
      <alignment horizontal="center"/>
    </xf>
    <xf numFmtId="0" fontId="5" fillId="0" borderId="47" xfId="0" applyFont="1" applyBorder="1" applyAlignment="1">
      <alignment horizontal="center"/>
    </xf>
  </cellXfs>
  <cellStyles count="18">
    <cellStyle name="Hipervínculo" xfId="4" builtinId="8"/>
    <cellStyle name="Millares" xfId="2" builtinId="3"/>
    <cellStyle name="Millares [0]" xfId="3" builtinId="6"/>
    <cellStyle name="Millares [0] 2" xfId="10" xr:uid="{B1CE9DA2-C7F3-49AA-B9A3-0E907B52C76B}"/>
    <cellStyle name="Millares [0] 3" xfId="12" xr:uid="{708491DF-9EBE-4D10-A000-6AF3A2D32968}"/>
    <cellStyle name="Millares [0] 4" xfId="8" xr:uid="{3728D10C-D8C0-4B46-86AA-198401823F9D}"/>
    <cellStyle name="Millares [0] 5" xfId="16" xr:uid="{C938BA93-6527-484E-BC65-8879E9D73065}"/>
    <cellStyle name="Millares 2" xfId="11" xr:uid="{85A2675F-E259-4E26-812C-563007E5257C}"/>
    <cellStyle name="Millares 3" xfId="13" xr:uid="{7A8DD6C5-0D3F-445D-8784-E0D09EB1A6F4}"/>
    <cellStyle name="Millares 4" xfId="9" xr:uid="{8E79DB92-A84C-4B73-8CD0-D09AD56CC6B6}"/>
    <cellStyle name="Millares 5" xfId="14" xr:uid="{8C9CD51F-0BA7-4B55-8361-8AF6F17DEC6C}"/>
    <cellStyle name="Millares 6" xfId="15" xr:uid="{B1FC4E21-D522-41F7-BAA5-875675480FC2}"/>
    <cellStyle name="Millares 7" xfId="17" xr:uid="{867C7A72-C2B6-45AD-8F1E-A3F7D46A7B7E}"/>
    <cellStyle name="Normal" xfId="0" builtinId="0"/>
    <cellStyle name="Normal 2" xfId="6" xr:uid="{D87CEAA2-3BAC-496A-95AC-66DD80AF817A}"/>
    <cellStyle name="Normal 3" xfId="7" xr:uid="{BC644514-9B1C-45ED-B0AD-5F916EFD08A8}"/>
    <cellStyle name="Normal 4" xfId="5" xr:uid="{58305F33-860F-48E7-9A65-1C4C98DEE97D}"/>
    <cellStyle name="Porcentaje" xfId="1" builtinId="5"/>
  </cellStyles>
  <dxfs count="442">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fgColor rgb="FFFFFF00"/>
          <bgColor rgb="FFFFFF00"/>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bgColor theme="0" tint="-0.14996795556505021"/>
        </patternFill>
      </fill>
    </dxf>
    <dxf>
      <fill>
        <patternFill>
          <fgColor theme="6"/>
        </patternFill>
      </fill>
    </dxf>
    <dxf>
      <fill>
        <patternFill>
          <fgColor rgb="FF92D050"/>
          <bgColor theme="6" tint="0.59996337778862885"/>
        </patternFill>
      </fill>
    </dxf>
    <dxf>
      <fill>
        <patternFill>
          <bgColor rgb="FFADDB7B"/>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fgColor theme="6"/>
        </patternFill>
      </fill>
    </dxf>
    <dxf>
      <fill>
        <patternFill>
          <fgColor rgb="FF92D050"/>
          <bgColor theme="6" tint="0.59996337778862885"/>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bgColor theme="0" tint="-0.14996795556505021"/>
        </patternFill>
      </fill>
    </dxf>
    <dxf>
      <fill>
        <patternFill>
          <fgColor rgb="FFFFFF00"/>
          <bgColor rgb="FFFFFF00"/>
        </patternFill>
      </fill>
    </dxf>
    <dxf>
      <fill>
        <patternFill>
          <bgColor theme="0" tint="-0.14996795556505021"/>
        </patternFill>
      </fill>
    </dxf>
    <dxf>
      <fill>
        <patternFill>
          <fgColor rgb="FF92D050"/>
          <bgColor theme="6" tint="0.59996337778862885"/>
        </patternFill>
      </fill>
    </dxf>
    <dxf>
      <fill>
        <patternFill>
          <fgColor rgb="FF92D050"/>
          <bgColor rgb="FF92D050"/>
        </patternFill>
      </fill>
    </dxf>
    <dxf>
      <fill>
        <patternFill>
          <fgColor theme="6"/>
        </patternFill>
      </fill>
    </dxf>
    <dxf>
      <fill>
        <patternFill>
          <bgColor rgb="FF00B050"/>
        </patternFill>
      </fill>
    </dxf>
    <dxf>
      <fill>
        <patternFill>
          <bgColor rgb="FFFF0000"/>
        </patternFill>
      </fill>
    </dxf>
    <dxf>
      <fill>
        <patternFill>
          <fgColor rgb="FFFFC000"/>
          <bgColor rgb="FFFFC000"/>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bgColor theme="0" tint="-0.14996795556505021"/>
        </patternFill>
      </fill>
    </dxf>
    <dxf>
      <fill>
        <patternFill>
          <fgColor theme="6"/>
        </patternFill>
      </fill>
    </dxf>
    <dxf>
      <fill>
        <patternFill>
          <fgColor rgb="FF92D050"/>
          <bgColor theme="6" tint="0.59996337778862885"/>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fgColor rgb="FFFFFF00"/>
          <bgColor rgb="FFFFFF00"/>
        </patternFill>
      </fill>
    </dxf>
    <dxf>
      <fill>
        <patternFill>
          <fgColor rgb="FFFFC000"/>
          <bgColor rgb="FFFFC000"/>
        </patternFill>
      </fill>
    </dxf>
    <dxf>
      <fill>
        <patternFill>
          <bgColor theme="0" tint="-0.14996795556505021"/>
        </patternFill>
      </fill>
    </dxf>
    <dxf>
      <fill>
        <patternFill>
          <fgColor rgb="FF92D050"/>
          <bgColor theme="6" tint="0.59996337778862885"/>
        </patternFill>
      </fill>
    </dxf>
    <dxf>
      <fill>
        <patternFill>
          <fgColor theme="6"/>
        </patternFill>
      </fill>
    </dxf>
    <dxf>
      <fill>
        <patternFill>
          <bgColor rgb="FFFF0000"/>
        </patternFill>
      </fill>
    </dxf>
    <dxf>
      <fill>
        <patternFill>
          <fgColor rgb="FF92D050"/>
          <bgColor rgb="FF92D050"/>
        </patternFill>
      </fill>
    </dxf>
    <dxf>
      <fill>
        <patternFill>
          <bgColor rgb="FF00B050"/>
        </patternFill>
      </fill>
    </dxf>
    <dxf>
      <fill>
        <patternFill>
          <fgColor rgb="FFFFC000"/>
          <bgColor rgb="FFFFC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bgColor rgb="FFFF0000"/>
        </patternFill>
      </fill>
    </dxf>
    <dxf>
      <fill>
        <patternFill>
          <bgColor rgb="FF00B050"/>
        </patternFill>
      </fill>
    </dxf>
    <dxf>
      <fill>
        <patternFill>
          <fgColor rgb="FF92D050"/>
          <bgColor rgb="FF92D050"/>
        </patternFill>
      </fill>
    </dxf>
    <dxf>
      <fill>
        <patternFill>
          <fgColor rgb="FFFFFF00"/>
          <bgColor rgb="FFFFFF00"/>
        </patternFill>
      </fill>
    </dxf>
    <dxf>
      <fill>
        <patternFill>
          <fgColor rgb="FFFFC000"/>
          <bgColor rgb="FFFFC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theme="6"/>
        </patternFill>
      </fill>
    </dxf>
    <dxf>
      <fill>
        <patternFill>
          <bgColor rgb="FF00B050"/>
        </patternFill>
      </fill>
    </dxf>
    <dxf>
      <fill>
        <patternFill>
          <bgColor rgb="FFFF0000"/>
        </patternFill>
      </fill>
    </dxf>
    <dxf>
      <fill>
        <patternFill>
          <bgColor theme="0" tint="-0.14996795556505021"/>
        </patternFill>
      </fill>
    </dxf>
    <dxf>
      <fill>
        <patternFill>
          <fgColor rgb="FFFFFF00"/>
          <bgColor rgb="FFFFFF00"/>
        </patternFill>
      </fill>
    </dxf>
    <dxf>
      <fill>
        <patternFill>
          <fgColor rgb="FF92D050"/>
          <bgColor theme="6" tint="0.59996337778862885"/>
        </patternFill>
      </fill>
    </dxf>
    <dxf>
      <fill>
        <patternFill>
          <fgColor rgb="FF92D050"/>
          <bgColor rgb="FF92D05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FFC000"/>
          <bgColor rgb="FFFFC000"/>
        </patternFill>
      </fill>
    </dxf>
    <dxf>
      <fill>
        <patternFill>
          <fgColor rgb="FFFFFF00"/>
          <bgColor rgb="FFFFFF00"/>
        </patternFill>
      </fill>
    </dxf>
    <dxf>
      <fill>
        <patternFill>
          <fgColor rgb="FF92D050"/>
          <bgColor theme="6" tint="0.59996337778862885"/>
        </patternFill>
      </fill>
    </dxf>
    <dxf>
      <fill>
        <patternFill>
          <bgColor theme="0" tint="-0.14996795556505021"/>
        </patternFill>
      </fill>
    </dxf>
    <dxf>
      <fill>
        <patternFill>
          <fgColor theme="6"/>
        </patternFill>
      </fill>
    </dxf>
    <dxf>
      <fill>
        <patternFill>
          <fgColor rgb="FF92D050"/>
          <bgColor rgb="FF92D050"/>
        </patternFill>
      </fill>
    </dxf>
    <dxf>
      <fill>
        <patternFill>
          <bgColor rgb="FFFF0000"/>
        </patternFill>
      </fill>
    </dxf>
    <dxf>
      <fill>
        <patternFill>
          <fgColor rgb="FFFFC000"/>
          <bgColor rgb="FFFFC000"/>
        </patternFill>
      </fill>
    </dxf>
    <dxf>
      <fill>
        <patternFill>
          <fgColor rgb="FFFFFF00"/>
          <bgColor rgb="FFFFFF00"/>
        </patternFill>
      </fill>
    </dxf>
    <dxf>
      <fill>
        <patternFill>
          <fgColor theme="6"/>
        </patternFill>
      </fill>
    </dxf>
    <dxf>
      <fill>
        <patternFill>
          <bgColor rgb="FF00B050"/>
        </patternFill>
      </fill>
    </dxf>
    <dxf>
      <fill>
        <patternFill>
          <bgColor theme="0" tint="-0.14996795556505021"/>
        </patternFill>
      </fill>
    </dxf>
    <dxf>
      <fill>
        <patternFill>
          <fgColor rgb="FF92D050"/>
          <bgColor theme="6" tint="0.59996337778862885"/>
        </patternFill>
      </fill>
    </dxf>
    <dxf>
      <fill>
        <patternFill>
          <fgColor theme="6"/>
        </patternFill>
      </fill>
    </dxf>
    <dxf>
      <fill>
        <patternFill>
          <fgColor rgb="FF92D050"/>
          <bgColor theme="6" tint="0.59996337778862885"/>
        </patternFill>
      </fill>
    </dxf>
    <dxf>
      <fill>
        <patternFill>
          <bgColor rgb="FFFF0000"/>
        </patternFill>
      </fill>
    </dxf>
    <dxf>
      <fill>
        <patternFill>
          <bgColor rgb="FF00B050"/>
        </patternFill>
      </fill>
    </dxf>
    <dxf>
      <fill>
        <patternFill>
          <fgColor rgb="FF92D050"/>
          <bgColor rgb="FF92D050"/>
        </patternFill>
      </fill>
    </dxf>
    <dxf>
      <fill>
        <patternFill>
          <fgColor rgb="FFFFC000"/>
          <bgColor rgb="FFFFC000"/>
        </patternFill>
      </fill>
    </dxf>
    <dxf>
      <fill>
        <patternFill>
          <fgColor rgb="FFFFFF00"/>
          <bgColor rgb="FFFFFF00"/>
        </patternFill>
      </fill>
    </dxf>
    <dxf>
      <fill>
        <patternFill>
          <bgColor theme="0" tint="-0.14996795556505021"/>
        </patternFill>
      </fill>
    </dxf>
    <dxf>
      <fill>
        <patternFill>
          <fgColor rgb="FFFFFF00"/>
          <bgColor rgb="FFFFFF00"/>
        </patternFill>
      </fill>
    </dxf>
    <dxf>
      <fill>
        <patternFill>
          <bgColor rgb="FFFF0000"/>
        </patternFill>
      </fill>
    </dxf>
    <dxf>
      <fill>
        <patternFill>
          <bgColor rgb="FF00B050"/>
        </patternFill>
      </fill>
    </dxf>
    <dxf>
      <fill>
        <patternFill>
          <fgColor theme="6"/>
        </patternFill>
      </fill>
    </dxf>
    <dxf>
      <fill>
        <patternFill>
          <fgColor rgb="FF92D050"/>
          <bgColor theme="6" tint="0.59996337778862885"/>
        </patternFill>
      </fill>
    </dxf>
    <dxf>
      <fill>
        <patternFill>
          <fgColor rgb="FF92D050"/>
          <bgColor rgb="FF92D050"/>
        </patternFill>
      </fill>
    </dxf>
    <dxf>
      <fill>
        <patternFill>
          <fgColor rgb="FFFFC000"/>
          <bgColor rgb="FFFFC00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fgColor rgb="FF92D050"/>
          <bgColor theme="6" tint="0.59996337778862885"/>
        </patternFill>
      </fill>
    </dxf>
    <dxf>
      <fill>
        <patternFill>
          <fgColor theme="6"/>
        </patternFill>
      </fill>
    </dxf>
    <dxf>
      <fill>
        <patternFill>
          <fgColor rgb="FF92D050"/>
          <bgColor rgb="FF92D050"/>
        </patternFill>
      </fill>
    </dxf>
    <dxf>
      <fill>
        <patternFill>
          <bgColor theme="0" tint="-0.14996795556505021"/>
        </patternFill>
      </fill>
    </dxf>
    <dxf>
      <fill>
        <patternFill>
          <fgColor rgb="FF92D050"/>
          <bgColor rgb="FF92D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fgColor rgb="FFFFFF00"/>
          <bgColor rgb="FFFFFF00"/>
        </patternFill>
      </fill>
    </dxf>
    <dxf>
      <fill>
        <patternFill>
          <fgColor rgb="FFFFC000"/>
          <bgColor rgb="FFFFC000"/>
        </patternFill>
      </fill>
    </dxf>
    <dxf>
      <fill>
        <patternFill>
          <fgColor theme="6"/>
        </patternFill>
      </fill>
    </dxf>
    <dxf>
      <fill>
        <patternFill>
          <bgColor rgb="FF00B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fgColor rgb="FF92D050"/>
          <bgColor rgb="FF92D050"/>
        </patternFill>
      </fill>
    </dxf>
    <dxf>
      <fill>
        <patternFill>
          <bgColor rgb="FFFF0000"/>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00B050"/>
        </patternFill>
      </fill>
    </dxf>
    <dxf>
      <fill>
        <patternFill>
          <fgColor rgb="FF92D050"/>
          <bgColor rgb="FF92D050"/>
        </patternFill>
      </fill>
    </dxf>
    <dxf>
      <fill>
        <patternFill>
          <bgColor rgb="FF00B050"/>
        </patternFill>
      </fill>
    </dxf>
    <dxf>
      <fill>
        <patternFill>
          <fgColor rgb="FFFFFF00"/>
          <bgColor rgb="FFFFFF00"/>
        </patternFill>
      </fill>
    </dxf>
    <dxf>
      <fill>
        <patternFill>
          <bgColor theme="0" tint="-0.14996795556505021"/>
        </patternFill>
      </fill>
    </dxf>
    <dxf>
      <fill>
        <patternFill>
          <fgColor rgb="FFFFC000"/>
          <bgColor rgb="FFFFC000"/>
        </patternFill>
      </fill>
    </dxf>
    <dxf>
      <fill>
        <patternFill>
          <fgColor rgb="FF92D050"/>
          <bgColor theme="6" tint="0.59996337778862885"/>
        </patternFill>
      </fill>
    </dxf>
    <dxf>
      <fill>
        <patternFill>
          <fgColor theme="6"/>
        </patternFill>
      </fill>
    </dxf>
    <dxf>
      <fill>
        <patternFill>
          <bgColor rgb="FFFF000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fgColor theme="6"/>
        </patternFill>
      </fill>
    </dxf>
    <dxf>
      <fill>
        <patternFill>
          <fgColor rgb="FF92D050"/>
          <bgColor theme="6" tint="0.59996337778862885"/>
        </patternFill>
      </fill>
    </dxf>
    <dxf>
      <fill>
        <patternFill>
          <bgColor theme="0" tint="-0.14996795556505021"/>
        </patternFill>
      </fill>
    </dxf>
    <dxf>
      <fill>
        <patternFill>
          <fgColor rgb="FF92D050"/>
          <bgColor rgb="FF92D050"/>
        </patternFill>
      </fill>
    </dxf>
    <dxf>
      <fill>
        <patternFill>
          <bgColor rgb="FFFF0000"/>
        </patternFill>
      </fill>
    </dxf>
    <dxf>
      <fill>
        <patternFill>
          <bgColor rgb="FF00B050"/>
        </patternFill>
      </fill>
    </dxf>
    <dxf>
      <fill>
        <patternFill>
          <fgColor rgb="FF92D050"/>
          <bgColor rgb="FF92D050"/>
        </patternFill>
      </fill>
    </dxf>
    <dxf>
      <fill>
        <patternFill>
          <fgColor rgb="FFFFC000"/>
          <bgColor rgb="FFFFC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0" tint="-0.14996795556505021"/>
        </patternFill>
      </fill>
    </dxf>
    <dxf>
      <fill>
        <patternFill>
          <fgColor rgb="FF92D050"/>
          <bgColor theme="6" tint="0.59996337778862885"/>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theme="6"/>
        </patternFill>
      </fill>
    </dxf>
    <dxf>
      <fill>
        <patternFill>
          <fgColor rgb="FFFFFF00"/>
          <bgColor rgb="FFFFFF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bgColor theme="0" tint="-0.14996795556505021"/>
        </patternFill>
      </fill>
    </dxf>
    <dxf>
      <fill>
        <patternFill>
          <fgColor theme="6"/>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bgColor theme="0" tint="-0.14996795556505021"/>
        </patternFill>
      </fill>
    </dxf>
    <dxf>
      <fill>
        <patternFill>
          <fgColor theme="6"/>
        </patternFill>
      </fill>
    </dxf>
    <dxf>
      <fill>
        <patternFill>
          <fgColor rgb="FF92D050"/>
          <bgColor rgb="FF92D050"/>
        </patternFill>
      </fill>
    </dxf>
    <dxf>
      <fill>
        <patternFill>
          <fgColor rgb="FF92D050"/>
          <bgColor theme="6" tint="0.59996337778862885"/>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fgColor rgb="FFFFFF00"/>
          <bgColor rgb="FFFFFF00"/>
        </patternFill>
      </fill>
    </dxf>
    <dxf>
      <fill>
        <patternFill>
          <fgColor rgb="FFFFC000"/>
          <bgColor rgb="FFFFC000"/>
        </patternFill>
      </fill>
    </dxf>
    <dxf>
      <fill>
        <patternFill>
          <bgColor rgb="FF00B050"/>
        </patternFill>
      </fill>
    </dxf>
    <dxf>
      <fill>
        <patternFill>
          <fgColor theme="6"/>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colors>
    <mruColors>
      <color rgb="FF00D661"/>
      <color rgb="FF00F66F"/>
      <color rgb="FFF4740A"/>
      <color rgb="FFFFFF66"/>
      <color rgb="FF00DE64"/>
      <color rgb="FF89F438"/>
      <color rgb="FF00FF99"/>
      <color rgb="FF00EE6C"/>
      <color rgb="FFFFC91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calcChain" Target="calcChain.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styles" Target="styles.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sz="1800" b="1"/>
              <a:t>ZONAS DE RIESGO RESIDUAL </a:t>
            </a:r>
          </a:p>
        </c:rich>
      </c:tx>
      <c:overlay val="0"/>
      <c:spPr>
        <a:noFill/>
        <a:ln>
          <a:noFill/>
        </a:ln>
        <a:effectLst/>
      </c:spPr>
    </c:title>
    <c:autoTitleDeleted val="0"/>
    <c:view3D>
      <c:rotX val="30"/>
      <c:rotY val="0"/>
      <c:depthPercent val="100"/>
      <c:rAngAx val="0"/>
    </c:view3D>
    <c:floor>
      <c:thickness val="0"/>
      <c:spPr>
        <a:noFill/>
        <a:ln w="9525"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sp3d>
                <a:contourClr>
                  <a:schemeClr val="lt1"/>
                </a:contourClr>
              </a:sp3d>
            </c:spPr>
            <c:extLst>
              <c:ext xmlns:c16="http://schemas.microsoft.com/office/drawing/2014/chart" uri="{C3380CC4-5D6E-409C-BE32-E72D297353CC}">
                <c16:uniqueId val="{00000001-B8CE-4316-9FEF-59AE3AE9DDDB}"/>
              </c:ext>
            </c:extLst>
          </c:dPt>
          <c:dPt>
            <c:idx val="1"/>
            <c:bubble3D val="0"/>
            <c:spPr>
              <a:solidFill>
                <a:schemeClr val="accent2"/>
              </a:solidFill>
              <a:ln>
                <a:noFill/>
              </a:ln>
              <a:effectLst/>
              <a:sp3d>
                <a:contourClr>
                  <a:schemeClr val="lt1"/>
                </a:contourClr>
              </a:sp3d>
            </c:spPr>
            <c:extLst>
              <c:ext xmlns:c16="http://schemas.microsoft.com/office/drawing/2014/chart" uri="{C3380CC4-5D6E-409C-BE32-E72D297353CC}">
                <c16:uniqueId val="{00000003-B8CE-4316-9FEF-59AE3AE9DDDB}"/>
              </c:ext>
            </c:extLst>
          </c:dPt>
          <c:dPt>
            <c:idx val="2"/>
            <c:bubble3D val="0"/>
            <c:spPr>
              <a:solidFill>
                <a:schemeClr val="accent3"/>
              </a:solidFill>
              <a:ln>
                <a:noFill/>
              </a:ln>
              <a:effectLst/>
              <a:sp3d>
                <a:contourClr>
                  <a:schemeClr val="lt1"/>
                </a:contourClr>
              </a:sp3d>
            </c:spPr>
            <c:extLst>
              <c:ext xmlns:c16="http://schemas.microsoft.com/office/drawing/2014/chart" uri="{C3380CC4-5D6E-409C-BE32-E72D297353CC}">
                <c16:uniqueId val="{00000005-B8CE-4316-9FEF-59AE3AE9DDDB}"/>
              </c:ext>
            </c:extLst>
          </c:dPt>
          <c:dPt>
            <c:idx val="3"/>
            <c:bubble3D val="0"/>
            <c:spPr>
              <a:solidFill>
                <a:schemeClr val="accent4"/>
              </a:solidFill>
              <a:ln>
                <a:noFill/>
              </a:ln>
              <a:effectLst/>
              <a:sp3d>
                <a:contourClr>
                  <a:schemeClr val="lt1"/>
                </a:contourClr>
              </a:sp3d>
            </c:spPr>
            <c:extLst>
              <c:ext xmlns:c16="http://schemas.microsoft.com/office/drawing/2014/chart" uri="{C3380CC4-5D6E-409C-BE32-E72D297353CC}">
                <c16:uniqueId val="{00000007-B8CE-4316-9FEF-59AE3AE9DDDB}"/>
              </c:ext>
            </c:extLst>
          </c:dPt>
          <c:dLbls>
            <c:dLbl>
              <c:idx val="0"/>
              <c:layout>
                <c:manualLayout>
                  <c:x val="-0.21780299600201031"/>
                  <c:y val="-2.8564290473017988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1787832618705882"/>
                      <c:h val="0.12235434267839916"/>
                    </c:manualLayout>
                  </c15:layout>
                </c:ext>
                <c:ext xmlns:c16="http://schemas.microsoft.com/office/drawing/2014/chart" uri="{C3380CC4-5D6E-409C-BE32-E72D297353CC}">
                  <c16:uniqueId val="{00000001-B8CE-4316-9FEF-59AE3AE9DDDB}"/>
                </c:ext>
              </c:extLst>
            </c:dLbl>
            <c:dLbl>
              <c:idx val="1"/>
              <c:layout>
                <c:manualLayout>
                  <c:x val="-6.1251873350206695E-2"/>
                  <c:y val="-0.25766732878619797"/>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3000156206845029"/>
                      <c:h val="0.12968202106986412"/>
                    </c:manualLayout>
                  </c15:layout>
                </c:ext>
                <c:ext xmlns:c16="http://schemas.microsoft.com/office/drawing/2014/chart" uri="{C3380CC4-5D6E-409C-BE32-E72D297353CC}">
                  <c16:uniqueId val="{00000003-B8CE-4316-9FEF-59AE3AE9DDDB}"/>
                </c:ext>
              </c:extLst>
            </c:dLbl>
            <c:dLbl>
              <c:idx val="2"/>
              <c:layout>
                <c:manualLayout>
                  <c:x val="0.26738542567497203"/>
                  <c:y val="-0.18208203768696157"/>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388011011450637"/>
                      <c:h val="0.1199117832145775"/>
                    </c:manualLayout>
                  </c15:layout>
                </c:ext>
                <c:ext xmlns:c16="http://schemas.microsoft.com/office/drawing/2014/chart" uri="{C3380CC4-5D6E-409C-BE32-E72D297353CC}">
                  <c16:uniqueId val="{00000005-B8CE-4316-9FEF-59AE3AE9DDDB}"/>
                </c:ext>
              </c:extLst>
            </c:dLbl>
            <c:dLbl>
              <c:idx val="3"/>
              <c:layout>
                <c:manualLayout>
                  <c:x val="0.16415879218150783"/>
                  <c:y val="2.9917314553961738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2155484671354384"/>
                      <c:h val="0.11502666428693419"/>
                    </c:manualLayout>
                  </c15:layout>
                </c:ext>
                <c:ext xmlns:c16="http://schemas.microsoft.com/office/drawing/2014/chart" uri="{C3380CC4-5D6E-409C-BE32-E72D297353CC}">
                  <c16:uniqueId val="{00000007-B8CE-4316-9FEF-59AE3AE9DDDB}"/>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'RESUMEN 1'!$N$4:$Q$4</c:f>
              <c:strCache>
                <c:ptCount val="4"/>
                <c:pt idx="0">
                  <c:v>BAJO</c:v>
                </c:pt>
                <c:pt idx="1">
                  <c:v>MODERADO</c:v>
                </c:pt>
                <c:pt idx="2">
                  <c:v>ALTO</c:v>
                </c:pt>
                <c:pt idx="3">
                  <c:v>EXTREMO</c:v>
                </c:pt>
              </c:strCache>
            </c:strRef>
          </c:cat>
          <c:val>
            <c:numRef>
              <c:f>'RESUMEN 1'!$N$5:$Q$5</c:f>
              <c:numCache>
                <c:formatCode>General</c:formatCode>
                <c:ptCount val="4"/>
                <c:pt idx="0">
                  <c:v>19</c:v>
                </c:pt>
                <c:pt idx="1">
                  <c:v>7</c:v>
                </c:pt>
                <c:pt idx="2">
                  <c:v>15</c:v>
                </c:pt>
                <c:pt idx="3">
                  <c:v>12</c:v>
                </c:pt>
              </c:numCache>
            </c:numRef>
          </c:val>
          <c:extLst>
            <c:ext xmlns:c16="http://schemas.microsoft.com/office/drawing/2014/chart" uri="{C3380CC4-5D6E-409C-BE32-E72D297353CC}">
              <c16:uniqueId val="{00000008-B8CE-4316-9FEF-59AE3AE9DDDB}"/>
            </c:ext>
          </c:extLst>
        </c:ser>
        <c:ser>
          <c:idx val="1"/>
          <c:order val="1"/>
          <c:dPt>
            <c:idx val="0"/>
            <c:bubble3D val="0"/>
            <c:spPr>
              <a:solidFill>
                <a:schemeClr val="accent1"/>
              </a:solidFill>
              <a:ln>
                <a:noFill/>
              </a:ln>
              <a:effectLst/>
              <a:sp3d>
                <a:contourClr>
                  <a:schemeClr val="lt1"/>
                </a:contourClr>
              </a:sp3d>
            </c:spPr>
            <c:extLst>
              <c:ext xmlns:c16="http://schemas.microsoft.com/office/drawing/2014/chart" uri="{C3380CC4-5D6E-409C-BE32-E72D297353CC}">
                <c16:uniqueId val="{00000009-401F-4E95-AC0F-ACFE38FFD0E5}"/>
              </c:ext>
            </c:extLst>
          </c:dPt>
          <c:dPt>
            <c:idx val="1"/>
            <c:bubble3D val="0"/>
            <c:spPr>
              <a:solidFill>
                <a:schemeClr val="accent2"/>
              </a:solidFill>
              <a:ln>
                <a:noFill/>
              </a:ln>
              <a:effectLst/>
              <a:sp3d>
                <a:contourClr>
                  <a:schemeClr val="lt1"/>
                </a:contourClr>
              </a:sp3d>
            </c:spPr>
            <c:extLst>
              <c:ext xmlns:c16="http://schemas.microsoft.com/office/drawing/2014/chart" uri="{C3380CC4-5D6E-409C-BE32-E72D297353CC}">
                <c16:uniqueId val="{0000000B-401F-4E95-AC0F-ACFE38FFD0E5}"/>
              </c:ext>
            </c:extLst>
          </c:dPt>
          <c:dPt>
            <c:idx val="2"/>
            <c:bubble3D val="0"/>
            <c:spPr>
              <a:solidFill>
                <a:schemeClr val="accent3"/>
              </a:solidFill>
              <a:ln>
                <a:noFill/>
              </a:ln>
              <a:effectLst/>
              <a:sp3d>
                <a:contourClr>
                  <a:schemeClr val="lt1"/>
                </a:contourClr>
              </a:sp3d>
            </c:spPr>
            <c:extLst>
              <c:ext xmlns:c16="http://schemas.microsoft.com/office/drawing/2014/chart" uri="{C3380CC4-5D6E-409C-BE32-E72D297353CC}">
                <c16:uniqueId val="{0000000D-401F-4E95-AC0F-ACFE38FFD0E5}"/>
              </c:ext>
            </c:extLst>
          </c:dPt>
          <c:dPt>
            <c:idx val="3"/>
            <c:bubble3D val="0"/>
            <c:spPr>
              <a:solidFill>
                <a:schemeClr val="accent4"/>
              </a:solidFill>
              <a:ln>
                <a:noFill/>
              </a:ln>
              <a:effectLst/>
              <a:sp3d>
                <a:contourClr>
                  <a:schemeClr val="lt1"/>
                </a:contourClr>
              </a:sp3d>
            </c:spPr>
            <c:extLst>
              <c:ext xmlns:c16="http://schemas.microsoft.com/office/drawing/2014/chart" uri="{C3380CC4-5D6E-409C-BE32-E72D297353CC}">
                <c16:uniqueId val="{0000000F-401F-4E95-AC0F-ACFE38FFD0E5}"/>
              </c:ext>
            </c:extLst>
          </c:dPt>
          <c:cat>
            <c:strRef>
              <c:f>'RESUMEN 1'!$N$4:$Q$4</c:f>
              <c:strCache>
                <c:ptCount val="4"/>
                <c:pt idx="0">
                  <c:v>BAJO</c:v>
                </c:pt>
                <c:pt idx="1">
                  <c:v>MODERADO</c:v>
                </c:pt>
                <c:pt idx="2">
                  <c:v>ALTO</c:v>
                </c:pt>
                <c:pt idx="3">
                  <c:v>EXTREMO</c:v>
                </c:pt>
              </c:strCache>
            </c:strRef>
          </c:cat>
          <c:val>
            <c:numRef>
              <c:f>'RESUMEN 1'!$N$6:$Q$6</c:f>
              <c:numCache>
                <c:formatCode>0.00%</c:formatCode>
                <c:ptCount val="4"/>
                <c:pt idx="0">
                  <c:v>0.35849056603773582</c:v>
                </c:pt>
                <c:pt idx="1">
                  <c:v>0.13207547169811321</c:v>
                </c:pt>
                <c:pt idx="2">
                  <c:v>0.28301886792452829</c:v>
                </c:pt>
                <c:pt idx="3">
                  <c:v>0.22641509433962265</c:v>
                </c:pt>
              </c:numCache>
            </c:numRef>
          </c:val>
          <c:extLst>
            <c:ext xmlns:c16="http://schemas.microsoft.com/office/drawing/2014/chart" uri="{C3380CC4-5D6E-409C-BE32-E72D297353CC}">
              <c16:uniqueId val="{00000009-99FC-4CF7-95E7-C61C7F2F48D2}"/>
            </c:ext>
          </c:extLst>
        </c:ser>
        <c:dLbls>
          <c:showLegendKey val="0"/>
          <c:showVal val="0"/>
          <c:showCatName val="0"/>
          <c:showSerName val="0"/>
          <c:showPercent val="0"/>
          <c:showBubbleSize val="0"/>
          <c:showLeaderLines val="0"/>
        </c:dLbls>
      </c:pie3D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8" Type="http://schemas.microsoft.com/office/2007/relationships/hdphoto" Target="../media/hdphoto3.wdp"/><Relationship Id="rId13" Type="http://schemas.openxmlformats.org/officeDocument/2006/relationships/image" Target="../media/image13.png"/><Relationship Id="rId18" Type="http://schemas.openxmlformats.org/officeDocument/2006/relationships/image" Target="../media/image17.png"/><Relationship Id="rId3" Type="http://schemas.openxmlformats.org/officeDocument/2006/relationships/image" Target="../media/image6.png"/><Relationship Id="rId21" Type="http://schemas.openxmlformats.org/officeDocument/2006/relationships/image" Target="../media/image20.png"/><Relationship Id="rId7" Type="http://schemas.openxmlformats.org/officeDocument/2006/relationships/image" Target="../media/image9.png"/><Relationship Id="rId12" Type="http://schemas.openxmlformats.org/officeDocument/2006/relationships/image" Target="../media/image12.png"/><Relationship Id="rId17" Type="http://schemas.openxmlformats.org/officeDocument/2006/relationships/image" Target="../media/image16.png"/><Relationship Id="rId2" Type="http://schemas.microsoft.com/office/2007/relationships/hdphoto" Target="../media/hdphoto1.wdp"/><Relationship Id="rId16" Type="http://schemas.openxmlformats.org/officeDocument/2006/relationships/image" Target="../media/image15.png"/><Relationship Id="rId20"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8.png"/><Relationship Id="rId11" Type="http://schemas.microsoft.com/office/2007/relationships/hdphoto" Target="../media/hdphoto4.wdp"/><Relationship Id="rId24" Type="http://schemas.openxmlformats.org/officeDocument/2006/relationships/image" Target="../media/image22.png"/><Relationship Id="rId5" Type="http://schemas.microsoft.com/office/2007/relationships/hdphoto" Target="../media/hdphoto2.wdp"/><Relationship Id="rId15" Type="http://schemas.microsoft.com/office/2007/relationships/hdphoto" Target="../media/hdphoto5.wdp"/><Relationship Id="rId23" Type="http://schemas.microsoft.com/office/2007/relationships/hdphoto" Target="../media/hdphoto6.wdp"/><Relationship Id="rId10" Type="http://schemas.openxmlformats.org/officeDocument/2006/relationships/image" Target="../media/image11.png"/><Relationship Id="rId19" Type="http://schemas.openxmlformats.org/officeDocument/2006/relationships/image" Target="../media/image18.png"/><Relationship Id="rId4" Type="http://schemas.openxmlformats.org/officeDocument/2006/relationships/image" Target="../media/image7.png"/><Relationship Id="rId9" Type="http://schemas.openxmlformats.org/officeDocument/2006/relationships/image" Target="../media/image10.emf"/><Relationship Id="rId14" Type="http://schemas.openxmlformats.org/officeDocument/2006/relationships/image" Target="../media/image14.png"/><Relationship Id="rId22" Type="http://schemas.openxmlformats.org/officeDocument/2006/relationships/image" Target="../media/image2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3.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866776</xdr:colOff>
      <xdr:row>0</xdr:row>
      <xdr:rowOff>0</xdr:rowOff>
    </xdr:from>
    <xdr:to>
      <xdr:col>5</xdr:col>
      <xdr:colOff>2331226</xdr:colOff>
      <xdr:row>1</xdr:row>
      <xdr:rowOff>449416</xdr:rowOff>
    </xdr:to>
    <xdr:pic>
      <xdr:nvPicPr>
        <xdr:cNvPr id="4" name="Imagen 3">
          <a:extLst>
            <a:ext uri="{FF2B5EF4-FFF2-40B4-BE49-F238E27FC236}">
              <a16:creationId xmlns:a16="http://schemas.microsoft.com/office/drawing/2014/main" id="{F80B8E24-CF9C-4535-9C82-B57E63864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4026" y="0"/>
          <a:ext cx="3333750" cy="1039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2</xdr:col>
      <xdr:colOff>895351</xdr:colOff>
      <xdr:row>2</xdr:row>
      <xdr:rowOff>97726</xdr:rowOff>
    </xdr:to>
    <xdr:pic>
      <xdr:nvPicPr>
        <xdr:cNvPr id="2" name="Imagen 1">
          <a:extLst>
            <a:ext uri="{FF2B5EF4-FFF2-40B4-BE49-F238E27FC236}">
              <a16:creationId xmlns:a16="http://schemas.microsoft.com/office/drawing/2014/main" id="{248AA312-D355-4B88-8A55-F86188673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0" y="0"/>
          <a:ext cx="2286866" cy="964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200025</xdr:colOff>
      <xdr:row>1</xdr:row>
      <xdr:rowOff>76200</xdr:rowOff>
    </xdr:from>
    <xdr:to>
      <xdr:col>23</xdr:col>
      <xdr:colOff>438150</xdr:colOff>
      <xdr:row>2</xdr:row>
      <xdr:rowOff>466725</xdr:rowOff>
    </xdr:to>
    <xdr:pic>
      <xdr:nvPicPr>
        <xdr:cNvPr id="2" name="Imagen 1">
          <a:extLst>
            <a:ext uri="{FF2B5EF4-FFF2-40B4-BE49-F238E27FC236}">
              <a16:creationId xmlns:a16="http://schemas.microsoft.com/office/drawing/2014/main" id="{AE93C145-8FE4-4C93-903A-0B3C7E18BA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412" t="27262" r="16120" b="30816"/>
        <a:stretch/>
      </xdr:blipFill>
      <xdr:spPr bwMode="auto">
        <a:xfrm>
          <a:off x="16478250" y="352425"/>
          <a:ext cx="2600325" cy="866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114300</xdr:colOff>
      <xdr:row>1</xdr:row>
      <xdr:rowOff>123825</xdr:rowOff>
    </xdr:from>
    <xdr:to>
      <xdr:col>3</xdr:col>
      <xdr:colOff>1009650</xdr:colOff>
      <xdr:row>2</xdr:row>
      <xdr:rowOff>435938</xdr:rowOff>
    </xdr:to>
    <xdr:pic>
      <xdr:nvPicPr>
        <xdr:cNvPr id="3" name="Imagen 2">
          <a:extLst>
            <a:ext uri="{FF2B5EF4-FFF2-40B4-BE49-F238E27FC236}">
              <a16:creationId xmlns:a16="http://schemas.microsoft.com/office/drawing/2014/main" id="{F4BDF3ED-2D1F-45A5-A398-A27B067E60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9725" y="400050"/>
          <a:ext cx="2257425" cy="788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8659</xdr:colOff>
      <xdr:row>0</xdr:row>
      <xdr:rowOff>51955</xdr:rowOff>
    </xdr:from>
    <xdr:to>
      <xdr:col>4</xdr:col>
      <xdr:colOff>737221</xdr:colOff>
      <xdr:row>1</xdr:row>
      <xdr:rowOff>479714</xdr:rowOff>
    </xdr:to>
    <xdr:pic>
      <xdr:nvPicPr>
        <xdr:cNvPr id="2" name="Imagen 1">
          <a:extLst>
            <a:ext uri="{FF2B5EF4-FFF2-40B4-BE49-F238E27FC236}">
              <a16:creationId xmlns:a16="http://schemas.microsoft.com/office/drawing/2014/main" id="{6F5843C0-04D5-4026-B8FE-0FAAB88D68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909" y="51955"/>
          <a:ext cx="3814662" cy="7992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26" name="Conector recto 25">
          <a:extLst>
            <a:ext uri="{FF2B5EF4-FFF2-40B4-BE49-F238E27FC236}">
              <a16:creationId xmlns:a16="http://schemas.microsoft.com/office/drawing/2014/main" id="{00000000-0008-0000-0700-00001A000000}"/>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619125</xdr:colOff>
      <xdr:row>11</xdr:row>
      <xdr:rowOff>28575</xdr:rowOff>
    </xdr:from>
    <xdr:to>
      <xdr:col>5</xdr:col>
      <xdr:colOff>476250</xdr:colOff>
      <xdr:row>11</xdr:row>
      <xdr:rowOff>28577</xdr:rowOff>
    </xdr:to>
    <xdr:cxnSp macro="">
      <xdr:nvCxnSpPr>
        <xdr:cNvPr id="4" name="Conector recto 3">
          <a:extLst>
            <a:ext uri="{FF2B5EF4-FFF2-40B4-BE49-F238E27FC236}">
              <a16:creationId xmlns:a16="http://schemas.microsoft.com/office/drawing/2014/main" id="{00000000-0008-0000-0800-000004000000}"/>
            </a:ext>
          </a:extLst>
        </xdr:cNvPr>
        <xdr:cNvCxnSpPr/>
      </xdr:nvCxnSpPr>
      <xdr:spPr>
        <a:xfrm flipV="1">
          <a:off x="2009775" y="3048000"/>
          <a:ext cx="1743075" cy="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400050</xdr:colOff>
      <xdr:row>11</xdr:row>
      <xdr:rowOff>28575</xdr:rowOff>
    </xdr:from>
    <xdr:to>
      <xdr:col>5</xdr:col>
      <xdr:colOff>400051</xdr:colOff>
      <xdr:row>15</xdr:row>
      <xdr:rowOff>0</xdr:rowOff>
    </xdr:to>
    <xdr:cxnSp macro="">
      <xdr:nvCxnSpPr>
        <xdr:cNvPr id="5" name="Conector recto 4">
          <a:extLst>
            <a:ext uri="{FF2B5EF4-FFF2-40B4-BE49-F238E27FC236}">
              <a16:creationId xmlns:a16="http://schemas.microsoft.com/office/drawing/2014/main" id="{00000000-0008-0000-0800-000005000000}"/>
            </a:ext>
          </a:extLst>
        </xdr:cNvPr>
        <xdr:cNvCxnSpPr/>
      </xdr:nvCxnSpPr>
      <xdr:spPr>
        <a:xfrm>
          <a:off x="3676650" y="3048000"/>
          <a:ext cx="1" cy="1009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12</xdr:row>
      <xdr:rowOff>133350</xdr:rowOff>
    </xdr:from>
    <xdr:to>
      <xdr:col>5</xdr:col>
      <xdr:colOff>381000</xdr:colOff>
      <xdr:row>12</xdr:row>
      <xdr:rowOff>142875</xdr:rowOff>
    </xdr:to>
    <xdr:cxnSp macro="">
      <xdr:nvCxnSpPr>
        <xdr:cNvPr id="21" name="Conector recto 20">
          <a:extLst>
            <a:ext uri="{FF2B5EF4-FFF2-40B4-BE49-F238E27FC236}">
              <a16:creationId xmlns:a16="http://schemas.microsoft.com/office/drawing/2014/main" id="{00000000-0008-0000-0800-000015000000}"/>
            </a:ext>
          </a:extLst>
        </xdr:cNvPr>
        <xdr:cNvCxnSpPr/>
      </xdr:nvCxnSpPr>
      <xdr:spPr>
        <a:xfrm>
          <a:off x="2019300" y="3476625"/>
          <a:ext cx="16383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371475</xdr:colOff>
      <xdr:row>12</xdr:row>
      <xdr:rowOff>133350</xdr:rowOff>
    </xdr:from>
    <xdr:to>
      <xdr:col>5</xdr:col>
      <xdr:colOff>371476</xdr:colOff>
      <xdr:row>14</xdr:row>
      <xdr:rowOff>171450</xdr:rowOff>
    </xdr:to>
    <xdr:cxnSp macro="">
      <xdr:nvCxnSpPr>
        <xdr:cNvPr id="22" name="Conector recto 21">
          <a:extLst>
            <a:ext uri="{FF2B5EF4-FFF2-40B4-BE49-F238E27FC236}">
              <a16:creationId xmlns:a16="http://schemas.microsoft.com/office/drawing/2014/main" id="{00000000-0008-0000-0800-000016000000}"/>
            </a:ext>
          </a:extLst>
        </xdr:cNvPr>
        <xdr:cNvCxnSpPr/>
      </xdr:nvCxnSpPr>
      <xdr:spPr>
        <a:xfrm flipH="1">
          <a:off x="3648075" y="3476625"/>
          <a:ext cx="1" cy="56197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11</xdr:row>
      <xdr:rowOff>114300</xdr:rowOff>
    </xdr:from>
    <xdr:to>
      <xdr:col>6</xdr:col>
      <xdr:colOff>523875</xdr:colOff>
      <xdr:row>11</xdr:row>
      <xdr:rowOff>123825</xdr:rowOff>
    </xdr:to>
    <xdr:cxnSp macro="">
      <xdr:nvCxnSpPr>
        <xdr:cNvPr id="28" name="Conector recto 27">
          <a:extLst>
            <a:ext uri="{FF2B5EF4-FFF2-40B4-BE49-F238E27FC236}">
              <a16:creationId xmlns:a16="http://schemas.microsoft.com/office/drawing/2014/main" id="{00000000-0008-0000-0800-00001C000000}"/>
            </a:ext>
          </a:extLst>
        </xdr:cNvPr>
        <xdr:cNvCxnSpPr/>
      </xdr:nvCxnSpPr>
      <xdr:spPr>
        <a:xfrm>
          <a:off x="2019300" y="2876550"/>
          <a:ext cx="240982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504825</xdr:colOff>
      <xdr:row>11</xdr:row>
      <xdr:rowOff>142875</xdr:rowOff>
    </xdr:from>
    <xdr:to>
      <xdr:col>6</xdr:col>
      <xdr:colOff>514350</xdr:colOff>
      <xdr:row>15</xdr:row>
      <xdr:rowOff>19050</xdr:rowOff>
    </xdr:to>
    <xdr:cxnSp macro="">
      <xdr:nvCxnSpPr>
        <xdr:cNvPr id="29" name="Conector recto 28">
          <a:extLst>
            <a:ext uri="{FF2B5EF4-FFF2-40B4-BE49-F238E27FC236}">
              <a16:creationId xmlns:a16="http://schemas.microsoft.com/office/drawing/2014/main" id="{00000000-0008-0000-0800-00001D000000}"/>
            </a:ext>
          </a:extLst>
        </xdr:cNvPr>
        <xdr:cNvCxnSpPr/>
      </xdr:nvCxnSpPr>
      <xdr:spPr>
        <a:xfrm flipH="1">
          <a:off x="4410075" y="2905125"/>
          <a:ext cx="9525" cy="9144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200026</xdr:colOff>
      <xdr:row>4</xdr:row>
      <xdr:rowOff>59504</xdr:rowOff>
    </xdr:from>
    <xdr:to>
      <xdr:col>3</xdr:col>
      <xdr:colOff>590550</xdr:colOff>
      <xdr:row>5</xdr:row>
      <xdr:rowOff>2309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581401" y="831029"/>
          <a:ext cx="390524" cy="352380"/>
        </a:xfrm>
        <a:prstGeom prst="rect">
          <a:avLst/>
        </a:prstGeom>
        <a:solidFill>
          <a:sysClr val="window" lastClr="FFFFFF"/>
        </a:solidFill>
      </xdr:spPr>
    </xdr:pic>
    <xdr:clientData/>
  </xdr:twoCellAnchor>
  <xdr:twoCellAnchor editAs="oneCell">
    <xdr:from>
      <xdr:col>3</xdr:col>
      <xdr:colOff>209550</xdr:colOff>
      <xdr:row>5</xdr:row>
      <xdr:rowOff>76654</xdr:rowOff>
    </xdr:from>
    <xdr:to>
      <xdr:col>3</xdr:col>
      <xdr:colOff>523875</xdr:colOff>
      <xdr:row>5</xdr:row>
      <xdr:rowOff>381000</xdr:rowOff>
    </xdr:to>
    <xdr:pic>
      <xdr:nvPicPr>
        <xdr:cNvPr id="3" name="Picture 4" descr="D:\cmunoz\Documents\Downloads\contrato.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590925" y="1314904"/>
          <a:ext cx="314325" cy="3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190501</xdr:colOff>
      <xdr:row>6</xdr:row>
      <xdr:rowOff>40922</xdr:rowOff>
    </xdr:from>
    <xdr:to>
      <xdr:col>3</xdr:col>
      <xdr:colOff>476250</xdr:colOff>
      <xdr:row>7</xdr:row>
      <xdr:rowOff>2820</xdr:rowOff>
    </xdr:to>
    <xdr:pic>
      <xdr:nvPicPr>
        <xdr:cNvPr id="4" name="Picture 5" descr="D:\cmunoz\Documents\Downloads\sitio-web (1).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cstate="print">
          <a:duotone>
            <a:srgbClr val="E4EDFE">
              <a:shade val="45000"/>
              <a:satMod val="135000"/>
            </a:srgbClr>
            <a:prstClr val="white"/>
          </a:duotone>
          <a:extLst>
            <a:ext uri="{BEBA8EAE-BF5A-486C-A8C5-ECC9F3942E4B}">
              <a14:imgProps xmlns:a14="http://schemas.microsoft.com/office/drawing/2010/main">
                <a14:imgLayer r:embed="rId5">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71876" y="1755422"/>
          <a:ext cx="285749" cy="285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158116</xdr:colOff>
      <xdr:row>7</xdr:row>
      <xdr:rowOff>342899</xdr:rowOff>
    </xdr:from>
    <xdr:to>
      <xdr:col>3</xdr:col>
      <xdr:colOff>619125</xdr:colOff>
      <xdr:row>7</xdr:row>
      <xdr:rowOff>762000</xdr:rowOff>
    </xdr:to>
    <xdr:pic>
      <xdr:nvPicPr>
        <xdr:cNvPr id="5" name="Picture 3" descr="D:\cmunoz\Documents\Downloads\conversacion.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6" cstate="print">
          <a:duotone>
            <a:srgbClr val="A4C2F4">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3539491" y="2581274"/>
          <a:ext cx="461009" cy="41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9</xdr:row>
      <xdr:rowOff>66675</xdr:rowOff>
    </xdr:from>
    <xdr:to>
      <xdr:col>3</xdr:col>
      <xdr:colOff>582592</xdr:colOff>
      <xdr:row>9</xdr:row>
      <xdr:rowOff>428625</xdr:rowOff>
    </xdr:to>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505200" y="3028950"/>
          <a:ext cx="458767" cy="361950"/>
        </a:xfrm>
        <a:prstGeom prst="rect">
          <a:avLst/>
        </a:prstGeom>
      </xdr:spPr>
    </xdr:pic>
    <xdr:clientData/>
  </xdr:twoCellAnchor>
  <xdr:twoCellAnchor editAs="oneCell">
    <xdr:from>
      <xdr:col>3</xdr:col>
      <xdr:colOff>85725</xdr:colOff>
      <xdr:row>10</xdr:row>
      <xdr:rowOff>33915</xdr:rowOff>
    </xdr:from>
    <xdr:to>
      <xdr:col>3</xdr:col>
      <xdr:colOff>647700</xdr:colOff>
      <xdr:row>10</xdr:row>
      <xdr:rowOff>466725</xdr:rowOff>
    </xdr:to>
    <xdr:pic>
      <xdr:nvPicPr>
        <xdr:cNvPr id="8" name="7 Imagen">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9"/>
        <a:srcRect l="57709" t="71652" r="28208" b="-313"/>
        <a:stretch/>
      </xdr:blipFill>
      <xdr:spPr>
        <a:xfrm>
          <a:off x="3467100" y="3501015"/>
          <a:ext cx="561975" cy="432810"/>
        </a:xfrm>
        <a:prstGeom prst="rect">
          <a:avLst/>
        </a:prstGeom>
      </xdr:spPr>
    </xdr:pic>
    <xdr:clientData/>
  </xdr:twoCellAnchor>
  <xdr:twoCellAnchor editAs="oneCell">
    <xdr:from>
      <xdr:col>3</xdr:col>
      <xdr:colOff>161926</xdr:colOff>
      <xdr:row>11</xdr:row>
      <xdr:rowOff>145696</xdr:rowOff>
    </xdr:from>
    <xdr:to>
      <xdr:col>3</xdr:col>
      <xdr:colOff>561976</xdr:colOff>
      <xdr:row>12</xdr:row>
      <xdr:rowOff>2820</xdr:rowOff>
    </xdr:to>
    <xdr:pic>
      <xdr:nvPicPr>
        <xdr:cNvPr id="9" name="Picture 5" descr="D:\cmunoz\Documents\Downloads\sitio-web (1).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0" cstate="print">
          <a:duotone>
            <a:srgbClr val="2A54A7">
              <a:shade val="45000"/>
              <a:satMod val="135000"/>
            </a:srgbClr>
            <a:prstClr val="white"/>
          </a:duotone>
          <a:extLst>
            <a:ext uri="{BEBA8EAE-BF5A-486C-A8C5-ECC9F3942E4B}">
              <a14:imgProps xmlns:a14="http://schemas.microsoft.com/office/drawing/2010/main">
                <a14:imgLayer r:embed="rId11">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43301" y="4117621"/>
          <a:ext cx="400050"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133352</xdr:colOff>
      <xdr:row>12</xdr:row>
      <xdr:rowOff>123825</xdr:rowOff>
    </xdr:from>
    <xdr:to>
      <xdr:col>3</xdr:col>
      <xdr:colOff>612424</xdr:colOff>
      <xdr:row>13</xdr:row>
      <xdr:rowOff>2822</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14727" y="4724400"/>
          <a:ext cx="479072" cy="4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123827</xdr:colOff>
      <xdr:row>13</xdr:row>
      <xdr:rowOff>75106</xdr:rowOff>
    </xdr:from>
    <xdr:to>
      <xdr:col>3</xdr:col>
      <xdr:colOff>609600</xdr:colOff>
      <xdr:row>14</xdr:row>
      <xdr:rowOff>1</xdr:rowOff>
    </xdr:to>
    <xdr:pic>
      <xdr:nvPicPr>
        <xdr:cNvPr id="11" name="10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05202" y="5304331"/>
          <a:ext cx="485773" cy="48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66676</xdr:colOff>
      <xdr:row>14</xdr:row>
      <xdr:rowOff>47625</xdr:rowOff>
    </xdr:from>
    <xdr:to>
      <xdr:col>3</xdr:col>
      <xdr:colOff>657226</xdr:colOff>
      <xdr:row>14</xdr:row>
      <xdr:rowOff>447675</xdr:rowOff>
    </xdr:to>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4" cstate="print">
          <a:duotone>
            <a:prstClr val="black"/>
            <a:schemeClr val="tx2">
              <a:tint val="45000"/>
              <a:satMod val="400000"/>
            </a:schemeClr>
          </a:duotone>
          <a:extLst>
            <a:ext uri="{BEBA8EAE-BF5A-486C-A8C5-ECC9F3942E4B}">
              <a14:imgProps xmlns:a14="http://schemas.microsoft.com/office/drawing/2010/main">
                <a14:imgLayer r:embed="rId1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448051" y="5905500"/>
          <a:ext cx="590550" cy="400050"/>
        </a:xfrm>
        <a:prstGeom prst="rect">
          <a:avLst/>
        </a:prstGeom>
        <a:noFill/>
      </xdr:spPr>
    </xdr:pic>
    <xdr:clientData/>
  </xdr:twoCellAnchor>
  <xdr:twoCellAnchor editAs="oneCell">
    <xdr:from>
      <xdr:col>3</xdr:col>
      <xdr:colOff>52916</xdr:colOff>
      <xdr:row>15</xdr:row>
      <xdr:rowOff>42332</xdr:rowOff>
    </xdr:from>
    <xdr:to>
      <xdr:col>3</xdr:col>
      <xdr:colOff>687915</xdr:colOff>
      <xdr:row>15</xdr:row>
      <xdr:rowOff>514349</xdr:rowOff>
    </xdr:to>
    <xdr:pic>
      <xdr:nvPicPr>
        <xdr:cNvPr id="13" name="Picture 4" descr="Corrimiento Tierras | Vectores, Fotos de Stock y PSD Gratis">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2428"/>
        <a:stretch/>
      </xdr:blipFill>
      <xdr:spPr bwMode="auto">
        <a:xfrm>
          <a:off x="3434291" y="6528857"/>
          <a:ext cx="634999" cy="47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116415</xdr:colOff>
      <xdr:row>16</xdr:row>
      <xdr:rowOff>31734</xdr:rowOff>
    </xdr:from>
    <xdr:to>
      <xdr:col>3</xdr:col>
      <xdr:colOff>634998</xdr:colOff>
      <xdr:row>16</xdr:row>
      <xdr:rowOff>476250</xdr:rowOff>
    </xdr:to>
    <xdr:pic>
      <xdr:nvPicPr>
        <xdr:cNvPr id="14" name="Picture 12" descr="seguro contra incendios - Iconos gratis de negoci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497790" y="7146909"/>
          <a:ext cx="518583" cy="44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84665</xdr:colOff>
      <xdr:row>17</xdr:row>
      <xdr:rowOff>40750</xdr:rowOff>
    </xdr:from>
    <xdr:to>
      <xdr:col>3</xdr:col>
      <xdr:colOff>666750</xdr:colOff>
      <xdr:row>17</xdr:row>
      <xdr:rowOff>476249</xdr:rowOff>
    </xdr:to>
    <xdr:pic>
      <xdr:nvPicPr>
        <xdr:cNvPr id="15" name="Picture 1">
          <a:extLst>
            <a:ext uri="{FF2B5EF4-FFF2-40B4-BE49-F238E27FC236}">
              <a16:creationId xmlns:a16="http://schemas.microsoft.com/office/drawing/2014/main" id="{00000000-0008-0000-0100-00000F000000}"/>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2580" r="21629"/>
        <a:stretch/>
      </xdr:blipFill>
      <xdr:spPr bwMode="auto">
        <a:xfrm>
          <a:off x="3466040" y="7784575"/>
          <a:ext cx="582085" cy="43549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105833</xdr:colOff>
      <xdr:row>18</xdr:row>
      <xdr:rowOff>48006</xdr:rowOff>
    </xdr:from>
    <xdr:to>
      <xdr:col>3</xdr:col>
      <xdr:colOff>645584</xdr:colOff>
      <xdr:row>18</xdr:row>
      <xdr:rowOff>495300</xdr:rowOff>
    </xdr:to>
    <xdr:pic>
      <xdr:nvPicPr>
        <xdr:cNvPr id="16" name="Picture 13">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9" cstate="print">
          <a:biLevel thresh="75000"/>
          <a:extLst>
            <a:ext uri="{28A0092B-C50C-407E-A947-70E740481C1C}">
              <a14:useLocalDpi xmlns:a14="http://schemas.microsoft.com/office/drawing/2010/main" val="0"/>
            </a:ext>
          </a:extLst>
        </a:blip>
        <a:srcRect/>
        <a:stretch>
          <a:fillRect/>
        </a:stretch>
      </xdr:blipFill>
      <xdr:spPr bwMode="auto">
        <a:xfrm>
          <a:off x="3487208" y="8420481"/>
          <a:ext cx="539751" cy="4472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222250</xdr:colOff>
      <xdr:row>19</xdr:row>
      <xdr:rowOff>123272</xdr:rowOff>
    </xdr:from>
    <xdr:to>
      <xdr:col>3</xdr:col>
      <xdr:colOff>635000</xdr:colOff>
      <xdr:row>20</xdr:row>
      <xdr:rowOff>2622</xdr:rowOff>
    </xdr:to>
    <xdr:pic>
      <xdr:nvPicPr>
        <xdr:cNvPr id="17" name="Picture 3" descr="D:\cmunoz\Documents\Downloads\ordenador.png">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03625" y="9124397"/>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105834</xdr:colOff>
      <xdr:row>20</xdr:row>
      <xdr:rowOff>63500</xdr:rowOff>
    </xdr:from>
    <xdr:to>
      <xdr:col>3</xdr:col>
      <xdr:colOff>638932</xdr:colOff>
      <xdr:row>20</xdr:row>
      <xdr:rowOff>457199</xdr:rowOff>
    </xdr:to>
    <xdr:pic>
      <xdr:nvPicPr>
        <xdr:cNvPr id="18" name="Picture 2" descr="D:\cmunoz\Documents\Downloads\dolares-no-aceptados.pn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487209" y="9693275"/>
          <a:ext cx="533098" cy="39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158753</xdr:colOff>
      <xdr:row>21</xdr:row>
      <xdr:rowOff>84667</xdr:rowOff>
    </xdr:from>
    <xdr:to>
      <xdr:col>3</xdr:col>
      <xdr:colOff>613836</xdr:colOff>
      <xdr:row>21</xdr:row>
      <xdr:rowOff>504825</xdr:rowOff>
    </xdr:to>
    <xdr:pic>
      <xdr:nvPicPr>
        <xdr:cNvPr id="19" name="Picture 1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2" cstate="print">
          <a:clrChange>
            <a:clrFrom>
              <a:srgbClr val="000000"/>
            </a:clrFrom>
            <a:clrTo>
              <a:srgbClr val="000000">
                <a:alpha val="0"/>
              </a:srgbClr>
            </a:clrTo>
          </a:clrChange>
          <a:duotone>
            <a:prstClr val="black"/>
            <a:srgbClr val="D9C3A5">
              <a:tint val="50000"/>
              <a:satMod val="180000"/>
            </a:srgbClr>
          </a:duotone>
          <a:extLst>
            <a:ext uri="{BEBA8EAE-BF5A-486C-A8C5-ECC9F3942E4B}">
              <a14:imgProps xmlns:a14="http://schemas.microsoft.com/office/drawing/2010/main">
                <a14:imgLayer r:embed="rId2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540128" y="10343092"/>
          <a:ext cx="455083" cy="4201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228600</xdr:colOff>
      <xdr:row>8</xdr:row>
      <xdr:rowOff>123825</xdr:rowOff>
    </xdr:from>
    <xdr:to>
      <xdr:col>3</xdr:col>
      <xdr:colOff>542925</xdr:colOff>
      <xdr:row>8</xdr:row>
      <xdr:rowOff>438150</xdr:rowOff>
    </xdr:to>
    <xdr:pic>
      <xdr:nvPicPr>
        <xdr:cNvPr id="20" name="Picture 3" descr="D:\cmunoz\Documents\Downloads\ordenador.png">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609975" y="2581275"/>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1</xdr:col>
      <xdr:colOff>1914525</xdr:colOff>
      <xdr:row>4</xdr:row>
      <xdr:rowOff>76200</xdr:rowOff>
    </xdr:to>
    <xdr:pic>
      <xdr:nvPicPr>
        <xdr:cNvPr id="2" name="Imagen 1">
          <a:extLst>
            <a:ext uri="{FF2B5EF4-FFF2-40B4-BE49-F238E27FC236}">
              <a16:creationId xmlns:a16="http://schemas.microsoft.com/office/drawing/2014/main" id="{6E17A9CB-CC2E-4637-B921-096763393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 y="38100"/>
          <a:ext cx="1828800"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452435</xdr:colOff>
      <xdr:row>9</xdr:row>
      <xdr:rowOff>217879</xdr:rowOff>
    </xdr:from>
    <xdr:to>
      <xdr:col>19</xdr:col>
      <xdr:colOff>619125</xdr:colOff>
      <xdr:row>22</xdr:row>
      <xdr:rowOff>238125</xdr:rowOff>
    </xdr:to>
    <xdr:graphicFrame macro="">
      <xdr:nvGraphicFramePr>
        <xdr:cNvPr id="2" name="Gráfico 1">
          <a:extLst>
            <a:ext uri="{FF2B5EF4-FFF2-40B4-BE49-F238E27FC236}">
              <a16:creationId xmlns:a16="http://schemas.microsoft.com/office/drawing/2014/main" id="{8AA7244D-16F5-4D80-8483-1C4F5BA52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controlinterno$\GESTION%202023\Pensamiento%20y%20Direccionamiento%20Estrategico\Plan%20estrategico\FO1_PLAN_ESTRATEGICO_V10%20(1)_coment%20Carolina%2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MEJORAMIENTO_UAEOS_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OCI_UAE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TRACTUAL%20%20JURIDICA_UAEOS_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utlook.office.com/Users/jorge/Documents/UAEOS/TRABAJO%20EN%20CASA/MAPAS%20DE%20RIESGOS/RIESGOS%202022/MAPA%20RIESGOS%20SEGURIDAD%20DE%20LA%20INFORMACION%202022/Mapa%20riesgos%20seguridad%20digital_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CONOCIMIENTO_CIUDADANO_UAEO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utlook.office.com/Users/jorge.munoz/AppData/Local/Microsoft/Windows/INetCache/Content.Outlook/0QV05R9N/Mapa%20riesgos%20seguridad%20digit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OCI_UAE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FOMENTO_ORGA_SOLIDARIAS_UAEOS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AEOS\TRABAJO%20EN%20CASA\MAPAS%20DE%20RIESGOS\RIESGOS%202021\MAPAS%20DE%20RIESGOS%20DE%20PROCESO%202021\MAPAS%20DE%20RIESGOS%20GUIA%202021\MAPA_RIESGOS_PROGRAMAS%20Y%20PROYECTOS_UAEOS_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PROGRAMAS%20Y%20PROYECTOS_UAEOS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SEGUIMIENTO%20Y%20MEDICION_UAEOS_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2020-11-10_Propuesta_Mapa_riesgos_RH_UAEO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COMUNICACION_PRENSA_UAEOS_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orge\Documents\UAEOS\TRABAJO%20EN%20CASA\MAPAS%20DE%20RIESGOS\RIESGOS%202021\MAPAS%20DE%20RIESGOS%20DE%20PROCESO%202021\MAPAS%20DE%20RIESGOS%20GUIA%202021\MAPA_RIESGOS_G_CONOCIMIENTO_CIUDADANO_UAE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INFORMATICA_UAEOS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MR G CONTRACTUAL"/>
      <sheetName val="Hoja1"/>
      <sheetName val="MR G JURÍDICA"/>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Contractual"/>
      <sheetName val="Calculo Controles G Contractual"/>
      <sheetName val="ValoraciónControles Jurídica"/>
      <sheetName val="Calculos Controles Jurídica"/>
    </sheetNames>
    <sheetDataSet>
      <sheetData sheetId="0"/>
      <sheetData sheetId="1"/>
      <sheetData sheetId="2"/>
      <sheetData sheetId="3"/>
      <sheetData sheetId="4"/>
      <sheetData sheetId="5">
        <row r="13">
          <cell r="F13" t="str">
            <v>Posibilidad de perdida reputacional, debido a vinculos de parentesco, cosanguineo, civil, o legal entre un apoderado judicial y la parte demandante o demandada en acciones que insidan directamente en su configuración.</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s>
    <sheetDataSet>
      <sheetData sheetId="0"/>
      <sheetData sheetId="1"/>
      <sheetData sheetId="2">
        <row r="14">
          <cell r="F14">
            <v>0.5</v>
          </cell>
        </row>
        <row r="29">
          <cell r="F29">
            <v>0.4</v>
          </cell>
        </row>
        <row r="44">
          <cell r="F44">
            <v>0.4</v>
          </cell>
        </row>
        <row r="59">
          <cell r="F59">
            <v>0.4</v>
          </cell>
        </row>
      </sheetData>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 val="Observaciones caracterizacion"/>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FOMENTO"/>
      <sheetName val="Tabla probabiidad"/>
      <sheetName val="CRITERIO CAL IMPACTO CORRUPCIÓN"/>
      <sheetName val="Tabla impacto"/>
      <sheetName val="Matriz calor_RI"/>
      <sheetName val="Matriz calor RR"/>
      <sheetName val="Controles"/>
      <sheetName val="Atributos controles"/>
      <sheetName val="ValoraciónControles Fomento"/>
      <sheetName val="Calculos Controles Fom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robabiidad"/>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Tabla probabiidad"/>
      <sheetName val="Tabla impacto"/>
      <sheetName val="Matriz calor_RI"/>
      <sheetName val="Matriz calor RR"/>
      <sheetName val="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DE RIESGOS CPR"/>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Marisol Viveros" id="{1BE15209-E28F-4F9F-A0BE-07CDF6130B92}" userId="S::marisol.viveros@unidadsolidaria.gov.co::7d580676-11cc-4ff2-98c8-f52eabc02f6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H11" dT="2024-05-17T13:26:05.77" personId="{1BE15209-E28F-4F9F-A0BE-07CDF6130B92}" id="{145DFCBC-8A4A-4EC0-BC50-D7AD5209D343}">
    <text xml:space="preserve">El comité institucional se realizará en el mes de mayo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1"/>
  <sheetViews>
    <sheetView workbookViewId="0">
      <selection activeCell="C1" sqref="C1"/>
    </sheetView>
  </sheetViews>
  <sheetFormatPr baseColWidth="10" defaultRowHeight="16.5" x14ac:dyDescent="0.3"/>
  <cols>
    <col min="1" max="1" width="16.28515625" style="1" customWidth="1"/>
    <col min="2" max="2" width="5.85546875" style="1" customWidth="1"/>
    <col min="3" max="3" width="49" style="1" customWidth="1"/>
    <col min="4" max="4" width="64.140625" style="1" customWidth="1"/>
    <col min="5" max="16384" width="11.42578125" style="1"/>
  </cols>
  <sheetData>
    <row r="2" spans="1:4" ht="61.5" customHeight="1" x14ac:dyDescent="0.3">
      <c r="A2" s="63" t="s">
        <v>144</v>
      </c>
      <c r="B2" s="548" t="s">
        <v>143</v>
      </c>
      <c r="C2" s="548"/>
      <c r="D2" s="548"/>
    </row>
    <row r="3" spans="1:4" ht="14.25" customHeight="1" x14ac:dyDescent="0.3">
      <c r="A3" s="63"/>
      <c r="B3" s="64"/>
      <c r="C3" s="64"/>
      <c r="D3" s="64"/>
    </row>
    <row r="4" spans="1:4" ht="20.25" customHeight="1" x14ac:dyDescent="0.3">
      <c r="D4" s="67" t="s">
        <v>124</v>
      </c>
    </row>
    <row r="5" spans="1:4" ht="48" customHeight="1" x14ac:dyDescent="0.3">
      <c r="A5" s="553" t="s">
        <v>45</v>
      </c>
      <c r="B5" s="554"/>
      <c r="C5" s="65" t="s">
        <v>143</v>
      </c>
      <c r="D5" s="65"/>
    </row>
    <row r="6" spans="1:4" ht="68.25" customHeight="1" x14ac:dyDescent="0.3">
      <c r="A6" s="553" t="s">
        <v>47</v>
      </c>
      <c r="B6" s="554"/>
      <c r="C6" s="66" t="s">
        <v>143</v>
      </c>
      <c r="D6" s="66"/>
    </row>
    <row r="7" spans="1:4" ht="113.25" customHeight="1" x14ac:dyDescent="0.3">
      <c r="A7" s="553" t="s">
        <v>46</v>
      </c>
      <c r="B7" s="554"/>
      <c r="C7" s="66" t="s">
        <v>143</v>
      </c>
      <c r="D7" s="66"/>
    </row>
    <row r="8" spans="1:4" x14ac:dyDescent="0.3">
      <c r="A8" s="549" t="s">
        <v>125</v>
      </c>
      <c r="B8" s="550"/>
      <c r="C8" s="66" t="s">
        <v>143</v>
      </c>
      <c r="D8" s="66"/>
    </row>
    <row r="9" spans="1:4" x14ac:dyDescent="0.3">
      <c r="A9" s="551"/>
      <c r="B9" s="552"/>
      <c r="C9" s="66" t="s">
        <v>143</v>
      </c>
      <c r="D9" s="66"/>
    </row>
    <row r="10" spans="1:4" ht="112.5" customHeight="1" x14ac:dyDescent="0.3">
      <c r="A10" s="555" t="s">
        <v>127</v>
      </c>
      <c r="B10" s="556"/>
      <c r="C10" s="66"/>
      <c r="D10" s="66"/>
    </row>
    <row r="11" spans="1:4" x14ac:dyDescent="0.3">
      <c r="A11" s="553" t="s">
        <v>126</v>
      </c>
      <c r="B11" s="554"/>
      <c r="C11" s="66" t="s">
        <v>143</v>
      </c>
      <c r="D11" s="66"/>
    </row>
  </sheetData>
  <mergeCells count="7">
    <mergeCell ref="B2:D2"/>
    <mergeCell ref="A8:B9"/>
    <mergeCell ref="A11:B11"/>
    <mergeCell ref="A10:B10"/>
    <mergeCell ref="A5:B5"/>
    <mergeCell ref="A6:B6"/>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J19"/>
  <sheetViews>
    <sheetView topLeftCell="A7" workbookViewId="0">
      <selection activeCell="F24" sqref="F24"/>
    </sheetView>
  </sheetViews>
  <sheetFormatPr baseColWidth="10" defaultRowHeight="15" x14ac:dyDescent="0.25"/>
  <cols>
    <col min="2" max="8" width="9.42578125" customWidth="1"/>
    <col min="9" max="9" width="4.42578125" customWidth="1"/>
  </cols>
  <sheetData>
    <row r="2" spans="2:10" ht="18" x14ac:dyDescent="0.25">
      <c r="B2" s="70" t="s">
        <v>259</v>
      </c>
    </row>
    <row r="4" spans="2:10" ht="39" customHeight="1" x14ac:dyDescent="0.25">
      <c r="B4" s="52"/>
      <c r="C4" s="52"/>
      <c r="D4" s="678" t="s">
        <v>2</v>
      </c>
      <c r="E4" s="678"/>
      <c r="F4" s="678"/>
      <c r="G4" s="678"/>
      <c r="H4" s="678"/>
      <c r="I4" s="52"/>
      <c r="J4" s="52"/>
    </row>
    <row r="5" spans="2:10" ht="15.75" thickBot="1" x14ac:dyDescent="0.3">
      <c r="B5" s="52"/>
      <c r="C5" s="53"/>
      <c r="D5" s="54"/>
      <c r="E5" s="54"/>
      <c r="F5" s="54"/>
      <c r="G5" s="54"/>
      <c r="H5" s="54"/>
      <c r="I5" s="52"/>
      <c r="J5" s="52"/>
    </row>
    <row r="6" spans="2:10" ht="26.25" customHeight="1" thickTop="1" x14ac:dyDescent="0.25">
      <c r="B6" s="679" t="s">
        <v>4</v>
      </c>
      <c r="C6" s="688" t="s">
        <v>136</v>
      </c>
      <c r="D6" s="680"/>
      <c r="E6" s="680"/>
      <c r="F6" s="680"/>
      <c r="G6" s="680"/>
      <c r="H6" s="682"/>
      <c r="I6" s="690"/>
      <c r="J6" s="691" t="s">
        <v>99</v>
      </c>
    </row>
    <row r="7" spans="2:10" ht="26.25" customHeight="1" thickBot="1" x14ac:dyDescent="0.3">
      <c r="B7" s="679"/>
      <c r="C7" s="689"/>
      <c r="D7" s="681"/>
      <c r="E7" s="681"/>
      <c r="F7" s="681"/>
      <c r="G7" s="681"/>
      <c r="H7" s="683"/>
      <c r="I7" s="690"/>
      <c r="J7" s="692"/>
    </row>
    <row r="8" spans="2:10" ht="25.5" customHeight="1" x14ac:dyDescent="0.25">
      <c r="B8" s="679"/>
      <c r="C8" s="689" t="s">
        <v>137</v>
      </c>
      <c r="D8" s="684"/>
      <c r="E8" s="684"/>
      <c r="F8" s="680"/>
      <c r="G8" s="680"/>
      <c r="H8" s="682"/>
      <c r="I8" s="690"/>
      <c r="J8" s="705" t="s">
        <v>100</v>
      </c>
    </row>
    <row r="9" spans="2:10" ht="15.75" thickBot="1" x14ac:dyDescent="0.3">
      <c r="B9" s="679"/>
      <c r="C9" s="687"/>
      <c r="D9" s="685"/>
      <c r="E9" s="685"/>
      <c r="F9" s="681"/>
      <c r="G9" s="681"/>
      <c r="H9" s="683"/>
      <c r="I9" s="690"/>
      <c r="J9" s="706"/>
    </row>
    <row r="10" spans="2:10" ht="25.5" customHeight="1" x14ac:dyDescent="0.25">
      <c r="B10" s="679"/>
      <c r="C10" s="686" t="s">
        <v>169</v>
      </c>
      <c r="D10" s="684"/>
      <c r="E10" s="684"/>
      <c r="F10" s="684"/>
      <c r="G10" s="699" t="s">
        <v>191</v>
      </c>
      <c r="H10" s="682" t="s">
        <v>193</v>
      </c>
      <c r="I10" s="690"/>
      <c r="J10" s="695" t="s">
        <v>101</v>
      </c>
    </row>
    <row r="11" spans="2:10" ht="15.75" thickBot="1" x14ac:dyDescent="0.3">
      <c r="B11" s="679"/>
      <c r="C11" s="687"/>
      <c r="D11" s="685"/>
      <c r="E11" s="685"/>
      <c r="F11" s="685"/>
      <c r="G11" s="707"/>
      <c r="H11" s="683"/>
      <c r="I11" s="690"/>
      <c r="J11" s="696"/>
    </row>
    <row r="12" spans="2:10" ht="25.5" customHeight="1" x14ac:dyDescent="0.25">
      <c r="B12" s="679"/>
      <c r="C12" s="686" t="s">
        <v>138</v>
      </c>
      <c r="D12" s="697"/>
      <c r="E12" s="684"/>
      <c r="F12" s="684"/>
      <c r="G12" s="708" t="s">
        <v>190</v>
      </c>
      <c r="H12" s="710" t="s">
        <v>192</v>
      </c>
      <c r="I12" s="690"/>
      <c r="J12" s="702" t="s">
        <v>102</v>
      </c>
    </row>
    <row r="13" spans="2:10" ht="15.75" thickBot="1" x14ac:dyDescent="0.3">
      <c r="B13" s="679"/>
      <c r="C13" s="687"/>
      <c r="D13" s="698"/>
      <c r="E13" s="685"/>
      <c r="F13" s="685"/>
      <c r="G13" s="709"/>
      <c r="H13" s="711"/>
      <c r="I13" s="690"/>
      <c r="J13" s="703"/>
    </row>
    <row r="14" spans="2:10" ht="25.5" customHeight="1" x14ac:dyDescent="0.25">
      <c r="B14" s="679"/>
      <c r="C14" s="686" t="s">
        <v>139</v>
      </c>
      <c r="D14" s="697"/>
      <c r="E14" s="697"/>
      <c r="F14" s="684"/>
      <c r="G14" s="680"/>
      <c r="H14" s="682"/>
      <c r="I14" s="704"/>
      <c r="J14" s="701"/>
    </row>
    <row r="15" spans="2:10" x14ac:dyDescent="0.25">
      <c r="B15" s="679"/>
      <c r="C15" s="689"/>
      <c r="D15" s="698"/>
      <c r="E15" s="698"/>
      <c r="F15" s="685"/>
      <c r="G15" s="681"/>
      <c r="H15" s="683"/>
      <c r="I15" s="704"/>
      <c r="J15" s="701"/>
    </row>
    <row r="16" spans="2:10" x14ac:dyDescent="0.25">
      <c r="B16" s="701"/>
      <c r="C16" s="701"/>
      <c r="D16" s="55" t="s">
        <v>167</v>
      </c>
      <c r="E16" s="55" t="s">
        <v>103</v>
      </c>
      <c r="F16" s="55" t="s">
        <v>101</v>
      </c>
      <c r="G16" s="55" t="s">
        <v>8</v>
      </c>
      <c r="H16" s="55" t="s">
        <v>104</v>
      </c>
      <c r="I16" s="701"/>
      <c r="J16" s="701"/>
    </row>
    <row r="17" spans="2:10" x14ac:dyDescent="0.25">
      <c r="B17" s="701"/>
      <c r="C17" s="701"/>
      <c r="D17" s="56">
        <v>0.2</v>
      </c>
      <c r="E17" s="56">
        <v>0.4</v>
      </c>
      <c r="F17" s="56">
        <v>0.6</v>
      </c>
      <c r="G17" s="56">
        <v>0.8</v>
      </c>
      <c r="H17" s="56">
        <v>1</v>
      </c>
      <c r="I17" s="701"/>
      <c r="J17" s="701"/>
    </row>
    <row r="19" spans="2:10" x14ac:dyDescent="0.25">
      <c r="B19" s="57" t="s">
        <v>49</v>
      </c>
    </row>
  </sheetData>
  <mergeCells count="46">
    <mergeCell ref="D4:H4"/>
    <mergeCell ref="B6:B15"/>
    <mergeCell ref="C6:C7"/>
    <mergeCell ref="D6:D7"/>
    <mergeCell ref="E6:E7"/>
    <mergeCell ref="F6:F7"/>
    <mergeCell ref="G6:G7"/>
    <mergeCell ref="H6:H7"/>
    <mergeCell ref="C10:C11"/>
    <mergeCell ref="D10:D11"/>
    <mergeCell ref="E12:E13"/>
    <mergeCell ref="F12:F13"/>
    <mergeCell ref="G12:G13"/>
    <mergeCell ref="H12:H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F17"/>
  <sheetViews>
    <sheetView zoomScale="124" zoomScaleNormal="124" workbookViewId="0">
      <selection activeCell="E13" sqref="E13"/>
    </sheetView>
  </sheetViews>
  <sheetFormatPr baseColWidth="10" defaultColWidth="14.28515625" defaultRowHeight="12.75" x14ac:dyDescent="0.2"/>
  <cols>
    <col min="1" max="4" width="14.28515625" style="17"/>
    <col min="5" max="5" width="46" style="17" customWidth="1"/>
    <col min="6" max="16384" width="14.28515625" style="17"/>
  </cols>
  <sheetData>
    <row r="1" spans="2:6" x14ac:dyDescent="0.2">
      <c r="B1" s="71" t="s">
        <v>131</v>
      </c>
    </row>
    <row r="3" spans="2:6" x14ac:dyDescent="0.2">
      <c r="B3" s="713" t="s">
        <v>105</v>
      </c>
      <c r="C3" s="714"/>
      <c r="D3" s="715"/>
      <c r="E3" s="58" t="s">
        <v>53</v>
      </c>
      <c r="F3" s="59" t="s">
        <v>106</v>
      </c>
    </row>
    <row r="4" spans="2:6" ht="25.5" x14ac:dyDescent="0.2">
      <c r="B4" s="716" t="s">
        <v>107</v>
      </c>
      <c r="C4" s="716" t="s">
        <v>14</v>
      </c>
      <c r="D4" s="60" t="s">
        <v>15</v>
      </c>
      <c r="E4" s="61" t="s">
        <v>108</v>
      </c>
      <c r="F4" s="62">
        <v>0.25</v>
      </c>
    </row>
    <row r="5" spans="2:6" ht="38.25" x14ac:dyDescent="0.2">
      <c r="B5" s="717"/>
      <c r="C5" s="717"/>
      <c r="D5" s="60" t="s">
        <v>16</v>
      </c>
      <c r="E5" s="61" t="s">
        <v>109</v>
      </c>
      <c r="F5" s="62">
        <v>0.15</v>
      </c>
    </row>
    <row r="6" spans="2:6" ht="25.5" x14ac:dyDescent="0.2">
      <c r="B6" s="717"/>
      <c r="C6" s="718"/>
      <c r="D6" s="60" t="s">
        <v>17</v>
      </c>
      <c r="E6" s="61" t="s">
        <v>110</v>
      </c>
      <c r="F6" s="62">
        <v>0.1</v>
      </c>
    </row>
    <row r="7" spans="2:6" ht="38.25" x14ac:dyDescent="0.2">
      <c r="B7" s="717"/>
      <c r="C7" s="716" t="s">
        <v>18</v>
      </c>
      <c r="D7" s="60" t="s">
        <v>11</v>
      </c>
      <c r="E7" s="61" t="s">
        <v>111</v>
      </c>
      <c r="F7" s="62">
        <v>0.25</v>
      </c>
    </row>
    <row r="8" spans="2:6" ht="25.5" x14ac:dyDescent="0.2">
      <c r="B8" s="718"/>
      <c r="C8" s="718"/>
      <c r="D8" s="60" t="s">
        <v>10</v>
      </c>
      <c r="E8" s="61" t="s">
        <v>112</v>
      </c>
      <c r="F8" s="62">
        <v>0.15</v>
      </c>
    </row>
    <row r="9" spans="2:6" ht="38.25" x14ac:dyDescent="0.2">
      <c r="B9" s="716" t="s">
        <v>113</v>
      </c>
      <c r="C9" s="716" t="s">
        <v>19</v>
      </c>
      <c r="D9" s="60" t="s">
        <v>20</v>
      </c>
      <c r="E9" s="61" t="s">
        <v>114</v>
      </c>
      <c r="F9" s="60" t="s">
        <v>115</v>
      </c>
    </row>
    <row r="10" spans="2:6" ht="38.25" x14ac:dyDescent="0.2">
      <c r="B10" s="717"/>
      <c r="C10" s="718"/>
      <c r="D10" s="60" t="s">
        <v>21</v>
      </c>
      <c r="E10" s="61" t="s">
        <v>116</v>
      </c>
      <c r="F10" s="60" t="s">
        <v>115</v>
      </c>
    </row>
    <row r="11" spans="2:6" ht="25.5" x14ac:dyDescent="0.2">
      <c r="B11" s="717"/>
      <c r="C11" s="716" t="s">
        <v>22</v>
      </c>
      <c r="D11" s="60" t="s">
        <v>23</v>
      </c>
      <c r="E11" s="61" t="s">
        <v>117</v>
      </c>
      <c r="F11" s="60" t="s">
        <v>115</v>
      </c>
    </row>
    <row r="12" spans="2:6" ht="25.5" x14ac:dyDescent="0.2">
      <c r="B12" s="717"/>
      <c r="C12" s="718"/>
      <c r="D12" s="60" t="s">
        <v>24</v>
      </c>
      <c r="E12" s="61" t="s">
        <v>118</v>
      </c>
      <c r="F12" s="60" t="s">
        <v>115</v>
      </c>
    </row>
    <row r="13" spans="2:6" ht="38.25" x14ac:dyDescent="0.2">
      <c r="B13" s="717"/>
      <c r="C13" s="716" t="s">
        <v>25</v>
      </c>
      <c r="D13" s="60" t="s">
        <v>170</v>
      </c>
      <c r="E13" s="61" t="s">
        <v>171</v>
      </c>
      <c r="F13" s="60" t="s">
        <v>115</v>
      </c>
    </row>
    <row r="14" spans="2:6" ht="37.5" customHeight="1" x14ac:dyDescent="0.2">
      <c r="B14" s="718"/>
      <c r="C14" s="718"/>
      <c r="D14" s="60" t="s">
        <v>28</v>
      </c>
      <c r="E14" s="61" t="s">
        <v>172</v>
      </c>
      <c r="F14" s="60" t="s">
        <v>115</v>
      </c>
    </row>
    <row r="15" spans="2:6" x14ac:dyDescent="0.2">
      <c r="B15" s="712" t="s">
        <v>122</v>
      </c>
      <c r="C15" s="712"/>
      <c r="D15" s="712"/>
      <c r="E15" s="712"/>
      <c r="F15" s="712"/>
    </row>
    <row r="16" spans="2:6" ht="51.75" customHeight="1" x14ac:dyDescent="0.2">
      <c r="B16" s="712" t="s">
        <v>123</v>
      </c>
      <c r="C16" s="712"/>
      <c r="D16" s="712"/>
      <c r="E16" s="712"/>
      <c r="F16" s="712"/>
    </row>
    <row r="17" spans="2:2" ht="21" customHeight="1" x14ac:dyDescent="0.2">
      <c r="B17" s="21" t="s">
        <v>49</v>
      </c>
    </row>
  </sheetData>
  <mergeCells count="10">
    <mergeCell ref="B15:F15"/>
    <mergeCell ref="B16:F16"/>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AF18"/>
  <sheetViews>
    <sheetView topLeftCell="G1" zoomScale="150" zoomScaleNormal="150" workbookViewId="0">
      <selection activeCell="K1" sqref="K1"/>
    </sheetView>
  </sheetViews>
  <sheetFormatPr baseColWidth="10" defaultColWidth="14.28515625" defaultRowHeight="12.75" x14ac:dyDescent="0.2"/>
  <cols>
    <col min="1" max="4" width="14.28515625" style="17"/>
    <col min="5" max="5" width="46" style="17" customWidth="1"/>
    <col min="6" max="10" width="14.28515625" style="17"/>
    <col min="11" max="11" width="40.85546875" style="17" customWidth="1"/>
    <col min="12" max="17" width="14.28515625" style="17"/>
    <col min="18" max="18" width="36.85546875" style="17" customWidth="1"/>
    <col min="19" max="23" width="14.28515625" style="17"/>
    <col min="24" max="24" width="47.140625" style="17" customWidth="1"/>
    <col min="25" max="30" width="14.28515625" style="17"/>
    <col min="31" max="31" width="47.28515625" style="17" customWidth="1"/>
    <col min="32" max="16384" width="14.28515625" style="17"/>
  </cols>
  <sheetData>
    <row r="1" spans="2:32" ht="97.5" customHeight="1" x14ac:dyDescent="0.2">
      <c r="B1" s="719" t="s">
        <v>200</v>
      </c>
      <c r="C1" s="720"/>
      <c r="D1" s="720"/>
      <c r="E1" s="125" t="str">
        <f>'MAPA RIESGOS US'!O11</f>
        <v>Revisión, actualización y  desarrollo del proceso de Pensamiento y Direccionamiento Estratégico, para la formulación e implementación de la Planeación Estratégica Institucional.</v>
      </c>
      <c r="F1" s="126"/>
      <c r="H1" s="719" t="s">
        <v>200</v>
      </c>
      <c r="I1" s="720"/>
      <c r="J1" s="720"/>
      <c r="K1" s="125" t="str">
        <f>'MAPA RIESGOS US'!O36</f>
        <v>Aplicar instrumentos, tales como las tablas de retención documental - TRD, inventario documental, hoja de control, y demás formatos (formatos de afuera) que aseguren una adecuada gestión y conservación de la documentación.</v>
      </c>
      <c r="L1" s="126"/>
      <c r="O1" s="135" t="s">
        <v>201</v>
      </c>
      <c r="P1" s="124"/>
      <c r="Q1" s="124"/>
      <c r="R1" s="125" t="s">
        <v>196</v>
      </c>
      <c r="S1" s="126"/>
      <c r="U1" s="135" t="s">
        <v>202</v>
      </c>
      <c r="V1" s="124"/>
      <c r="W1" s="124"/>
      <c r="X1" s="125" t="s">
        <v>197</v>
      </c>
      <c r="Y1" s="126"/>
      <c r="AB1" s="123" t="s">
        <v>203</v>
      </c>
      <c r="AC1" s="124"/>
      <c r="AD1" s="124"/>
      <c r="AE1" s="125" t="s">
        <v>198</v>
      </c>
      <c r="AF1" s="126"/>
    </row>
    <row r="2" spans="2:32" x14ac:dyDescent="0.2">
      <c r="B2" s="127"/>
      <c r="F2" s="128"/>
      <c r="H2" s="127"/>
      <c r="L2" s="128"/>
      <c r="O2" s="127"/>
      <c r="S2" s="128"/>
      <c r="U2" s="127"/>
      <c r="Y2" s="128"/>
      <c r="AB2" s="127"/>
      <c r="AF2" s="128"/>
    </row>
    <row r="3" spans="2:32" x14ac:dyDescent="0.2">
      <c r="B3" s="721" t="s">
        <v>105</v>
      </c>
      <c r="C3" s="714"/>
      <c r="D3" s="715"/>
      <c r="E3" s="58" t="s">
        <v>53</v>
      </c>
      <c r="F3" s="129" t="s">
        <v>106</v>
      </c>
      <c r="H3" s="721" t="s">
        <v>105</v>
      </c>
      <c r="I3" s="714"/>
      <c r="J3" s="715"/>
      <c r="K3" s="58" t="s">
        <v>53</v>
      </c>
      <c r="L3" s="129" t="s">
        <v>106</v>
      </c>
      <c r="O3" s="721" t="s">
        <v>105</v>
      </c>
      <c r="P3" s="714"/>
      <c r="Q3" s="715"/>
      <c r="R3" s="58" t="s">
        <v>53</v>
      </c>
      <c r="S3" s="129" t="s">
        <v>106</v>
      </c>
      <c r="U3" s="721" t="s">
        <v>105</v>
      </c>
      <c r="V3" s="714"/>
      <c r="W3" s="715"/>
      <c r="X3" s="58" t="s">
        <v>53</v>
      </c>
      <c r="Y3" s="129" t="s">
        <v>106</v>
      </c>
      <c r="AB3" s="721" t="s">
        <v>105</v>
      </c>
      <c r="AC3" s="714"/>
      <c r="AD3" s="715"/>
      <c r="AE3" s="58" t="s">
        <v>53</v>
      </c>
      <c r="AF3" s="129" t="s">
        <v>106</v>
      </c>
    </row>
    <row r="4" spans="2:32" ht="43.5" customHeight="1" x14ac:dyDescent="0.2">
      <c r="B4" s="722" t="s">
        <v>107</v>
      </c>
      <c r="C4" s="716" t="s">
        <v>14</v>
      </c>
      <c r="D4" s="60" t="s">
        <v>15</v>
      </c>
      <c r="E4" s="61" t="s">
        <v>108</v>
      </c>
      <c r="F4" s="130">
        <v>0.25</v>
      </c>
      <c r="H4" s="722" t="s">
        <v>107</v>
      </c>
      <c r="I4" s="716" t="s">
        <v>14</v>
      </c>
      <c r="J4" s="60" t="s">
        <v>15</v>
      </c>
      <c r="K4" s="61" t="s">
        <v>108</v>
      </c>
      <c r="L4" s="130">
        <v>0.25</v>
      </c>
      <c r="O4" s="722" t="s">
        <v>107</v>
      </c>
      <c r="P4" s="716" t="s">
        <v>14</v>
      </c>
      <c r="Q4" s="60" t="s">
        <v>15</v>
      </c>
      <c r="R4" s="61" t="s">
        <v>108</v>
      </c>
      <c r="S4" s="130"/>
      <c r="U4" s="722" t="s">
        <v>107</v>
      </c>
      <c r="V4" s="716" t="s">
        <v>14</v>
      </c>
      <c r="W4" s="60" t="s">
        <v>15</v>
      </c>
      <c r="X4" s="61" t="s">
        <v>108</v>
      </c>
      <c r="Y4" s="130">
        <v>0.25</v>
      </c>
      <c r="AB4" s="722" t="s">
        <v>107</v>
      </c>
      <c r="AC4" s="716" t="s">
        <v>14</v>
      </c>
      <c r="AD4" s="60" t="s">
        <v>15</v>
      </c>
      <c r="AE4" s="61" t="s">
        <v>108</v>
      </c>
      <c r="AF4" s="130">
        <v>0.25</v>
      </c>
    </row>
    <row r="5" spans="2:32" ht="46.5" customHeight="1" x14ac:dyDescent="0.2">
      <c r="B5" s="723"/>
      <c r="C5" s="717"/>
      <c r="D5" s="60" t="s">
        <v>16</v>
      </c>
      <c r="E5" s="61" t="s">
        <v>109</v>
      </c>
      <c r="F5" s="130"/>
      <c r="H5" s="723"/>
      <c r="I5" s="717"/>
      <c r="J5" s="60" t="s">
        <v>16</v>
      </c>
      <c r="K5" s="61" t="s">
        <v>109</v>
      </c>
      <c r="L5" s="130"/>
      <c r="O5" s="723"/>
      <c r="P5" s="717"/>
      <c r="Q5" s="60" t="s">
        <v>16</v>
      </c>
      <c r="R5" s="61" t="s">
        <v>109</v>
      </c>
      <c r="S5" s="130">
        <v>0.15</v>
      </c>
      <c r="U5" s="723"/>
      <c r="V5" s="717"/>
      <c r="W5" s="60" t="s">
        <v>16</v>
      </c>
      <c r="X5" s="61" t="s">
        <v>109</v>
      </c>
      <c r="Y5" s="130"/>
      <c r="AB5" s="723"/>
      <c r="AC5" s="717"/>
      <c r="AD5" s="60" t="s">
        <v>16</v>
      </c>
      <c r="AE5" s="61" t="s">
        <v>109</v>
      </c>
      <c r="AF5" s="130">
        <v>0.15</v>
      </c>
    </row>
    <row r="6" spans="2:32" ht="46.5" customHeight="1" x14ac:dyDescent="0.2">
      <c r="B6" s="723"/>
      <c r="C6" s="718"/>
      <c r="D6" s="60" t="s">
        <v>17</v>
      </c>
      <c r="E6" s="61" t="s">
        <v>110</v>
      </c>
      <c r="F6" s="130"/>
      <c r="H6" s="723"/>
      <c r="I6" s="718"/>
      <c r="J6" s="60" t="s">
        <v>17</v>
      </c>
      <c r="K6" s="61" t="s">
        <v>110</v>
      </c>
      <c r="L6" s="130"/>
      <c r="O6" s="723"/>
      <c r="P6" s="718"/>
      <c r="Q6" s="60" t="s">
        <v>17</v>
      </c>
      <c r="R6" s="61" t="s">
        <v>110</v>
      </c>
      <c r="S6" s="130"/>
      <c r="U6" s="723"/>
      <c r="V6" s="718"/>
      <c r="W6" s="60" t="s">
        <v>17</v>
      </c>
      <c r="X6" s="61" t="s">
        <v>110</v>
      </c>
      <c r="Y6" s="130"/>
      <c r="AB6" s="723"/>
      <c r="AC6" s="718"/>
      <c r="AD6" s="60" t="s">
        <v>17</v>
      </c>
      <c r="AE6" s="61" t="s">
        <v>110</v>
      </c>
      <c r="AF6" s="130">
        <v>0.1</v>
      </c>
    </row>
    <row r="7" spans="2:32" ht="66" customHeight="1" x14ac:dyDescent="0.2">
      <c r="B7" s="723"/>
      <c r="C7" s="716" t="s">
        <v>18</v>
      </c>
      <c r="D7" s="60" t="s">
        <v>11</v>
      </c>
      <c r="E7" s="61" t="s">
        <v>111</v>
      </c>
      <c r="F7" s="130"/>
      <c r="H7" s="723"/>
      <c r="I7" s="716" t="s">
        <v>18</v>
      </c>
      <c r="J7" s="60" t="s">
        <v>11</v>
      </c>
      <c r="K7" s="61" t="s">
        <v>111</v>
      </c>
      <c r="L7" s="130"/>
      <c r="O7" s="723"/>
      <c r="P7" s="716" t="s">
        <v>18</v>
      </c>
      <c r="Q7" s="60" t="s">
        <v>11</v>
      </c>
      <c r="R7" s="61" t="s">
        <v>111</v>
      </c>
      <c r="S7" s="130"/>
      <c r="U7" s="723"/>
      <c r="V7" s="716" t="s">
        <v>18</v>
      </c>
      <c r="W7" s="60" t="s">
        <v>11</v>
      </c>
      <c r="X7" s="61" t="s">
        <v>111</v>
      </c>
      <c r="Y7" s="130">
        <v>0.25</v>
      </c>
      <c r="AB7" s="723"/>
      <c r="AC7" s="716" t="s">
        <v>18</v>
      </c>
      <c r="AD7" s="60" t="s">
        <v>11</v>
      </c>
      <c r="AE7" s="61" t="s">
        <v>111</v>
      </c>
      <c r="AF7" s="130">
        <v>0.25</v>
      </c>
    </row>
    <row r="8" spans="2:32" ht="43.5" customHeight="1" x14ac:dyDescent="0.2">
      <c r="B8" s="724"/>
      <c r="C8" s="718"/>
      <c r="D8" s="60" t="s">
        <v>10</v>
      </c>
      <c r="E8" s="61" t="s">
        <v>112</v>
      </c>
      <c r="F8" s="130">
        <v>0.15</v>
      </c>
      <c r="H8" s="724"/>
      <c r="I8" s="718"/>
      <c r="J8" s="60" t="s">
        <v>10</v>
      </c>
      <c r="K8" s="61" t="s">
        <v>112</v>
      </c>
      <c r="L8" s="130">
        <v>0.15</v>
      </c>
      <c r="O8" s="724"/>
      <c r="P8" s="718"/>
      <c r="Q8" s="60" t="s">
        <v>10</v>
      </c>
      <c r="R8" s="61" t="s">
        <v>112</v>
      </c>
      <c r="S8" s="130">
        <v>0.15</v>
      </c>
      <c r="U8" s="724"/>
      <c r="V8" s="718"/>
      <c r="W8" s="60" t="s">
        <v>10</v>
      </c>
      <c r="X8" s="61" t="s">
        <v>112</v>
      </c>
      <c r="Y8" s="130"/>
      <c r="AB8" s="724"/>
      <c r="AC8" s="718"/>
      <c r="AD8" s="60" t="s">
        <v>10</v>
      </c>
      <c r="AE8" s="61" t="s">
        <v>112</v>
      </c>
      <c r="AF8" s="130">
        <v>0.15</v>
      </c>
    </row>
    <row r="9" spans="2:32" ht="52.5" customHeight="1" x14ac:dyDescent="0.2">
      <c r="B9" s="722" t="s">
        <v>113</v>
      </c>
      <c r="C9" s="716" t="s">
        <v>19</v>
      </c>
      <c r="D9" s="60" t="s">
        <v>20</v>
      </c>
      <c r="E9" s="61" t="s">
        <v>114</v>
      </c>
      <c r="F9" s="131" t="s">
        <v>29</v>
      </c>
      <c r="H9" s="722" t="s">
        <v>113</v>
      </c>
      <c r="I9" s="716" t="s">
        <v>19</v>
      </c>
      <c r="J9" s="60" t="s">
        <v>20</v>
      </c>
      <c r="K9" s="61" t="s">
        <v>114</v>
      </c>
      <c r="L9" s="131" t="s">
        <v>29</v>
      </c>
      <c r="O9" s="722" t="s">
        <v>113</v>
      </c>
      <c r="P9" s="716" t="s">
        <v>19</v>
      </c>
      <c r="Q9" s="60" t="s">
        <v>20</v>
      </c>
      <c r="R9" s="61" t="s">
        <v>114</v>
      </c>
      <c r="S9" s="131" t="s">
        <v>29</v>
      </c>
      <c r="U9" s="722" t="s">
        <v>113</v>
      </c>
      <c r="V9" s="716" t="s">
        <v>19</v>
      </c>
      <c r="W9" s="60" t="s">
        <v>20</v>
      </c>
      <c r="X9" s="61" t="s">
        <v>114</v>
      </c>
      <c r="Y9" s="131" t="s">
        <v>29</v>
      </c>
      <c r="AB9" s="722" t="s">
        <v>113</v>
      </c>
      <c r="AC9" s="716" t="s">
        <v>19</v>
      </c>
      <c r="AD9" s="60" t="s">
        <v>20</v>
      </c>
      <c r="AE9" s="61" t="s">
        <v>114</v>
      </c>
      <c r="AF9" s="131" t="s">
        <v>115</v>
      </c>
    </row>
    <row r="10" spans="2:32" ht="66" customHeight="1" x14ac:dyDescent="0.2">
      <c r="B10" s="723"/>
      <c r="C10" s="718"/>
      <c r="D10" s="60" t="s">
        <v>21</v>
      </c>
      <c r="E10" s="61" t="s">
        <v>116</v>
      </c>
      <c r="F10" s="131" t="s">
        <v>115</v>
      </c>
      <c r="H10" s="723"/>
      <c r="I10" s="718"/>
      <c r="J10" s="60" t="s">
        <v>21</v>
      </c>
      <c r="K10" s="61" t="s">
        <v>116</v>
      </c>
      <c r="L10" s="131" t="s">
        <v>115</v>
      </c>
      <c r="O10" s="723"/>
      <c r="P10" s="718"/>
      <c r="Q10" s="60" t="s">
        <v>21</v>
      </c>
      <c r="R10" s="61" t="s">
        <v>116</v>
      </c>
      <c r="S10" s="131" t="s">
        <v>115</v>
      </c>
      <c r="U10" s="723"/>
      <c r="V10" s="718"/>
      <c r="W10" s="60" t="s">
        <v>21</v>
      </c>
      <c r="X10" s="61" t="s">
        <v>116</v>
      </c>
      <c r="Y10" s="131" t="s">
        <v>115</v>
      </c>
      <c r="AB10" s="723"/>
      <c r="AC10" s="718"/>
      <c r="AD10" s="60" t="s">
        <v>21</v>
      </c>
      <c r="AE10" s="61" t="s">
        <v>116</v>
      </c>
      <c r="AF10" s="131" t="s">
        <v>115</v>
      </c>
    </row>
    <row r="11" spans="2:32" ht="35.25" customHeight="1" x14ac:dyDescent="0.2">
      <c r="B11" s="723"/>
      <c r="C11" s="716" t="s">
        <v>22</v>
      </c>
      <c r="D11" s="60" t="s">
        <v>23</v>
      </c>
      <c r="E11" s="61" t="s">
        <v>117</v>
      </c>
      <c r="F11" s="131" t="s">
        <v>29</v>
      </c>
      <c r="H11" s="723"/>
      <c r="I11" s="716" t="s">
        <v>22</v>
      </c>
      <c r="J11" s="60" t="s">
        <v>23</v>
      </c>
      <c r="K11" s="61" t="s">
        <v>117</v>
      </c>
      <c r="L11" s="131" t="s">
        <v>29</v>
      </c>
      <c r="O11" s="723"/>
      <c r="P11" s="716" t="s">
        <v>22</v>
      </c>
      <c r="Q11" s="60" t="s">
        <v>23</v>
      </c>
      <c r="R11" s="61" t="s">
        <v>117</v>
      </c>
      <c r="S11" s="131" t="s">
        <v>29</v>
      </c>
      <c r="U11" s="723"/>
      <c r="V11" s="716" t="s">
        <v>22</v>
      </c>
      <c r="W11" s="60" t="s">
        <v>23</v>
      </c>
      <c r="X11" s="61" t="s">
        <v>117</v>
      </c>
      <c r="Y11" s="131" t="s">
        <v>29</v>
      </c>
      <c r="AB11" s="723"/>
      <c r="AC11" s="716" t="s">
        <v>22</v>
      </c>
      <c r="AD11" s="60" t="s">
        <v>23</v>
      </c>
      <c r="AE11" s="61" t="s">
        <v>117</v>
      </c>
      <c r="AF11" s="131" t="s">
        <v>115</v>
      </c>
    </row>
    <row r="12" spans="2:32" ht="35.25" customHeight="1" x14ac:dyDescent="0.2">
      <c r="B12" s="723"/>
      <c r="C12" s="718"/>
      <c r="D12" s="60" t="s">
        <v>24</v>
      </c>
      <c r="E12" s="61" t="s">
        <v>118</v>
      </c>
      <c r="F12" s="131" t="s">
        <v>115</v>
      </c>
      <c r="H12" s="723"/>
      <c r="I12" s="718"/>
      <c r="J12" s="60" t="s">
        <v>24</v>
      </c>
      <c r="K12" s="61" t="s">
        <v>118</v>
      </c>
      <c r="L12" s="131" t="s">
        <v>115</v>
      </c>
      <c r="O12" s="723"/>
      <c r="P12" s="718"/>
      <c r="Q12" s="60" t="s">
        <v>24</v>
      </c>
      <c r="R12" s="61" t="s">
        <v>118</v>
      </c>
      <c r="S12" s="131" t="s">
        <v>115</v>
      </c>
      <c r="U12" s="723"/>
      <c r="V12" s="718"/>
      <c r="W12" s="60" t="s">
        <v>24</v>
      </c>
      <c r="X12" s="61" t="s">
        <v>118</v>
      </c>
      <c r="Y12" s="131" t="s">
        <v>115</v>
      </c>
      <c r="AB12" s="723"/>
      <c r="AC12" s="718"/>
      <c r="AD12" s="60" t="s">
        <v>24</v>
      </c>
      <c r="AE12" s="61" t="s">
        <v>118</v>
      </c>
      <c r="AF12" s="131" t="s">
        <v>115</v>
      </c>
    </row>
    <row r="13" spans="2:32" ht="83.25" customHeight="1" x14ac:dyDescent="0.2">
      <c r="B13" s="723"/>
      <c r="C13" s="716" t="s">
        <v>25</v>
      </c>
      <c r="D13" s="60" t="s">
        <v>26</v>
      </c>
      <c r="E13" s="61" t="s">
        <v>119</v>
      </c>
      <c r="F13" s="131" t="s">
        <v>115</v>
      </c>
      <c r="H13" s="723"/>
      <c r="I13" s="716" t="s">
        <v>25</v>
      </c>
      <c r="J13" s="60" t="s">
        <v>26</v>
      </c>
      <c r="K13" s="61" t="s">
        <v>264</v>
      </c>
      <c r="L13" s="131" t="s">
        <v>29</v>
      </c>
      <c r="O13" s="723"/>
      <c r="P13" s="716" t="s">
        <v>25</v>
      </c>
      <c r="Q13" s="60" t="s">
        <v>26</v>
      </c>
      <c r="R13" s="61" t="s">
        <v>119</v>
      </c>
      <c r="S13" s="131" t="s">
        <v>29</v>
      </c>
      <c r="U13" s="723"/>
      <c r="V13" s="716" t="s">
        <v>25</v>
      </c>
      <c r="W13" s="60" t="s">
        <v>26</v>
      </c>
      <c r="X13" s="61" t="s">
        <v>119</v>
      </c>
      <c r="Y13" s="131" t="s">
        <v>29</v>
      </c>
      <c r="AB13" s="723"/>
      <c r="AC13" s="716" t="s">
        <v>25</v>
      </c>
      <c r="AD13" s="60" t="s">
        <v>26</v>
      </c>
      <c r="AE13" s="61" t="s">
        <v>119</v>
      </c>
      <c r="AF13" s="131" t="s">
        <v>115</v>
      </c>
    </row>
    <row r="14" spans="2:32" ht="66" customHeight="1" x14ac:dyDescent="0.2">
      <c r="B14" s="723"/>
      <c r="C14" s="717"/>
      <c r="D14" s="60" t="s">
        <v>27</v>
      </c>
      <c r="E14" s="61" t="s">
        <v>120</v>
      </c>
      <c r="F14" s="131" t="s">
        <v>29</v>
      </c>
      <c r="H14" s="723"/>
      <c r="I14" s="717"/>
      <c r="J14" s="60" t="s">
        <v>27</v>
      </c>
      <c r="K14" s="61" t="s">
        <v>120</v>
      </c>
      <c r="L14" s="131" t="s">
        <v>115</v>
      </c>
      <c r="O14" s="723"/>
      <c r="P14" s="717"/>
      <c r="Q14" s="60" t="s">
        <v>27</v>
      </c>
      <c r="R14" s="61" t="s">
        <v>120</v>
      </c>
      <c r="S14" s="131" t="s">
        <v>115</v>
      </c>
      <c r="U14" s="723"/>
      <c r="V14" s="717"/>
      <c r="W14" s="60" t="s">
        <v>27</v>
      </c>
      <c r="X14" s="61" t="s">
        <v>120</v>
      </c>
      <c r="Y14" s="131" t="s">
        <v>115</v>
      </c>
      <c r="AB14" s="723"/>
      <c r="AC14" s="717"/>
      <c r="AD14" s="60" t="s">
        <v>27</v>
      </c>
      <c r="AE14" s="61" t="s">
        <v>120</v>
      </c>
      <c r="AF14" s="131" t="s">
        <v>115</v>
      </c>
    </row>
    <row r="15" spans="2:32" ht="36.75" customHeight="1" x14ac:dyDescent="0.2">
      <c r="B15" s="725"/>
      <c r="C15" s="726"/>
      <c r="D15" s="132" t="s">
        <v>28</v>
      </c>
      <c r="E15" s="133" t="s">
        <v>121</v>
      </c>
      <c r="F15" s="134" t="s">
        <v>115</v>
      </c>
      <c r="H15" s="725"/>
      <c r="I15" s="726"/>
      <c r="J15" s="132" t="s">
        <v>28</v>
      </c>
      <c r="K15" s="133" t="s">
        <v>121</v>
      </c>
      <c r="L15" s="134" t="s">
        <v>115</v>
      </c>
      <c r="O15" s="725"/>
      <c r="P15" s="726"/>
      <c r="Q15" s="132" t="s">
        <v>28</v>
      </c>
      <c r="R15" s="133" t="s">
        <v>121</v>
      </c>
      <c r="S15" s="134" t="s">
        <v>115</v>
      </c>
      <c r="U15" s="725"/>
      <c r="V15" s="726"/>
      <c r="W15" s="132" t="s">
        <v>28</v>
      </c>
      <c r="X15" s="133" t="s">
        <v>121</v>
      </c>
      <c r="Y15" s="134" t="s">
        <v>115</v>
      </c>
      <c r="AB15" s="725"/>
      <c r="AC15" s="726"/>
      <c r="AD15" s="132" t="s">
        <v>28</v>
      </c>
      <c r="AE15" s="133" t="s">
        <v>121</v>
      </c>
      <c r="AF15" s="134" t="s">
        <v>115</v>
      </c>
    </row>
    <row r="16" spans="2:32" x14ac:dyDescent="0.2">
      <c r="B16" s="727" t="s">
        <v>122</v>
      </c>
      <c r="C16" s="727"/>
      <c r="D16" s="727"/>
      <c r="E16" s="727"/>
      <c r="F16" s="727"/>
      <c r="H16" s="727" t="s">
        <v>122</v>
      </c>
      <c r="I16" s="727"/>
      <c r="J16" s="727"/>
      <c r="K16" s="727"/>
      <c r="L16" s="727"/>
      <c r="O16" s="727" t="s">
        <v>122</v>
      </c>
      <c r="P16" s="727"/>
      <c r="Q16" s="727"/>
      <c r="R16" s="727"/>
      <c r="S16" s="727"/>
      <c r="U16" s="727" t="s">
        <v>122</v>
      </c>
      <c r="V16" s="727"/>
      <c r="W16" s="727"/>
      <c r="X16" s="727"/>
      <c r="Y16" s="727"/>
      <c r="AB16" s="727" t="s">
        <v>122</v>
      </c>
      <c r="AC16" s="727"/>
      <c r="AD16" s="727"/>
      <c r="AE16" s="727"/>
      <c r="AF16" s="727"/>
    </row>
    <row r="17" spans="2:32" x14ac:dyDescent="0.2">
      <c r="B17" s="712" t="s">
        <v>123</v>
      </c>
      <c r="C17" s="712"/>
      <c r="D17" s="712"/>
      <c r="E17" s="712"/>
      <c r="F17" s="712"/>
      <c r="H17" s="712" t="s">
        <v>123</v>
      </c>
      <c r="I17" s="712"/>
      <c r="J17" s="712"/>
      <c r="K17" s="712"/>
      <c r="L17" s="712"/>
      <c r="O17" s="712" t="s">
        <v>123</v>
      </c>
      <c r="P17" s="712"/>
      <c r="Q17" s="712"/>
      <c r="R17" s="712"/>
      <c r="S17" s="712"/>
      <c r="U17" s="712" t="s">
        <v>123</v>
      </c>
      <c r="V17" s="712"/>
      <c r="W17" s="712"/>
      <c r="X17" s="712"/>
      <c r="Y17" s="712"/>
      <c r="AB17" s="712" t="s">
        <v>123</v>
      </c>
      <c r="AC17" s="712"/>
      <c r="AD17" s="712"/>
      <c r="AE17" s="712"/>
      <c r="AF17" s="712"/>
    </row>
    <row r="18" spans="2:32" x14ac:dyDescent="0.2">
      <c r="B18" s="21" t="s">
        <v>49</v>
      </c>
      <c r="H18" s="21" t="s">
        <v>49</v>
      </c>
      <c r="O18" s="21" t="s">
        <v>49</v>
      </c>
      <c r="U18" s="21" t="s">
        <v>49</v>
      </c>
      <c r="AB18" s="21" t="s">
        <v>49</v>
      </c>
    </row>
  </sheetData>
  <mergeCells count="52">
    <mergeCell ref="B1:D1"/>
    <mergeCell ref="B16:F16"/>
    <mergeCell ref="B17:F17"/>
    <mergeCell ref="B3:D3"/>
    <mergeCell ref="B4:B8"/>
    <mergeCell ref="C4:C6"/>
    <mergeCell ref="C7:C8"/>
    <mergeCell ref="B9:B15"/>
    <mergeCell ref="C9:C10"/>
    <mergeCell ref="C11:C12"/>
    <mergeCell ref="C13:C15"/>
    <mergeCell ref="H17:L17"/>
    <mergeCell ref="O3:Q3"/>
    <mergeCell ref="O4:O8"/>
    <mergeCell ref="P4:P6"/>
    <mergeCell ref="P7:P8"/>
    <mergeCell ref="O9:O15"/>
    <mergeCell ref="P9:P10"/>
    <mergeCell ref="P11:P12"/>
    <mergeCell ref="P13:P15"/>
    <mergeCell ref="O16:S16"/>
    <mergeCell ref="O17:S17"/>
    <mergeCell ref="H3:J3"/>
    <mergeCell ref="H4:H8"/>
    <mergeCell ref="I4:I6"/>
    <mergeCell ref="I7:I8"/>
    <mergeCell ref="H9:H15"/>
    <mergeCell ref="U9:U15"/>
    <mergeCell ref="V9:V10"/>
    <mergeCell ref="V11:V12"/>
    <mergeCell ref="V13:V15"/>
    <mergeCell ref="H16:L16"/>
    <mergeCell ref="I9:I10"/>
    <mergeCell ref="I11:I12"/>
    <mergeCell ref="I13:I15"/>
    <mergeCell ref="U16:Y16"/>
    <mergeCell ref="H1:J1"/>
    <mergeCell ref="U17:Y17"/>
    <mergeCell ref="AB3:AD3"/>
    <mergeCell ref="AB4:AB8"/>
    <mergeCell ref="AC4:AC6"/>
    <mergeCell ref="AC7:AC8"/>
    <mergeCell ref="AB9:AB15"/>
    <mergeCell ref="AC9:AC10"/>
    <mergeCell ref="AC11:AC12"/>
    <mergeCell ref="AC13:AC15"/>
    <mergeCell ref="AB16:AF16"/>
    <mergeCell ref="AB17:AF17"/>
    <mergeCell ref="U3:W3"/>
    <mergeCell ref="U4:U8"/>
    <mergeCell ref="V4:V6"/>
    <mergeCell ref="V7:V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2"/>
  <sheetViews>
    <sheetView workbookViewId="0">
      <selection activeCell="B12" sqref="B12:C12"/>
    </sheetView>
  </sheetViews>
  <sheetFormatPr baseColWidth="10" defaultRowHeight="15" x14ac:dyDescent="0.25"/>
  <cols>
    <col min="2" max="2" width="45.140625" customWidth="1"/>
    <col min="3" max="3" width="72" customWidth="1"/>
  </cols>
  <sheetData>
    <row r="1" spans="2:3" ht="16.5" x14ac:dyDescent="0.3">
      <c r="B1" s="28" t="s">
        <v>91</v>
      </c>
    </row>
    <row r="3" spans="2:3" ht="28.5" customHeight="1" x14ac:dyDescent="0.25">
      <c r="B3" s="411" t="s">
        <v>81</v>
      </c>
      <c r="C3" s="29" t="s">
        <v>82</v>
      </c>
    </row>
    <row r="4" spans="2:3" ht="31.5" x14ac:dyDescent="0.25">
      <c r="B4" s="412" t="s">
        <v>83</v>
      </c>
      <c r="C4" s="30" t="s">
        <v>816</v>
      </c>
    </row>
    <row r="5" spans="2:3" ht="78.75" x14ac:dyDescent="0.25">
      <c r="B5" s="412" t="s">
        <v>813</v>
      </c>
      <c r="C5" s="30" t="s">
        <v>84</v>
      </c>
    </row>
    <row r="6" spans="2:3" ht="31.5" x14ac:dyDescent="0.25">
      <c r="B6" s="412" t="s">
        <v>85</v>
      </c>
      <c r="C6" s="30" t="s">
        <v>86</v>
      </c>
    </row>
    <row r="7" spans="2:3" ht="47.25" x14ac:dyDescent="0.25">
      <c r="B7" s="412" t="s">
        <v>87</v>
      </c>
      <c r="C7" s="30" t="s">
        <v>88</v>
      </c>
    </row>
    <row r="8" spans="2:3" ht="31.5" x14ac:dyDescent="0.25">
      <c r="B8" s="412" t="s">
        <v>817</v>
      </c>
      <c r="C8" s="30" t="s">
        <v>90</v>
      </c>
    </row>
    <row r="9" spans="2:3" ht="48" customHeight="1" x14ac:dyDescent="0.25">
      <c r="B9" s="412" t="s">
        <v>132</v>
      </c>
      <c r="C9" s="30" t="s">
        <v>818</v>
      </c>
    </row>
    <row r="10" spans="2:3" ht="39.75" customHeight="1" x14ac:dyDescent="0.25">
      <c r="B10" s="412" t="s">
        <v>814</v>
      </c>
      <c r="C10" s="30" t="s">
        <v>819</v>
      </c>
    </row>
    <row r="11" spans="2:3" ht="46.5" customHeight="1" x14ac:dyDescent="0.25">
      <c r="B11" s="412" t="s">
        <v>820</v>
      </c>
      <c r="C11" s="30" t="s">
        <v>815</v>
      </c>
    </row>
    <row r="12" spans="2:3" ht="65.25" customHeight="1" x14ac:dyDescent="0.25">
      <c r="B12" s="412" t="s">
        <v>989</v>
      </c>
      <c r="C12" s="30" t="s">
        <v>990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22"/>
  <sheetViews>
    <sheetView workbookViewId="0">
      <selection activeCell="F4" sqref="F4"/>
    </sheetView>
  </sheetViews>
  <sheetFormatPr baseColWidth="10" defaultRowHeight="12.75" x14ac:dyDescent="0.2"/>
  <cols>
    <col min="1" max="2" width="11.42578125" style="21"/>
    <col min="3" max="3" width="27.85546875" style="21" customWidth="1"/>
    <col min="4" max="4" width="11.140625" style="21" customWidth="1"/>
    <col min="5" max="5" width="41.42578125" style="21" customWidth="1"/>
    <col min="6" max="6" width="23.140625" style="21" customWidth="1"/>
    <col min="7" max="16384" width="11.42578125" style="21"/>
  </cols>
  <sheetData>
    <row r="2" spans="2:5" x14ac:dyDescent="0.2">
      <c r="B2" s="21" t="s">
        <v>80</v>
      </c>
    </row>
    <row r="4" spans="2:5" ht="35.25" customHeight="1" x14ac:dyDescent="0.2">
      <c r="B4" s="22" t="s">
        <v>51</v>
      </c>
      <c r="C4" s="22" t="s">
        <v>52</v>
      </c>
      <c r="D4" s="22"/>
      <c r="E4" s="22" t="s">
        <v>53</v>
      </c>
    </row>
    <row r="5" spans="2:5" s="23" customFormat="1" ht="36.75" customHeight="1" x14ac:dyDescent="0.25">
      <c r="B5" s="728" t="s">
        <v>6</v>
      </c>
      <c r="C5" s="604" t="s">
        <v>54</v>
      </c>
      <c r="D5" s="16"/>
      <c r="E5" s="16" t="s">
        <v>55</v>
      </c>
    </row>
    <row r="6" spans="2:5" ht="37.5" customHeight="1" x14ac:dyDescent="0.2">
      <c r="B6" s="729"/>
      <c r="C6" s="662"/>
      <c r="D6" s="24"/>
      <c r="E6" s="16" t="s">
        <v>56</v>
      </c>
    </row>
    <row r="7" spans="2:5" ht="28.5" customHeight="1" x14ac:dyDescent="0.2">
      <c r="B7" s="729"/>
      <c r="C7" s="662"/>
      <c r="D7" s="24"/>
      <c r="E7" s="16" t="s">
        <v>57</v>
      </c>
    </row>
    <row r="8" spans="2:5" ht="96" customHeight="1" x14ac:dyDescent="0.2">
      <c r="B8" s="730"/>
      <c r="C8" s="605"/>
      <c r="D8" s="24"/>
      <c r="E8" s="16" t="s">
        <v>133</v>
      </c>
    </row>
    <row r="9" spans="2:5" ht="39.75" customHeight="1" x14ac:dyDescent="0.2">
      <c r="B9" s="604" t="s">
        <v>58</v>
      </c>
      <c r="C9" s="604" t="s">
        <v>59</v>
      </c>
      <c r="D9" s="24"/>
      <c r="E9" s="16" t="s">
        <v>60</v>
      </c>
    </row>
    <row r="10" spans="2:5" ht="39.75" customHeight="1" x14ac:dyDescent="0.2">
      <c r="B10" s="729"/>
      <c r="C10" s="662"/>
      <c r="D10" s="24"/>
      <c r="E10" s="25" t="s">
        <v>61</v>
      </c>
    </row>
    <row r="11" spans="2:5" ht="39.75" customHeight="1" x14ac:dyDescent="0.2">
      <c r="B11" s="729"/>
      <c r="C11" s="662"/>
      <c r="D11" s="24"/>
      <c r="E11" s="26" t="s">
        <v>62</v>
      </c>
    </row>
    <row r="12" spans="2:5" ht="49.5" customHeight="1" x14ac:dyDescent="0.2">
      <c r="B12" s="728" t="s">
        <v>63</v>
      </c>
      <c r="C12" s="604" t="s">
        <v>64</v>
      </c>
      <c r="D12" s="24"/>
      <c r="E12" s="16" t="s">
        <v>65</v>
      </c>
    </row>
    <row r="13" spans="2:5" ht="49.5" customHeight="1" x14ac:dyDescent="0.2">
      <c r="B13" s="729"/>
      <c r="C13" s="662"/>
      <c r="D13" s="24"/>
      <c r="E13" s="27" t="s">
        <v>66</v>
      </c>
    </row>
    <row r="14" spans="2:5" ht="49.5" customHeight="1" x14ac:dyDescent="0.2">
      <c r="B14" s="729"/>
      <c r="C14" s="662"/>
      <c r="D14" s="24"/>
      <c r="E14" s="27" t="s">
        <v>67</v>
      </c>
    </row>
    <row r="15" spans="2:5" ht="49.5" customHeight="1" x14ac:dyDescent="0.2">
      <c r="B15" s="730"/>
      <c r="C15" s="605"/>
      <c r="D15" s="24"/>
      <c r="E15" s="27" t="s">
        <v>68</v>
      </c>
    </row>
    <row r="16" spans="2:5" ht="49.5" customHeight="1" x14ac:dyDescent="0.2">
      <c r="B16" s="728" t="s">
        <v>69</v>
      </c>
      <c r="C16" s="604" t="s">
        <v>70</v>
      </c>
      <c r="D16" s="24"/>
      <c r="E16" s="16" t="s">
        <v>71</v>
      </c>
    </row>
    <row r="17" spans="2:5" ht="49.5" customHeight="1" x14ac:dyDescent="0.2">
      <c r="B17" s="729"/>
      <c r="C17" s="662"/>
      <c r="D17" s="24"/>
      <c r="E17" s="27" t="s">
        <v>72</v>
      </c>
    </row>
    <row r="18" spans="2:5" ht="49.5" customHeight="1" x14ac:dyDescent="0.2">
      <c r="B18" s="729"/>
      <c r="C18" s="662"/>
      <c r="D18" s="24"/>
      <c r="E18" s="27" t="s">
        <v>73</v>
      </c>
    </row>
    <row r="19" spans="2:5" ht="49.5" customHeight="1" x14ac:dyDescent="0.2">
      <c r="B19" s="730"/>
      <c r="C19" s="605"/>
      <c r="D19" s="24"/>
      <c r="E19" s="27" t="s">
        <v>74</v>
      </c>
    </row>
    <row r="20" spans="2:5" ht="49.5" customHeight="1" x14ac:dyDescent="0.2">
      <c r="B20" s="728" t="s">
        <v>75</v>
      </c>
      <c r="C20" s="604" t="s">
        <v>76</v>
      </c>
      <c r="D20" s="24"/>
      <c r="E20" s="16" t="s">
        <v>77</v>
      </c>
    </row>
    <row r="21" spans="2:5" ht="49.5" customHeight="1" x14ac:dyDescent="0.2">
      <c r="B21" s="729"/>
      <c r="C21" s="662"/>
      <c r="D21" s="24"/>
      <c r="E21" s="27" t="s">
        <v>78</v>
      </c>
    </row>
    <row r="22" spans="2:5" ht="49.5" customHeight="1" x14ac:dyDescent="0.2">
      <c r="B22" s="730"/>
      <c r="C22" s="605"/>
      <c r="D22" s="24"/>
      <c r="E22" s="27" t="s">
        <v>79</v>
      </c>
    </row>
  </sheetData>
  <mergeCells count="10">
    <mergeCell ref="B16:B19"/>
    <mergeCell ref="C16:C19"/>
    <mergeCell ref="B20:B22"/>
    <mergeCell ref="C20:C22"/>
    <mergeCell ref="B5:B8"/>
    <mergeCell ref="C5:C8"/>
    <mergeCell ref="B9:B11"/>
    <mergeCell ref="C9:C11"/>
    <mergeCell ref="B12:B15"/>
    <mergeCell ref="C12:C1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4"/>
  <sheetViews>
    <sheetView topLeftCell="B1" zoomScale="120" zoomScaleNormal="120" workbookViewId="0">
      <selection activeCell="F3" sqref="F3"/>
    </sheetView>
  </sheetViews>
  <sheetFormatPr baseColWidth="10" defaultRowHeight="15" x14ac:dyDescent="0.25"/>
  <cols>
    <col min="1" max="1" width="37.7109375" customWidth="1"/>
    <col min="2" max="2" width="47.28515625" customWidth="1"/>
    <col min="3" max="3" width="15.42578125" customWidth="1"/>
    <col min="4" max="4" width="19.42578125" customWidth="1"/>
    <col min="5" max="5" width="7.85546875" customWidth="1"/>
    <col min="6" max="6" width="8.42578125" customWidth="1"/>
  </cols>
  <sheetData>
    <row r="1" spans="1:6" ht="15.75" thickBot="1" x14ac:dyDescent="0.3"/>
    <row r="2" spans="1:6" ht="21.75" customHeight="1" thickBot="1" x14ac:dyDescent="0.3">
      <c r="A2" s="90" t="s">
        <v>146</v>
      </c>
      <c r="B2" s="742" t="s">
        <v>152</v>
      </c>
      <c r="C2" s="743"/>
      <c r="D2" s="743"/>
      <c r="E2" s="743"/>
      <c r="F2" s="154" t="s">
        <v>153</v>
      </c>
    </row>
    <row r="3" spans="1:6" ht="16.5" customHeight="1" x14ac:dyDescent="0.25">
      <c r="A3" s="746" t="s">
        <v>265</v>
      </c>
      <c r="B3" s="750" t="str">
        <f>'MAPA RIESGOS US'!O11</f>
        <v>Revisión, actualización y  desarrollo del proceso de Pensamiento y Direccionamiento Estratégico, para la formulación e implementación de la Planeación Estratégica Institucional.</v>
      </c>
      <c r="C3" s="752" t="s">
        <v>154</v>
      </c>
      <c r="D3" s="88" t="s">
        <v>156</v>
      </c>
      <c r="E3" s="139" t="s">
        <v>29</v>
      </c>
      <c r="F3" s="138">
        <v>0.25</v>
      </c>
    </row>
    <row r="4" spans="1:6" ht="16.5" x14ac:dyDescent="0.25">
      <c r="A4" s="747"/>
      <c r="B4" s="751"/>
      <c r="C4" s="753"/>
      <c r="D4" s="87" t="s">
        <v>16</v>
      </c>
      <c r="E4" s="86"/>
      <c r="F4" s="137"/>
    </row>
    <row r="5" spans="1:6" ht="17.25" thickBot="1" x14ac:dyDescent="0.3">
      <c r="A5" s="747"/>
      <c r="B5" s="751"/>
      <c r="C5" s="754"/>
      <c r="D5" s="143" t="s">
        <v>17</v>
      </c>
      <c r="E5" s="144"/>
      <c r="F5" s="164"/>
    </row>
    <row r="6" spans="1:6" ht="19.5" customHeight="1" x14ac:dyDescent="0.25">
      <c r="A6" s="747"/>
      <c r="B6" s="751"/>
      <c r="C6" s="752" t="s">
        <v>155</v>
      </c>
      <c r="D6" s="147" t="s">
        <v>157</v>
      </c>
      <c r="E6" s="139"/>
      <c r="F6" s="138"/>
    </row>
    <row r="7" spans="1:6" ht="19.5" customHeight="1" thickBot="1" x14ac:dyDescent="0.3">
      <c r="A7" s="747"/>
      <c r="B7" s="751"/>
      <c r="C7" s="754"/>
      <c r="D7" s="143" t="s">
        <v>10</v>
      </c>
      <c r="E7" s="148" t="s">
        <v>29</v>
      </c>
      <c r="F7" s="145">
        <v>0.15</v>
      </c>
    </row>
    <row r="8" spans="1:6" ht="16.5" x14ac:dyDescent="0.25">
      <c r="A8" s="747"/>
      <c r="B8" s="751"/>
      <c r="C8" s="752" t="s">
        <v>19</v>
      </c>
      <c r="D8" s="88" t="s">
        <v>20</v>
      </c>
      <c r="E8" s="139" t="s">
        <v>29</v>
      </c>
      <c r="F8" s="138"/>
    </row>
    <row r="9" spans="1:6" ht="17.25" thickBot="1" x14ac:dyDescent="0.3">
      <c r="A9" s="747"/>
      <c r="B9" s="751"/>
      <c r="C9" s="754"/>
      <c r="D9" s="143" t="s">
        <v>21</v>
      </c>
      <c r="E9" s="142"/>
      <c r="F9" s="145"/>
    </row>
    <row r="10" spans="1:6" ht="16.5" x14ac:dyDescent="0.25">
      <c r="A10" s="747"/>
      <c r="B10" s="751"/>
      <c r="C10" s="752" t="s">
        <v>22</v>
      </c>
      <c r="D10" s="88" t="s">
        <v>23</v>
      </c>
      <c r="E10" s="139" t="s">
        <v>29</v>
      </c>
      <c r="F10" s="138"/>
    </row>
    <row r="11" spans="1:6" ht="17.25" thickBot="1" x14ac:dyDescent="0.3">
      <c r="A11" s="747"/>
      <c r="B11" s="751"/>
      <c r="C11" s="754"/>
      <c r="D11" s="143" t="s">
        <v>24</v>
      </c>
      <c r="E11" s="142"/>
      <c r="F11" s="145"/>
    </row>
    <row r="12" spans="1:6" ht="16.5" x14ac:dyDescent="0.25">
      <c r="A12" s="747"/>
      <c r="B12" s="751"/>
      <c r="C12" s="752" t="s">
        <v>160</v>
      </c>
      <c r="D12" s="88" t="s">
        <v>158</v>
      </c>
      <c r="E12" s="139" t="s">
        <v>29</v>
      </c>
      <c r="F12" s="138"/>
    </row>
    <row r="13" spans="1:6" ht="17.25" thickBot="1" x14ac:dyDescent="0.3">
      <c r="A13" s="747"/>
      <c r="B13" s="751"/>
      <c r="C13" s="754"/>
      <c r="D13" s="143" t="s">
        <v>159</v>
      </c>
      <c r="E13" s="142"/>
      <c r="F13" s="145"/>
    </row>
    <row r="14" spans="1:6" ht="16.5" thickBot="1" x14ac:dyDescent="0.3">
      <c r="A14" s="748"/>
      <c r="B14" s="98" t="s">
        <v>161</v>
      </c>
      <c r="C14" s="149"/>
      <c r="D14" s="149"/>
      <c r="E14" s="150"/>
      <c r="F14" s="151">
        <f>SUM(F3:F13)</f>
        <v>0.4</v>
      </c>
    </row>
    <row r="16" spans="1:6" ht="15.75" thickBot="1" x14ac:dyDescent="0.3"/>
    <row r="17" spans="1:6" ht="23.25" customHeight="1" thickBot="1" x14ac:dyDescent="0.3">
      <c r="A17" s="90" t="s">
        <v>146</v>
      </c>
      <c r="B17" s="734" t="s">
        <v>152</v>
      </c>
      <c r="C17" s="735"/>
      <c r="D17" s="735"/>
      <c r="E17" s="749"/>
      <c r="F17" s="154" t="s">
        <v>153</v>
      </c>
    </row>
    <row r="18" spans="1:6" ht="16.5" customHeight="1" x14ac:dyDescent="0.25">
      <c r="A18" s="731" t="s">
        <v>266</v>
      </c>
      <c r="B18" s="736" t="s">
        <v>267</v>
      </c>
      <c r="C18" s="739" t="s">
        <v>154</v>
      </c>
      <c r="D18" s="146" t="s">
        <v>156</v>
      </c>
      <c r="E18" s="152"/>
      <c r="F18" s="153"/>
    </row>
    <row r="19" spans="1:6" ht="16.5" x14ac:dyDescent="0.25">
      <c r="A19" s="732"/>
      <c r="B19" s="737"/>
      <c r="C19" s="740"/>
      <c r="D19" s="87" t="s">
        <v>16</v>
      </c>
      <c r="E19" s="156" t="s">
        <v>29</v>
      </c>
      <c r="F19" s="236">
        <v>0.15</v>
      </c>
    </row>
    <row r="20" spans="1:6" ht="16.5" x14ac:dyDescent="0.25">
      <c r="A20" s="732"/>
      <c r="B20" s="737"/>
      <c r="C20" s="740"/>
      <c r="D20" s="87" t="s">
        <v>17</v>
      </c>
      <c r="E20" s="157"/>
      <c r="F20" s="97"/>
    </row>
    <row r="21" spans="1:6" ht="33" x14ac:dyDescent="0.25">
      <c r="A21" s="732"/>
      <c r="B21" s="737"/>
      <c r="C21" s="740" t="s">
        <v>155</v>
      </c>
      <c r="D21" s="87" t="s">
        <v>157</v>
      </c>
      <c r="E21" s="156"/>
      <c r="F21" s="82"/>
    </row>
    <row r="22" spans="1:6" ht="16.5" x14ac:dyDescent="0.25">
      <c r="A22" s="732"/>
      <c r="B22" s="737"/>
      <c r="C22" s="740"/>
      <c r="D22" s="87" t="s">
        <v>10</v>
      </c>
      <c r="E22" s="86" t="s">
        <v>29</v>
      </c>
      <c r="F22" s="97">
        <v>0.15</v>
      </c>
    </row>
    <row r="23" spans="1:6" ht="16.5" x14ac:dyDescent="0.25">
      <c r="A23" s="732"/>
      <c r="B23" s="737"/>
      <c r="C23" s="740" t="s">
        <v>19</v>
      </c>
      <c r="D23" s="87" t="s">
        <v>20</v>
      </c>
      <c r="E23" s="156" t="s">
        <v>29</v>
      </c>
      <c r="F23" s="82"/>
    </row>
    <row r="24" spans="1:6" ht="16.5" x14ac:dyDescent="0.25">
      <c r="A24" s="732"/>
      <c r="B24" s="737"/>
      <c r="C24" s="740"/>
      <c r="D24" s="87" t="s">
        <v>21</v>
      </c>
      <c r="E24" s="156"/>
      <c r="F24" s="82"/>
    </row>
    <row r="25" spans="1:6" ht="16.5" x14ac:dyDescent="0.25">
      <c r="A25" s="732"/>
      <c r="B25" s="737"/>
      <c r="C25" s="740" t="s">
        <v>22</v>
      </c>
      <c r="D25" s="87" t="s">
        <v>23</v>
      </c>
      <c r="E25" s="156" t="s">
        <v>29</v>
      </c>
      <c r="F25" s="82"/>
    </row>
    <row r="26" spans="1:6" ht="16.5" x14ac:dyDescent="0.25">
      <c r="A26" s="732"/>
      <c r="B26" s="737"/>
      <c r="C26" s="740"/>
      <c r="D26" s="87" t="s">
        <v>24</v>
      </c>
      <c r="E26" s="156"/>
      <c r="F26" s="82"/>
    </row>
    <row r="27" spans="1:6" ht="16.5" x14ac:dyDescent="0.25">
      <c r="A27" s="732"/>
      <c r="B27" s="737"/>
      <c r="C27" s="740" t="s">
        <v>160</v>
      </c>
      <c r="D27" s="87" t="s">
        <v>158</v>
      </c>
      <c r="E27" s="156" t="s">
        <v>29</v>
      </c>
      <c r="F27" s="82"/>
    </row>
    <row r="28" spans="1:6" ht="16.5" x14ac:dyDescent="0.25">
      <c r="A28" s="732"/>
      <c r="B28" s="737"/>
      <c r="C28" s="740"/>
      <c r="D28" s="87" t="s">
        <v>159</v>
      </c>
      <c r="E28" s="156"/>
      <c r="F28" s="82"/>
    </row>
    <row r="29" spans="1:6" ht="17.25" thickBot="1" x14ac:dyDescent="0.3">
      <c r="A29" s="733"/>
      <c r="B29" s="98" t="s">
        <v>204</v>
      </c>
      <c r="C29" s="83"/>
      <c r="D29" s="83"/>
      <c r="E29" s="83"/>
      <c r="F29" s="99">
        <f>SUM(F18:F28)</f>
        <v>0.3</v>
      </c>
    </row>
    <row r="31" spans="1:6" ht="15.75" thickBot="1" x14ac:dyDescent="0.3"/>
    <row r="32" spans="1:6" ht="20.25" customHeight="1" thickBot="1" x14ac:dyDescent="0.3">
      <c r="A32" s="90" t="s">
        <v>146</v>
      </c>
      <c r="B32" s="734" t="s">
        <v>152</v>
      </c>
      <c r="C32" s="735"/>
      <c r="D32" s="735"/>
      <c r="E32" s="749"/>
      <c r="F32" s="90" t="s">
        <v>153</v>
      </c>
    </row>
    <row r="33" spans="1:6" ht="19.5" customHeight="1" x14ac:dyDescent="0.25">
      <c r="A33" s="731" t="str">
        <f>'MAPA RIESGOS US'!F12</f>
        <v>Posibilidad de perdida reputacional y económica por uso de mecanismos de administración de riesgos inadecuados y deficiente detección temprana de riesgos, debido a la falta de actualización de las herramientas para la gestión y Administración de Riesgos en la entidad</v>
      </c>
      <c r="B33" s="736" t="s">
        <v>243</v>
      </c>
      <c r="C33" s="739" t="s">
        <v>154</v>
      </c>
      <c r="D33" s="146" t="s">
        <v>156</v>
      </c>
      <c r="E33" s="152"/>
      <c r="F33" s="158"/>
    </row>
    <row r="34" spans="1:6" ht="19.5" customHeight="1" x14ac:dyDescent="0.25">
      <c r="A34" s="732"/>
      <c r="B34" s="737"/>
      <c r="C34" s="740"/>
      <c r="D34" s="87" t="s">
        <v>16</v>
      </c>
      <c r="E34" s="86" t="s">
        <v>29</v>
      </c>
      <c r="F34" s="159">
        <v>0.15</v>
      </c>
    </row>
    <row r="35" spans="1:6" ht="19.5" customHeight="1" x14ac:dyDescent="0.25">
      <c r="A35" s="732"/>
      <c r="B35" s="737"/>
      <c r="C35" s="740"/>
      <c r="D35" s="87" t="s">
        <v>17</v>
      </c>
      <c r="E35" s="86"/>
      <c r="F35" s="136"/>
    </row>
    <row r="36" spans="1:6" ht="19.5" customHeight="1" x14ac:dyDescent="0.25">
      <c r="A36" s="732"/>
      <c r="B36" s="737"/>
      <c r="C36" s="740" t="s">
        <v>155</v>
      </c>
      <c r="D36" s="87" t="s">
        <v>164</v>
      </c>
      <c r="E36" s="141"/>
      <c r="F36" s="159"/>
    </row>
    <row r="37" spans="1:6" ht="19.5" customHeight="1" x14ac:dyDescent="0.25">
      <c r="A37" s="732"/>
      <c r="B37" s="737"/>
      <c r="C37" s="740"/>
      <c r="D37" s="87" t="s">
        <v>10</v>
      </c>
      <c r="E37" s="86" t="s">
        <v>29</v>
      </c>
      <c r="F37" s="136">
        <v>0.15</v>
      </c>
    </row>
    <row r="38" spans="1:6" ht="19.5" customHeight="1" x14ac:dyDescent="0.25">
      <c r="A38" s="732"/>
      <c r="B38" s="737"/>
      <c r="C38" s="740" t="s">
        <v>19</v>
      </c>
      <c r="D38" s="87" t="s">
        <v>20</v>
      </c>
      <c r="E38" s="141"/>
      <c r="F38" s="159"/>
    </row>
    <row r="39" spans="1:6" ht="19.5" customHeight="1" x14ac:dyDescent="0.25">
      <c r="A39" s="732"/>
      <c r="B39" s="737"/>
      <c r="C39" s="740"/>
      <c r="D39" s="87" t="s">
        <v>21</v>
      </c>
      <c r="E39" s="141" t="s">
        <v>29</v>
      </c>
      <c r="F39" s="159"/>
    </row>
    <row r="40" spans="1:6" ht="19.5" customHeight="1" x14ac:dyDescent="0.25">
      <c r="A40" s="732"/>
      <c r="B40" s="737"/>
      <c r="C40" s="740" t="s">
        <v>22</v>
      </c>
      <c r="D40" s="87" t="s">
        <v>23</v>
      </c>
      <c r="E40" s="141" t="s">
        <v>29</v>
      </c>
      <c r="F40" s="159"/>
    </row>
    <row r="41" spans="1:6" ht="19.5" customHeight="1" x14ac:dyDescent="0.25">
      <c r="A41" s="732"/>
      <c r="B41" s="737"/>
      <c r="C41" s="740"/>
      <c r="D41" s="87" t="s">
        <v>24</v>
      </c>
      <c r="E41" s="141"/>
      <c r="F41" s="159"/>
    </row>
    <row r="42" spans="1:6" ht="19.5" customHeight="1" x14ac:dyDescent="0.25">
      <c r="A42" s="732"/>
      <c r="B42" s="737"/>
      <c r="C42" s="740" t="s">
        <v>160</v>
      </c>
      <c r="D42" s="87" t="s">
        <v>158</v>
      </c>
      <c r="E42" s="141" t="s">
        <v>29</v>
      </c>
      <c r="F42" s="159"/>
    </row>
    <row r="43" spans="1:6" ht="19.5" customHeight="1" thickBot="1" x14ac:dyDescent="0.3">
      <c r="A43" s="732"/>
      <c r="B43" s="738"/>
      <c r="C43" s="741"/>
      <c r="D43" s="92" t="s">
        <v>159</v>
      </c>
      <c r="E43" s="161"/>
      <c r="F43" s="160"/>
    </row>
    <row r="44" spans="1:6" ht="19.5" customHeight="1" thickBot="1" x14ac:dyDescent="0.3">
      <c r="A44" s="733"/>
      <c r="B44" s="192" t="s">
        <v>205</v>
      </c>
      <c r="C44" s="95"/>
      <c r="D44" s="95"/>
      <c r="E44" s="95"/>
      <c r="F44" s="100">
        <f>SUM(F33:F43)</f>
        <v>0.3</v>
      </c>
    </row>
    <row r="46" spans="1:6" ht="15.75" thickBot="1" x14ac:dyDescent="0.3"/>
    <row r="47" spans="1:6" ht="16.5" thickBot="1" x14ac:dyDescent="0.3">
      <c r="A47" s="101" t="s">
        <v>146</v>
      </c>
      <c r="B47" s="742" t="s">
        <v>152</v>
      </c>
      <c r="C47" s="743"/>
      <c r="D47" s="743"/>
      <c r="E47" s="743"/>
      <c r="F47" s="90" t="s">
        <v>153</v>
      </c>
    </row>
    <row r="48" spans="1:6" ht="16.5" customHeight="1" x14ac:dyDescent="0.25">
      <c r="A48" s="731" t="str">
        <f>'MAPA RIESGOS US'!F13</f>
        <v>Posibilidad de perdida económica y reputacional debido al  incumplimiento contractual en el marco de la agenda de asociatividad.</v>
      </c>
      <c r="B48" s="744" t="s">
        <v>253</v>
      </c>
      <c r="C48" s="745" t="s">
        <v>154</v>
      </c>
      <c r="D48" s="88" t="s">
        <v>156</v>
      </c>
      <c r="E48" s="81"/>
      <c r="F48" s="89"/>
    </row>
    <row r="49" spans="1:6" ht="16.5" x14ac:dyDescent="0.25">
      <c r="A49" s="732"/>
      <c r="B49" s="737"/>
      <c r="C49" s="740"/>
      <c r="D49" s="87" t="s">
        <v>16</v>
      </c>
      <c r="E49" s="86" t="s">
        <v>29</v>
      </c>
      <c r="F49" s="97">
        <v>0.15</v>
      </c>
    </row>
    <row r="50" spans="1:6" ht="16.5" x14ac:dyDescent="0.25">
      <c r="A50" s="732"/>
      <c r="B50" s="737"/>
      <c r="C50" s="740"/>
      <c r="D50" s="87" t="s">
        <v>17</v>
      </c>
      <c r="F50" s="97"/>
    </row>
    <row r="51" spans="1:6" ht="33" x14ac:dyDescent="0.25">
      <c r="A51" s="732"/>
      <c r="B51" s="737"/>
      <c r="C51" s="740" t="s">
        <v>155</v>
      </c>
      <c r="D51" s="87" t="s">
        <v>157</v>
      </c>
      <c r="E51" s="80"/>
      <c r="F51" s="82"/>
    </row>
    <row r="52" spans="1:6" ht="16.5" x14ac:dyDescent="0.25">
      <c r="A52" s="732"/>
      <c r="B52" s="737"/>
      <c r="C52" s="740"/>
      <c r="D52" s="87" t="s">
        <v>10</v>
      </c>
      <c r="E52" s="86" t="s">
        <v>29</v>
      </c>
      <c r="F52" s="97">
        <v>0.15</v>
      </c>
    </row>
    <row r="53" spans="1:6" ht="16.5" x14ac:dyDescent="0.25">
      <c r="A53" s="732"/>
      <c r="B53" s="737"/>
      <c r="C53" s="740" t="s">
        <v>19</v>
      </c>
      <c r="D53" s="87" t="s">
        <v>20</v>
      </c>
      <c r="E53" s="162" t="s">
        <v>29</v>
      </c>
      <c r="F53" s="82"/>
    </row>
    <row r="54" spans="1:6" ht="16.5" x14ac:dyDescent="0.25">
      <c r="A54" s="732"/>
      <c r="B54" s="737"/>
      <c r="C54" s="740"/>
      <c r="D54" s="87" t="s">
        <v>21</v>
      </c>
      <c r="E54" s="162"/>
      <c r="F54" s="82"/>
    </row>
    <row r="55" spans="1:6" ht="16.5" x14ac:dyDescent="0.25">
      <c r="A55" s="732"/>
      <c r="B55" s="737"/>
      <c r="C55" s="740" t="s">
        <v>22</v>
      </c>
      <c r="D55" s="87" t="s">
        <v>23</v>
      </c>
      <c r="E55" s="162" t="s">
        <v>29</v>
      </c>
      <c r="F55" s="82"/>
    </row>
    <row r="56" spans="1:6" ht="16.5" x14ac:dyDescent="0.25">
      <c r="A56" s="732"/>
      <c r="B56" s="737"/>
      <c r="C56" s="740"/>
      <c r="D56" s="87" t="s">
        <v>24</v>
      </c>
      <c r="E56" s="162"/>
      <c r="F56" s="82"/>
    </row>
    <row r="57" spans="1:6" ht="16.5" x14ac:dyDescent="0.25">
      <c r="A57" s="732"/>
      <c r="B57" s="737"/>
      <c r="C57" s="740" t="s">
        <v>160</v>
      </c>
      <c r="D57" s="87" t="s">
        <v>158</v>
      </c>
      <c r="E57" s="162" t="s">
        <v>29</v>
      </c>
      <c r="F57" s="82"/>
    </row>
    <row r="58" spans="1:6" ht="17.25" thickBot="1" x14ac:dyDescent="0.3">
      <c r="A58" s="732"/>
      <c r="B58" s="738"/>
      <c r="C58" s="741"/>
      <c r="D58" s="92" t="s">
        <v>159</v>
      </c>
      <c r="E58" s="93"/>
      <c r="F58" s="94"/>
    </row>
    <row r="59" spans="1:6" ht="17.25" thickBot="1" x14ac:dyDescent="0.3">
      <c r="A59" s="733"/>
      <c r="B59" s="96" t="s">
        <v>206</v>
      </c>
      <c r="C59" s="95"/>
      <c r="D59" s="95"/>
      <c r="E59" s="95"/>
      <c r="F59" s="100">
        <f>SUM(F48:F58)</f>
        <v>0.3</v>
      </c>
    </row>
    <row r="61" spans="1:6" ht="15.75" thickBot="1" x14ac:dyDescent="0.3"/>
    <row r="62" spans="1:6" ht="21" customHeight="1" thickBot="1" x14ac:dyDescent="0.3">
      <c r="A62" s="102" t="s">
        <v>146</v>
      </c>
      <c r="B62" s="734" t="s">
        <v>152</v>
      </c>
      <c r="C62" s="735"/>
      <c r="D62" s="735"/>
      <c r="E62" s="735"/>
      <c r="F62" s="154" t="s">
        <v>153</v>
      </c>
    </row>
    <row r="63" spans="1:6" ht="16.5" customHeight="1" x14ac:dyDescent="0.25">
      <c r="A63" s="731" t="s">
        <v>199</v>
      </c>
      <c r="B63" s="736" t="s">
        <v>208</v>
      </c>
      <c r="C63" s="739" t="s">
        <v>154</v>
      </c>
      <c r="D63" s="146" t="s">
        <v>156</v>
      </c>
      <c r="E63" s="155"/>
      <c r="F63" s="153"/>
    </row>
    <row r="64" spans="1:6" ht="16.5" x14ac:dyDescent="0.25">
      <c r="A64" s="732"/>
      <c r="B64" s="737"/>
      <c r="C64" s="740"/>
      <c r="D64" s="87" t="s">
        <v>16</v>
      </c>
      <c r="E64" s="162" t="s">
        <v>29</v>
      </c>
      <c r="F64" s="97">
        <v>0.15</v>
      </c>
    </row>
    <row r="65" spans="1:6" ht="16.5" x14ac:dyDescent="0.25">
      <c r="A65" s="732"/>
      <c r="B65" s="737"/>
      <c r="C65" s="740"/>
      <c r="D65" s="87" t="s">
        <v>17</v>
      </c>
      <c r="E65" s="140"/>
      <c r="F65" s="97"/>
    </row>
    <row r="66" spans="1:6" ht="33" x14ac:dyDescent="0.25">
      <c r="A66" s="732"/>
      <c r="B66" s="737"/>
      <c r="C66" s="740" t="s">
        <v>155</v>
      </c>
      <c r="D66" s="87" t="s">
        <v>157</v>
      </c>
      <c r="E66" s="162"/>
      <c r="F66" s="82"/>
    </row>
    <row r="67" spans="1:6" ht="16.5" x14ac:dyDescent="0.25">
      <c r="A67" s="732"/>
      <c r="B67" s="737"/>
      <c r="C67" s="740"/>
      <c r="D67" s="87" t="s">
        <v>10</v>
      </c>
      <c r="E67" s="140" t="s">
        <v>29</v>
      </c>
      <c r="F67" s="97">
        <v>0.15</v>
      </c>
    </row>
    <row r="68" spans="1:6" ht="16.5" x14ac:dyDescent="0.25">
      <c r="A68" s="732"/>
      <c r="B68" s="737"/>
      <c r="C68" s="740" t="s">
        <v>19</v>
      </c>
      <c r="D68" s="87" t="s">
        <v>20</v>
      </c>
      <c r="E68" s="162" t="s">
        <v>29</v>
      </c>
      <c r="F68" s="82"/>
    </row>
    <row r="69" spans="1:6" ht="16.5" x14ac:dyDescent="0.25">
      <c r="A69" s="732"/>
      <c r="B69" s="737"/>
      <c r="C69" s="740"/>
      <c r="D69" s="87" t="s">
        <v>21</v>
      </c>
      <c r="E69" s="162"/>
      <c r="F69" s="82"/>
    </row>
    <row r="70" spans="1:6" ht="16.5" x14ac:dyDescent="0.25">
      <c r="A70" s="732"/>
      <c r="B70" s="737"/>
      <c r="C70" s="740" t="s">
        <v>22</v>
      </c>
      <c r="D70" s="87" t="s">
        <v>23</v>
      </c>
      <c r="E70" s="162" t="s">
        <v>29</v>
      </c>
      <c r="F70" s="82"/>
    </row>
    <row r="71" spans="1:6" ht="16.5" x14ac:dyDescent="0.25">
      <c r="A71" s="732"/>
      <c r="B71" s="737"/>
      <c r="C71" s="740"/>
      <c r="D71" s="87" t="s">
        <v>24</v>
      </c>
      <c r="E71" s="162"/>
      <c r="F71" s="82"/>
    </row>
    <row r="72" spans="1:6" ht="16.5" x14ac:dyDescent="0.25">
      <c r="A72" s="732"/>
      <c r="B72" s="737"/>
      <c r="C72" s="740" t="s">
        <v>160</v>
      </c>
      <c r="D72" s="87" t="s">
        <v>158</v>
      </c>
      <c r="E72" s="162" t="s">
        <v>29</v>
      </c>
      <c r="F72" s="82"/>
    </row>
    <row r="73" spans="1:6" ht="17.25" thickBot="1" x14ac:dyDescent="0.3">
      <c r="A73" s="732"/>
      <c r="B73" s="738"/>
      <c r="C73" s="741"/>
      <c r="D73" s="92" t="s">
        <v>159</v>
      </c>
      <c r="E73" s="163"/>
      <c r="F73" s="94"/>
    </row>
    <row r="74" spans="1:6" ht="17.25" thickBot="1" x14ac:dyDescent="0.3">
      <c r="A74" s="733"/>
      <c r="B74" s="96" t="s">
        <v>207</v>
      </c>
      <c r="C74" s="95"/>
      <c r="D74" s="95"/>
      <c r="E74" s="95"/>
      <c r="F74" s="100">
        <f>SUM(F63:F73)</f>
        <v>0.3</v>
      </c>
    </row>
  </sheetData>
  <mergeCells count="40">
    <mergeCell ref="C40:C41"/>
    <mergeCell ref="B2:E2"/>
    <mergeCell ref="B3:B13"/>
    <mergeCell ref="C3:C5"/>
    <mergeCell ref="C6:C7"/>
    <mergeCell ref="C8:C9"/>
    <mergeCell ref="C10:C11"/>
    <mergeCell ref="C12:C13"/>
    <mergeCell ref="C57:C58"/>
    <mergeCell ref="A3:A14"/>
    <mergeCell ref="B17:E17"/>
    <mergeCell ref="A18:A29"/>
    <mergeCell ref="B18:B28"/>
    <mergeCell ref="C18:C20"/>
    <mergeCell ref="C21:C22"/>
    <mergeCell ref="C23:C24"/>
    <mergeCell ref="C25:C26"/>
    <mergeCell ref="C27:C28"/>
    <mergeCell ref="C42:C43"/>
    <mergeCell ref="B33:B43"/>
    <mergeCell ref="B32:E32"/>
    <mergeCell ref="C33:C35"/>
    <mergeCell ref="C36:C37"/>
    <mergeCell ref="C38:C39"/>
    <mergeCell ref="A33:A44"/>
    <mergeCell ref="A48:A59"/>
    <mergeCell ref="B62:E62"/>
    <mergeCell ref="A63:A74"/>
    <mergeCell ref="B63:B73"/>
    <mergeCell ref="C63:C65"/>
    <mergeCell ref="C66:C67"/>
    <mergeCell ref="C68:C69"/>
    <mergeCell ref="C70:C71"/>
    <mergeCell ref="C72:C73"/>
    <mergeCell ref="B47:E47"/>
    <mergeCell ref="B48:B58"/>
    <mergeCell ref="C48:C50"/>
    <mergeCell ref="C51:C52"/>
    <mergeCell ref="C53:C54"/>
    <mergeCell ref="C55:C5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8D592-84EE-4E70-BE22-F6247FC5FC16}">
  <dimension ref="B6:E16"/>
  <sheetViews>
    <sheetView workbookViewId="0">
      <selection activeCell="G17" sqref="G17"/>
    </sheetView>
  </sheetViews>
  <sheetFormatPr baseColWidth="10" defaultRowHeight="12.75" x14ac:dyDescent="0.2"/>
  <cols>
    <col min="1" max="1" width="11.42578125" style="459"/>
    <col min="2" max="2" width="34.28515625" style="459" customWidth="1"/>
    <col min="3" max="3" width="40.5703125" style="459" customWidth="1"/>
    <col min="4" max="5" width="34.28515625" style="459" customWidth="1"/>
    <col min="6" max="16384" width="11.42578125" style="459"/>
  </cols>
  <sheetData>
    <row r="6" spans="2:5" ht="16.5" x14ac:dyDescent="0.2">
      <c r="B6" s="755" t="s">
        <v>995</v>
      </c>
      <c r="C6" s="755"/>
      <c r="D6" s="755"/>
      <c r="E6" s="755"/>
    </row>
    <row r="8" spans="2:5" ht="16.5" x14ac:dyDescent="0.2">
      <c r="B8" s="460" t="s">
        <v>996</v>
      </c>
      <c r="C8" s="460" t="s">
        <v>997</v>
      </c>
      <c r="D8" s="458" t="s">
        <v>998</v>
      </c>
      <c r="E8" s="460" t="s">
        <v>999</v>
      </c>
    </row>
    <row r="9" spans="2:5" ht="69" customHeight="1" x14ac:dyDescent="0.2">
      <c r="B9" s="461" t="s">
        <v>1001</v>
      </c>
      <c r="C9" s="462" t="s">
        <v>1002</v>
      </c>
      <c r="D9" s="463" t="s">
        <v>1003</v>
      </c>
      <c r="E9" s="463" t="s">
        <v>1000</v>
      </c>
    </row>
    <row r="10" spans="2:5" x14ac:dyDescent="0.2">
      <c r="B10" s="461"/>
      <c r="C10" s="462"/>
      <c r="D10" s="463"/>
      <c r="E10" s="463"/>
    </row>
    <row r="11" spans="2:5" x14ac:dyDescent="0.2">
      <c r="B11" s="463"/>
      <c r="C11" s="464"/>
      <c r="D11" s="463"/>
      <c r="E11" s="463"/>
    </row>
    <row r="12" spans="2:5" x14ac:dyDescent="0.2">
      <c r="B12" s="463"/>
      <c r="C12" s="464"/>
      <c r="D12" s="463"/>
      <c r="E12" s="463"/>
    </row>
    <row r="13" spans="2:5" x14ac:dyDescent="0.2">
      <c r="B13" s="463"/>
      <c r="C13" s="464"/>
      <c r="D13" s="463"/>
      <c r="E13" s="463"/>
    </row>
    <row r="14" spans="2:5" x14ac:dyDescent="0.2">
      <c r="B14" s="463"/>
      <c r="C14" s="464"/>
      <c r="D14" s="463"/>
      <c r="E14" s="463"/>
    </row>
    <row r="15" spans="2:5" x14ac:dyDescent="0.2">
      <c r="B15" s="463"/>
      <c r="C15" s="464"/>
      <c r="D15" s="463"/>
      <c r="E15" s="463"/>
    </row>
    <row r="16" spans="2:5" x14ac:dyDescent="0.2">
      <c r="B16" s="463"/>
      <c r="C16" s="464"/>
      <c r="D16" s="463"/>
      <c r="E16" s="463"/>
    </row>
  </sheetData>
  <mergeCells count="1">
    <mergeCell ref="B6:E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F93A-CE55-420E-A741-4F5C484F6804}">
  <sheetPr>
    <tabColor rgb="FF00B050"/>
  </sheetPr>
  <dimension ref="B1:Y121"/>
  <sheetViews>
    <sheetView zoomScale="80" zoomScaleNormal="80" workbookViewId="0">
      <selection activeCell="A8" sqref="A8"/>
    </sheetView>
  </sheetViews>
  <sheetFormatPr baseColWidth="10" defaultRowHeight="15" x14ac:dyDescent="0.25"/>
  <cols>
    <col min="2" max="2" width="23.5703125" customWidth="1"/>
    <col min="3" max="3" width="11.140625" style="201" customWidth="1"/>
    <col min="4" max="4" width="18.140625" customWidth="1"/>
    <col min="5" max="5" width="15" customWidth="1"/>
    <col min="6" max="6" width="21.85546875" customWidth="1"/>
    <col min="7" max="7" width="21.42578125" customWidth="1"/>
    <col min="8" max="8" width="16" customWidth="1"/>
    <col min="9" max="9" width="14.5703125" customWidth="1"/>
    <col min="10" max="10" width="17.85546875" customWidth="1"/>
    <col min="11" max="11" width="17.140625" customWidth="1"/>
    <col min="12" max="12" width="19.85546875" customWidth="1"/>
    <col min="13" max="13" width="25" customWidth="1"/>
    <col min="14" max="14" width="16.5703125" customWidth="1"/>
    <col min="15" max="15" width="14.140625" style="201" customWidth="1"/>
    <col min="16" max="16" width="16.7109375" style="201" customWidth="1"/>
    <col min="17" max="17" width="12.85546875" style="201" customWidth="1"/>
    <col min="18" max="18" width="13.42578125" style="201" customWidth="1"/>
    <col min="22" max="22" width="12.85546875" customWidth="1"/>
  </cols>
  <sheetData>
    <row r="1" spans="2:25" ht="15.75" thickBot="1" x14ac:dyDescent="0.3"/>
    <row r="2" spans="2:25" ht="15.75" customHeight="1" thickBot="1" x14ac:dyDescent="0.3">
      <c r="B2" s="765" t="s">
        <v>603</v>
      </c>
      <c r="C2" s="768" t="s">
        <v>604</v>
      </c>
      <c r="D2" s="769" t="s">
        <v>605</v>
      </c>
      <c r="E2" s="770"/>
      <c r="F2" s="771"/>
    </row>
    <row r="3" spans="2:25" ht="15.75" customHeight="1" x14ac:dyDescent="0.25">
      <c r="B3" s="766"/>
      <c r="C3" s="766"/>
      <c r="D3" s="772" t="s">
        <v>606</v>
      </c>
      <c r="E3" s="772" t="s">
        <v>607</v>
      </c>
      <c r="F3" s="772" t="s">
        <v>608</v>
      </c>
      <c r="G3" s="201"/>
      <c r="H3" s="756" t="s">
        <v>607</v>
      </c>
      <c r="I3" s="757"/>
      <c r="J3" s="757"/>
      <c r="K3" s="757"/>
      <c r="L3" s="758"/>
      <c r="M3" s="201"/>
      <c r="N3" s="756" t="s">
        <v>658</v>
      </c>
      <c r="O3" s="757"/>
      <c r="P3" s="757"/>
      <c r="Q3" s="757"/>
      <c r="R3" s="758"/>
    </row>
    <row r="4" spans="2:25" ht="31.5" customHeight="1" thickBot="1" x14ac:dyDescent="0.3">
      <c r="B4" s="767"/>
      <c r="C4" s="767"/>
      <c r="D4" s="773"/>
      <c r="E4" s="773"/>
      <c r="F4" s="773"/>
      <c r="H4" s="357" t="s">
        <v>168</v>
      </c>
      <c r="I4" s="366" t="s">
        <v>257</v>
      </c>
      <c r="J4" s="367" t="s">
        <v>214</v>
      </c>
      <c r="K4" s="360" t="s">
        <v>97</v>
      </c>
      <c r="L4" s="361" t="s">
        <v>98</v>
      </c>
      <c r="N4" s="294" t="s">
        <v>610</v>
      </c>
      <c r="O4" s="295" t="s">
        <v>609</v>
      </c>
      <c r="P4" s="413" t="s">
        <v>611</v>
      </c>
      <c r="Q4" s="296" t="s">
        <v>612</v>
      </c>
      <c r="R4" s="414" t="s">
        <v>613</v>
      </c>
      <c r="U4" s="368" t="s">
        <v>610</v>
      </c>
      <c r="V4" s="369" t="s">
        <v>609</v>
      </c>
      <c r="W4" s="370" t="s">
        <v>611</v>
      </c>
      <c r="X4" s="371" t="s">
        <v>612</v>
      </c>
      <c r="Y4" s="414" t="s">
        <v>613</v>
      </c>
    </row>
    <row r="5" spans="2:25" ht="25.5" customHeight="1" x14ac:dyDescent="0.25">
      <c r="B5" s="759" t="s">
        <v>614</v>
      </c>
      <c r="C5" s="761">
        <v>2</v>
      </c>
      <c r="D5" s="297" t="s">
        <v>93</v>
      </c>
      <c r="E5" s="298" t="s">
        <v>98</v>
      </c>
      <c r="F5" s="299" t="s">
        <v>99</v>
      </c>
      <c r="H5" s="141">
        <f>COUNTIF(E5:E57,E13)</f>
        <v>11</v>
      </c>
      <c r="I5" s="141">
        <f>COUNTIF(E5:E57,E16)</f>
        <v>9</v>
      </c>
      <c r="J5" s="141">
        <f>COUNTIF(E5:E57,E6)</f>
        <v>8</v>
      </c>
      <c r="K5" s="141">
        <f>COUNTIF(E5:E57,E10)</f>
        <v>13</v>
      </c>
      <c r="L5" s="141">
        <f>COUNTIF(E5:E57,E9)</f>
        <v>12</v>
      </c>
      <c r="N5" s="141">
        <f>COUNTIF(F5:F57,F20)</f>
        <v>19</v>
      </c>
      <c r="O5" s="141">
        <f>COUNTIF(F5:F57,F6)</f>
        <v>7</v>
      </c>
      <c r="P5" s="141">
        <f>COUNTIF(F5:F57,F7)</f>
        <v>15</v>
      </c>
      <c r="Q5" s="141">
        <f>COUNTIF(F5:F57,F5)</f>
        <v>12</v>
      </c>
      <c r="R5" s="352">
        <f>SUM(N5:Q5)</f>
        <v>53</v>
      </c>
      <c r="U5" s="383">
        <f>N6</f>
        <v>0.35849056603773582</v>
      </c>
      <c r="V5" s="384">
        <f>O6</f>
        <v>0.13207547169811321</v>
      </c>
      <c r="W5" s="385">
        <f>P6</f>
        <v>0.28301886792452829</v>
      </c>
      <c r="X5" s="408">
        <f>Q6</f>
        <v>0.22641509433962265</v>
      </c>
      <c r="Y5" s="415">
        <f>SUM(U5:X5)</f>
        <v>1</v>
      </c>
    </row>
    <row r="6" spans="2:25" ht="27" customHeight="1" thickBot="1" x14ac:dyDescent="0.3">
      <c r="B6" s="760"/>
      <c r="C6" s="762"/>
      <c r="D6" s="300" t="s">
        <v>93</v>
      </c>
      <c r="E6" s="301" t="s">
        <v>214</v>
      </c>
      <c r="F6" s="302" t="s">
        <v>101</v>
      </c>
      <c r="H6" s="303">
        <f>H5/$R$5</f>
        <v>0.20754716981132076</v>
      </c>
      <c r="I6" s="303">
        <f>I5/$R$5</f>
        <v>0.16981132075471697</v>
      </c>
      <c r="J6" s="303">
        <f>J5/$R$5</f>
        <v>0.15094339622641509</v>
      </c>
      <c r="K6" s="303">
        <f>K5/$R$5</f>
        <v>0.24528301886792453</v>
      </c>
      <c r="L6" s="303">
        <f>L5/$R$5</f>
        <v>0.22641509433962265</v>
      </c>
      <c r="N6" s="303">
        <f>N5/$R$5</f>
        <v>0.35849056603773582</v>
      </c>
      <c r="O6" s="303">
        <f>O5/$R$5</f>
        <v>0.13207547169811321</v>
      </c>
      <c r="P6" s="303">
        <f>P5/$R$5</f>
        <v>0.28301886792452829</v>
      </c>
      <c r="Q6" s="303">
        <f>Q5/$R$5</f>
        <v>0.22641509433962265</v>
      </c>
      <c r="R6" s="423">
        <f>R5/$R$5</f>
        <v>1</v>
      </c>
    </row>
    <row r="7" spans="2:25" ht="16.5" x14ac:dyDescent="0.25">
      <c r="B7" s="759" t="s">
        <v>615</v>
      </c>
      <c r="C7" s="761">
        <v>3</v>
      </c>
      <c r="D7" s="304" t="s">
        <v>93</v>
      </c>
      <c r="E7" s="305" t="s">
        <v>214</v>
      </c>
      <c r="F7" s="306" t="s">
        <v>100</v>
      </c>
      <c r="O7"/>
      <c r="P7"/>
      <c r="Q7"/>
      <c r="R7"/>
    </row>
    <row r="8" spans="2:25" ht="16.5" x14ac:dyDescent="0.25">
      <c r="B8" s="760"/>
      <c r="C8" s="763"/>
      <c r="D8" s="304" t="s">
        <v>93</v>
      </c>
      <c r="E8" s="307" t="s">
        <v>214</v>
      </c>
      <c r="F8" s="308" t="s">
        <v>100</v>
      </c>
      <c r="P8"/>
      <c r="Q8"/>
      <c r="R8"/>
    </row>
    <row r="9" spans="2:25" ht="23.25" customHeight="1" thickBot="1" x14ac:dyDescent="0.3">
      <c r="B9" s="760"/>
      <c r="C9" s="764"/>
      <c r="D9" s="301" t="s">
        <v>93</v>
      </c>
      <c r="E9" s="301" t="s">
        <v>98</v>
      </c>
      <c r="F9" s="302" t="s">
        <v>99</v>
      </c>
      <c r="P9"/>
      <c r="Q9"/>
      <c r="R9"/>
    </row>
    <row r="10" spans="2:25" ht="53.25" customHeight="1" thickBot="1" x14ac:dyDescent="0.3">
      <c r="B10" s="407" t="s">
        <v>616</v>
      </c>
      <c r="C10" s="406">
        <v>1</v>
      </c>
      <c r="D10" s="304" t="s">
        <v>93</v>
      </c>
      <c r="E10" s="305" t="s">
        <v>97</v>
      </c>
      <c r="F10" s="306" t="s">
        <v>100</v>
      </c>
      <c r="P10"/>
      <c r="Q10" s="309"/>
      <c r="R10"/>
    </row>
    <row r="11" spans="2:25" ht="36" customHeight="1" x14ac:dyDescent="0.25">
      <c r="B11" s="776" t="s">
        <v>617</v>
      </c>
      <c r="C11" s="761">
        <v>2</v>
      </c>
      <c r="D11" s="297" t="s">
        <v>94</v>
      </c>
      <c r="E11" s="298" t="s">
        <v>214</v>
      </c>
      <c r="F11" s="299" t="s">
        <v>101</v>
      </c>
    </row>
    <row r="12" spans="2:25" ht="42" customHeight="1" thickBot="1" x14ac:dyDescent="0.3">
      <c r="B12" s="777"/>
      <c r="C12" s="762"/>
      <c r="D12" s="300" t="s">
        <v>195</v>
      </c>
      <c r="E12" s="301" t="s">
        <v>97</v>
      </c>
      <c r="F12" s="302" t="s">
        <v>100</v>
      </c>
      <c r="R12"/>
    </row>
    <row r="13" spans="2:25" ht="36" customHeight="1" x14ac:dyDescent="0.25">
      <c r="B13" s="759" t="s">
        <v>645</v>
      </c>
      <c r="C13" s="761">
        <v>3</v>
      </c>
      <c r="D13" s="304" t="s">
        <v>93</v>
      </c>
      <c r="E13" s="305" t="s">
        <v>168</v>
      </c>
      <c r="F13" s="306" t="s">
        <v>102</v>
      </c>
      <c r="R13"/>
    </row>
    <row r="14" spans="2:25" ht="36" customHeight="1" x14ac:dyDescent="0.25">
      <c r="B14" s="778"/>
      <c r="C14" s="763"/>
      <c r="D14" s="333" t="s">
        <v>93</v>
      </c>
      <c r="E14" s="334" t="s">
        <v>97</v>
      </c>
      <c r="F14" s="424" t="s">
        <v>100</v>
      </c>
      <c r="R14"/>
    </row>
    <row r="15" spans="2:25" ht="38.25" customHeight="1" thickBot="1" x14ac:dyDescent="0.3">
      <c r="B15" s="778"/>
      <c r="C15" s="763"/>
      <c r="D15" s="300" t="s">
        <v>93</v>
      </c>
      <c r="E15" s="301" t="s">
        <v>214</v>
      </c>
      <c r="F15" s="302" t="s">
        <v>101</v>
      </c>
      <c r="R15"/>
    </row>
    <row r="16" spans="2:25" ht="30" customHeight="1" x14ac:dyDescent="0.25">
      <c r="B16" s="776" t="s">
        <v>622</v>
      </c>
      <c r="C16" s="761">
        <v>2</v>
      </c>
      <c r="D16" s="304" t="s">
        <v>93</v>
      </c>
      <c r="E16" s="305" t="s">
        <v>257</v>
      </c>
      <c r="F16" s="306" t="s">
        <v>102</v>
      </c>
      <c r="R16"/>
    </row>
    <row r="17" spans="2:18" ht="24.75" customHeight="1" thickBot="1" x14ac:dyDescent="0.3">
      <c r="B17" s="777"/>
      <c r="C17" s="762"/>
      <c r="D17" s="317" t="s">
        <v>93</v>
      </c>
      <c r="E17" s="301" t="s">
        <v>214</v>
      </c>
      <c r="F17" s="318" t="s">
        <v>101</v>
      </c>
      <c r="G17" s="319"/>
      <c r="R17"/>
    </row>
    <row r="18" spans="2:18" ht="22.5" customHeight="1" x14ac:dyDescent="0.25">
      <c r="B18" s="759" t="s">
        <v>623</v>
      </c>
      <c r="C18" s="761">
        <v>5</v>
      </c>
      <c r="D18" s="297" t="s">
        <v>93</v>
      </c>
      <c r="E18" s="298" t="s">
        <v>214</v>
      </c>
      <c r="F18" s="299" t="s">
        <v>101</v>
      </c>
      <c r="R18"/>
    </row>
    <row r="19" spans="2:18" ht="22.5" customHeight="1" x14ac:dyDescent="0.25">
      <c r="B19" s="774"/>
      <c r="C19" s="763"/>
      <c r="D19" s="313" t="s">
        <v>93</v>
      </c>
      <c r="E19" s="307" t="s">
        <v>97</v>
      </c>
      <c r="F19" s="308" t="s">
        <v>100</v>
      </c>
      <c r="R19"/>
    </row>
    <row r="20" spans="2:18" ht="22.5" customHeight="1" x14ac:dyDescent="0.25">
      <c r="B20" s="774"/>
      <c r="C20" s="763"/>
      <c r="D20" s="313" t="s">
        <v>93</v>
      </c>
      <c r="E20" s="307" t="s">
        <v>257</v>
      </c>
      <c r="F20" s="308" t="s">
        <v>102</v>
      </c>
      <c r="R20"/>
    </row>
    <row r="21" spans="2:18" ht="22.5" customHeight="1" x14ac:dyDescent="0.25">
      <c r="B21" s="774"/>
      <c r="C21" s="763"/>
      <c r="D21" s="313" t="s">
        <v>94</v>
      </c>
      <c r="E21" s="307" t="s">
        <v>257</v>
      </c>
      <c r="F21" s="308" t="s">
        <v>101</v>
      </c>
      <c r="R21"/>
    </row>
    <row r="22" spans="2:18" ht="22.5" customHeight="1" thickBot="1" x14ac:dyDescent="0.3">
      <c r="B22" s="775"/>
      <c r="C22" s="762"/>
      <c r="D22" s="300" t="s">
        <v>93</v>
      </c>
      <c r="E22" s="301" t="s">
        <v>168</v>
      </c>
      <c r="F22" s="302" t="s">
        <v>102</v>
      </c>
      <c r="R22"/>
    </row>
    <row r="23" spans="2:18" ht="41.25" customHeight="1" x14ac:dyDescent="0.25">
      <c r="B23" s="776" t="s">
        <v>624</v>
      </c>
      <c r="C23" s="761">
        <v>2</v>
      </c>
      <c r="D23" s="304" t="s">
        <v>94</v>
      </c>
      <c r="E23" s="305" t="s">
        <v>168</v>
      </c>
      <c r="F23" s="306" t="s">
        <v>102</v>
      </c>
      <c r="R23"/>
    </row>
    <row r="24" spans="2:18" ht="30.75" customHeight="1" thickBot="1" x14ac:dyDescent="0.3">
      <c r="B24" s="777"/>
      <c r="C24" s="762"/>
      <c r="D24" s="300" t="s">
        <v>94</v>
      </c>
      <c r="E24" s="301" t="s">
        <v>168</v>
      </c>
      <c r="F24" s="302" t="s">
        <v>102</v>
      </c>
      <c r="R24"/>
    </row>
    <row r="25" spans="2:18" ht="38.25" customHeight="1" x14ac:dyDescent="0.25">
      <c r="B25" s="759" t="s">
        <v>625</v>
      </c>
      <c r="C25" s="761">
        <v>4</v>
      </c>
      <c r="D25" s="304" t="s">
        <v>93</v>
      </c>
      <c r="E25" s="305" t="s">
        <v>168</v>
      </c>
      <c r="F25" s="320" t="s">
        <v>102</v>
      </c>
      <c r="R25"/>
    </row>
    <row r="26" spans="2:18" ht="32.25" customHeight="1" x14ac:dyDescent="0.25">
      <c r="B26" s="760"/>
      <c r="C26" s="763"/>
      <c r="D26" s="313" t="s">
        <v>93</v>
      </c>
      <c r="E26" s="307" t="s">
        <v>97</v>
      </c>
      <c r="F26" s="321" t="s">
        <v>100</v>
      </c>
      <c r="R26"/>
    </row>
    <row r="27" spans="2:18" ht="33" customHeight="1" x14ac:dyDescent="0.25">
      <c r="B27" s="760"/>
      <c r="C27" s="763"/>
      <c r="D27" s="313" t="s">
        <v>93</v>
      </c>
      <c r="E27" s="307" t="s">
        <v>257</v>
      </c>
      <c r="F27" s="321" t="s">
        <v>102</v>
      </c>
      <c r="K27" s="322"/>
      <c r="R27"/>
    </row>
    <row r="28" spans="2:18" ht="35.25" customHeight="1" thickBot="1" x14ac:dyDescent="0.3">
      <c r="B28" s="775"/>
      <c r="C28" s="762"/>
      <c r="D28" s="300" t="s">
        <v>93</v>
      </c>
      <c r="E28" s="301" t="s">
        <v>97</v>
      </c>
      <c r="F28" s="323" t="s">
        <v>100</v>
      </c>
      <c r="K28" s="322"/>
      <c r="R28"/>
    </row>
    <row r="29" spans="2:18" ht="28.5" customHeight="1" thickBot="1" x14ac:dyDescent="0.3">
      <c r="B29" s="776" t="s">
        <v>626</v>
      </c>
      <c r="C29" s="761">
        <v>6</v>
      </c>
      <c r="D29" s="372" t="s">
        <v>93</v>
      </c>
      <c r="E29" s="373" t="s">
        <v>168</v>
      </c>
      <c r="F29" s="374" t="s">
        <v>102</v>
      </c>
      <c r="K29" s="322"/>
      <c r="R29"/>
    </row>
    <row r="30" spans="2:18" ht="28.5" customHeight="1" thickBot="1" x14ac:dyDescent="0.3">
      <c r="B30" s="774"/>
      <c r="C30" s="763"/>
      <c r="D30" s="372" t="s">
        <v>93</v>
      </c>
      <c r="E30" s="373" t="s">
        <v>97</v>
      </c>
      <c r="F30" s="374" t="s">
        <v>100</v>
      </c>
      <c r="K30" s="322"/>
      <c r="R30"/>
    </row>
    <row r="31" spans="2:18" ht="28.5" customHeight="1" thickBot="1" x14ac:dyDescent="0.3">
      <c r="B31" s="774"/>
      <c r="C31" s="763"/>
      <c r="D31" s="372" t="s">
        <v>93</v>
      </c>
      <c r="E31" s="373" t="s">
        <v>257</v>
      </c>
      <c r="F31" s="374" t="s">
        <v>102</v>
      </c>
      <c r="K31" s="322"/>
      <c r="R31"/>
    </row>
    <row r="32" spans="2:18" ht="28.5" customHeight="1" thickBot="1" x14ac:dyDescent="0.3">
      <c r="B32" s="774"/>
      <c r="C32" s="763"/>
      <c r="D32" s="372" t="s">
        <v>195</v>
      </c>
      <c r="E32" s="373" t="s">
        <v>98</v>
      </c>
      <c r="F32" s="374" t="s">
        <v>99</v>
      </c>
      <c r="K32" s="322"/>
      <c r="R32"/>
    </row>
    <row r="33" spans="2:18" ht="28.5" customHeight="1" thickBot="1" x14ac:dyDescent="0.3">
      <c r="B33" s="774"/>
      <c r="C33" s="763"/>
      <c r="D33" s="372" t="s">
        <v>195</v>
      </c>
      <c r="E33" s="373" t="s">
        <v>98</v>
      </c>
      <c r="F33" s="374" t="s">
        <v>99</v>
      </c>
      <c r="K33" s="322"/>
      <c r="R33"/>
    </row>
    <row r="34" spans="2:18" ht="26.25" customHeight="1" thickBot="1" x14ac:dyDescent="0.3">
      <c r="B34" s="777"/>
      <c r="C34" s="762"/>
      <c r="D34" s="328" t="s">
        <v>195</v>
      </c>
      <c r="E34" s="329" t="s">
        <v>98</v>
      </c>
      <c r="F34" s="330" t="s">
        <v>99</v>
      </c>
      <c r="R34"/>
    </row>
    <row r="35" spans="2:18" ht="16.5" customHeight="1" x14ac:dyDescent="0.25">
      <c r="B35" s="776" t="s">
        <v>627</v>
      </c>
      <c r="C35" s="761">
        <v>6</v>
      </c>
      <c r="D35" s="304" t="s">
        <v>93</v>
      </c>
      <c r="E35" s="305" t="s">
        <v>214</v>
      </c>
      <c r="F35" s="306" t="s">
        <v>101</v>
      </c>
      <c r="P35"/>
      <c r="Q35"/>
      <c r="R35"/>
    </row>
    <row r="36" spans="2:18" ht="16.5" customHeight="1" x14ac:dyDescent="0.25">
      <c r="B36" s="774"/>
      <c r="C36" s="763"/>
      <c r="D36" s="313" t="s">
        <v>93</v>
      </c>
      <c r="E36" s="307" t="s">
        <v>257</v>
      </c>
      <c r="F36" s="308" t="s">
        <v>102</v>
      </c>
      <c r="P36"/>
      <c r="Q36"/>
      <c r="R36"/>
    </row>
    <row r="37" spans="2:18" ht="16.5" customHeight="1" x14ac:dyDescent="0.25">
      <c r="B37" s="774"/>
      <c r="C37" s="763"/>
      <c r="D37" s="313" t="s">
        <v>93</v>
      </c>
      <c r="E37" s="307" t="s">
        <v>257</v>
      </c>
      <c r="F37" s="308" t="s">
        <v>102</v>
      </c>
      <c r="P37"/>
      <c r="Q37"/>
      <c r="R37"/>
    </row>
    <row r="38" spans="2:18" ht="16.5" customHeight="1" x14ac:dyDescent="0.25">
      <c r="B38" s="774"/>
      <c r="C38" s="763"/>
      <c r="D38" s="409" t="s">
        <v>93</v>
      </c>
      <c r="E38" s="410" t="s">
        <v>168</v>
      </c>
      <c r="F38" s="335" t="s">
        <v>102</v>
      </c>
      <c r="P38"/>
      <c r="Q38"/>
      <c r="R38"/>
    </row>
    <row r="39" spans="2:18" ht="16.5" customHeight="1" x14ac:dyDescent="0.25">
      <c r="B39" s="774"/>
      <c r="C39" s="763"/>
      <c r="D39" s="409" t="s">
        <v>94</v>
      </c>
      <c r="E39" s="410" t="s">
        <v>168</v>
      </c>
      <c r="F39" s="335" t="s">
        <v>102</v>
      </c>
      <c r="P39"/>
      <c r="Q39"/>
      <c r="R39"/>
    </row>
    <row r="40" spans="2:18" ht="16.5" customHeight="1" thickBot="1" x14ac:dyDescent="0.3">
      <c r="B40" s="777"/>
      <c r="C40" s="762"/>
      <c r="D40" s="300" t="s">
        <v>93</v>
      </c>
      <c r="E40" s="301" t="s">
        <v>98</v>
      </c>
      <c r="F40" s="302" t="s">
        <v>99</v>
      </c>
      <c r="P40"/>
      <c r="Q40"/>
      <c r="R40"/>
    </row>
    <row r="41" spans="2:18" ht="16.5" customHeight="1" x14ac:dyDescent="0.25">
      <c r="B41" s="759" t="s">
        <v>628</v>
      </c>
      <c r="C41" s="761">
        <v>4</v>
      </c>
      <c r="D41" s="304" t="s">
        <v>93</v>
      </c>
      <c r="E41" s="305" t="s">
        <v>97</v>
      </c>
      <c r="F41" s="306" t="s">
        <v>100</v>
      </c>
      <c r="P41"/>
      <c r="Q41"/>
      <c r="R41"/>
    </row>
    <row r="42" spans="2:18" ht="16.5" customHeight="1" x14ac:dyDescent="0.25">
      <c r="B42" s="760"/>
      <c r="C42" s="763"/>
      <c r="D42" s="313" t="s">
        <v>93</v>
      </c>
      <c r="E42" s="307" t="s">
        <v>168</v>
      </c>
      <c r="F42" s="308" t="s">
        <v>102</v>
      </c>
      <c r="P42"/>
      <c r="Q42"/>
      <c r="R42"/>
    </row>
    <row r="43" spans="2:18" ht="16.5" customHeight="1" x14ac:dyDescent="0.25">
      <c r="B43" s="760"/>
      <c r="C43" s="763"/>
      <c r="D43" s="313" t="s">
        <v>93</v>
      </c>
      <c r="E43" s="307" t="s">
        <v>97</v>
      </c>
      <c r="F43" s="308" t="s">
        <v>100</v>
      </c>
      <c r="P43"/>
      <c r="Q43"/>
      <c r="R43"/>
    </row>
    <row r="44" spans="2:18" ht="16.5" customHeight="1" thickBot="1" x14ac:dyDescent="0.3">
      <c r="B44" s="775"/>
      <c r="C44" s="762"/>
      <c r="D44" s="300" t="s">
        <v>94</v>
      </c>
      <c r="E44" s="301" t="s">
        <v>97</v>
      </c>
      <c r="F44" s="302" t="s">
        <v>100</v>
      </c>
      <c r="P44"/>
      <c r="Q44"/>
      <c r="R44"/>
    </row>
    <row r="45" spans="2:18" ht="16.5" customHeight="1" x14ac:dyDescent="0.25">
      <c r="B45" s="776" t="s">
        <v>629</v>
      </c>
      <c r="C45" s="761">
        <v>3</v>
      </c>
      <c r="D45" s="304" t="s">
        <v>195</v>
      </c>
      <c r="E45" s="305" t="s">
        <v>98</v>
      </c>
      <c r="F45" s="306" t="s">
        <v>99</v>
      </c>
      <c r="P45"/>
      <c r="Q45"/>
      <c r="R45"/>
    </row>
    <row r="46" spans="2:18" ht="16.5" customHeight="1" x14ac:dyDescent="0.25">
      <c r="B46" s="774"/>
      <c r="C46" s="763"/>
      <c r="D46" s="313" t="s">
        <v>94</v>
      </c>
      <c r="E46" s="307" t="s">
        <v>98</v>
      </c>
      <c r="F46" s="308" t="s">
        <v>99</v>
      </c>
      <c r="P46"/>
      <c r="Q46"/>
      <c r="R46"/>
    </row>
    <row r="47" spans="2:18" ht="16.5" customHeight="1" thickBot="1" x14ac:dyDescent="0.3">
      <c r="B47" s="777"/>
      <c r="C47" s="762"/>
      <c r="D47" s="300" t="s">
        <v>195</v>
      </c>
      <c r="E47" s="301" t="s">
        <v>98</v>
      </c>
      <c r="F47" s="302" t="s">
        <v>99</v>
      </c>
      <c r="P47"/>
      <c r="Q47"/>
      <c r="R47"/>
    </row>
    <row r="48" spans="2:18" ht="16.5" customHeight="1" x14ac:dyDescent="0.25">
      <c r="B48" s="784" t="s">
        <v>630</v>
      </c>
      <c r="C48" s="761">
        <v>4</v>
      </c>
      <c r="D48" s="304" t="s">
        <v>93</v>
      </c>
      <c r="E48" s="305" t="s">
        <v>98</v>
      </c>
      <c r="F48" s="308" t="s">
        <v>99</v>
      </c>
      <c r="P48"/>
      <c r="Q48"/>
      <c r="R48"/>
    </row>
    <row r="49" spans="2:18" ht="16.5" customHeight="1" x14ac:dyDescent="0.25">
      <c r="B49" s="785"/>
      <c r="C49" s="787"/>
      <c r="D49" s="307" t="s">
        <v>93</v>
      </c>
      <c r="E49" s="307" t="s">
        <v>98</v>
      </c>
      <c r="F49" s="335" t="s">
        <v>99</v>
      </c>
      <c r="P49"/>
      <c r="Q49"/>
      <c r="R49"/>
    </row>
    <row r="50" spans="2:18" ht="16.5" customHeight="1" x14ac:dyDescent="0.25">
      <c r="B50" s="785"/>
      <c r="C50" s="787"/>
      <c r="D50" s="307" t="s">
        <v>195</v>
      </c>
      <c r="E50" s="307" t="s">
        <v>168</v>
      </c>
      <c r="F50" s="335" t="s">
        <v>102</v>
      </c>
      <c r="P50"/>
      <c r="Q50"/>
      <c r="R50"/>
    </row>
    <row r="51" spans="2:18" ht="16.5" customHeight="1" thickBot="1" x14ac:dyDescent="0.3">
      <c r="B51" s="786"/>
      <c r="C51" s="762"/>
      <c r="D51" s="300" t="s">
        <v>93</v>
      </c>
      <c r="E51" s="301" t="s">
        <v>98</v>
      </c>
      <c r="F51" s="302" t="s">
        <v>99</v>
      </c>
      <c r="O51"/>
      <c r="P51"/>
      <c r="Q51"/>
      <c r="R51"/>
    </row>
    <row r="52" spans="2:18" ht="16.5" x14ac:dyDescent="0.25">
      <c r="B52" s="759" t="s">
        <v>631</v>
      </c>
      <c r="C52" s="761">
        <v>3</v>
      </c>
      <c r="D52" s="304" t="s">
        <v>93</v>
      </c>
      <c r="E52" s="305" t="s">
        <v>97</v>
      </c>
      <c r="F52" s="306" t="s">
        <v>100</v>
      </c>
      <c r="P52"/>
      <c r="Q52"/>
      <c r="R52"/>
    </row>
    <row r="53" spans="2:18" ht="16.5" x14ac:dyDescent="0.25">
      <c r="B53" s="778"/>
      <c r="C53" s="763"/>
      <c r="D53" s="313" t="s">
        <v>93</v>
      </c>
      <c r="E53" s="307" t="s">
        <v>168</v>
      </c>
      <c r="F53" s="308" t="s">
        <v>102</v>
      </c>
      <c r="P53"/>
      <c r="Q53"/>
      <c r="R53"/>
    </row>
    <row r="54" spans="2:18" ht="17.25" thickBot="1" x14ac:dyDescent="0.3">
      <c r="B54" s="760"/>
      <c r="C54" s="763"/>
      <c r="D54" s="300" t="s">
        <v>93</v>
      </c>
      <c r="E54" s="301" t="s">
        <v>97</v>
      </c>
      <c r="F54" s="302" t="s">
        <v>100</v>
      </c>
      <c r="P54"/>
      <c r="Q54"/>
      <c r="R54"/>
    </row>
    <row r="55" spans="2:18" ht="16.5" x14ac:dyDescent="0.25">
      <c r="B55" s="759" t="s">
        <v>632</v>
      </c>
      <c r="C55" s="761">
        <v>3</v>
      </c>
      <c r="D55" s="304" t="s">
        <v>93</v>
      </c>
      <c r="E55" s="307" t="s">
        <v>97</v>
      </c>
      <c r="F55" s="306" t="s">
        <v>100</v>
      </c>
      <c r="P55"/>
      <c r="Q55"/>
      <c r="R55"/>
    </row>
    <row r="56" spans="2:18" ht="16.5" x14ac:dyDescent="0.25">
      <c r="B56" s="760"/>
      <c r="C56" s="763"/>
      <c r="D56" s="313" t="s">
        <v>93</v>
      </c>
      <c r="E56" s="307" t="s">
        <v>257</v>
      </c>
      <c r="F56" s="308" t="s">
        <v>102</v>
      </c>
      <c r="P56"/>
      <c r="Q56"/>
      <c r="R56"/>
    </row>
    <row r="57" spans="2:18" ht="17.25" thickBot="1" x14ac:dyDescent="0.3">
      <c r="B57" s="775"/>
      <c r="C57" s="762"/>
      <c r="D57" s="300" t="s">
        <v>93</v>
      </c>
      <c r="E57" s="301" t="s">
        <v>257</v>
      </c>
      <c r="F57" s="302" t="s">
        <v>102</v>
      </c>
      <c r="P57"/>
      <c r="Q57"/>
      <c r="R57"/>
    </row>
    <row r="58" spans="2:18" ht="24.75" customHeight="1" thickBot="1" x14ac:dyDescent="0.3">
      <c r="B58" s="336" t="s">
        <v>633</v>
      </c>
      <c r="C58" s="337">
        <f>SUM(C5:C57)</f>
        <v>53</v>
      </c>
      <c r="O58"/>
      <c r="P58"/>
      <c r="Q58"/>
      <c r="R58"/>
    </row>
    <row r="59" spans="2:18" ht="15" customHeight="1" x14ac:dyDescent="0.25"/>
    <row r="63" spans="2:18" ht="15.75" customHeight="1" x14ac:dyDescent="0.25">
      <c r="D63" s="338" t="s">
        <v>635</v>
      </c>
      <c r="E63" s="338" t="s">
        <v>607</v>
      </c>
      <c r="F63" s="338" t="s">
        <v>608</v>
      </c>
      <c r="G63" s="338" t="s">
        <v>636</v>
      </c>
      <c r="H63" s="338"/>
      <c r="I63" s="338"/>
      <c r="J63" s="338"/>
      <c r="K63" s="338"/>
      <c r="L63" s="339"/>
      <c r="M63" s="339"/>
      <c r="O63"/>
      <c r="P63"/>
      <c r="Q63"/>
      <c r="R63"/>
    </row>
    <row r="64" spans="2:18" ht="15.75" customHeight="1" x14ac:dyDescent="0.25">
      <c r="D64" s="357" t="s">
        <v>93</v>
      </c>
      <c r="E64" s="357" t="s">
        <v>168</v>
      </c>
      <c r="F64" s="362" t="s">
        <v>102</v>
      </c>
      <c r="G64" s="340" t="s">
        <v>637</v>
      </c>
      <c r="H64" s="341"/>
      <c r="I64" s="341"/>
      <c r="J64" s="341"/>
      <c r="K64" s="341"/>
      <c r="L64" s="342"/>
      <c r="M64" s="342"/>
      <c r="O64"/>
      <c r="P64"/>
      <c r="Q64"/>
      <c r="R64"/>
    </row>
    <row r="65" spans="4:18" ht="15.75" customHeight="1" x14ac:dyDescent="0.25">
      <c r="D65" s="358" t="s">
        <v>94</v>
      </c>
      <c r="E65" s="366" t="s">
        <v>257</v>
      </c>
      <c r="F65" s="363" t="s">
        <v>101</v>
      </c>
      <c r="G65" s="343" t="s">
        <v>638</v>
      </c>
      <c r="H65" s="344"/>
      <c r="I65" s="344"/>
      <c r="J65" s="344"/>
      <c r="K65" s="344"/>
      <c r="L65" s="342"/>
      <c r="M65" s="342"/>
      <c r="O65"/>
      <c r="P65"/>
      <c r="Q65"/>
      <c r="R65"/>
    </row>
    <row r="66" spans="4:18" ht="15.75" customHeight="1" x14ac:dyDescent="0.25">
      <c r="D66" s="359" t="s">
        <v>195</v>
      </c>
      <c r="E66" s="367" t="s">
        <v>214</v>
      </c>
      <c r="F66" s="364" t="s">
        <v>100</v>
      </c>
      <c r="G66" s="345" t="s">
        <v>34</v>
      </c>
      <c r="H66" s="346"/>
      <c r="I66" s="346"/>
      <c r="J66" s="346"/>
      <c r="K66" s="346"/>
      <c r="L66" s="342"/>
      <c r="M66" s="342"/>
      <c r="O66"/>
      <c r="P66"/>
      <c r="Q66"/>
      <c r="R66"/>
    </row>
    <row r="67" spans="4:18" ht="15.75" customHeight="1" x14ac:dyDescent="0.25">
      <c r="D67" s="360" t="s">
        <v>7</v>
      </c>
      <c r="E67" s="360" t="s">
        <v>97</v>
      </c>
      <c r="F67" s="365" t="s">
        <v>99</v>
      </c>
      <c r="G67" s="347" t="s">
        <v>639</v>
      </c>
      <c r="H67" s="348"/>
      <c r="I67" s="348"/>
      <c r="J67" s="348"/>
      <c r="K67" s="348"/>
      <c r="L67" s="349"/>
      <c r="M67" s="349"/>
      <c r="O67"/>
      <c r="P67"/>
      <c r="Q67"/>
      <c r="R67"/>
    </row>
    <row r="68" spans="4:18" ht="32.25" customHeight="1" x14ac:dyDescent="0.25">
      <c r="D68" s="361" t="s">
        <v>95</v>
      </c>
      <c r="E68" s="361" t="s">
        <v>98</v>
      </c>
      <c r="F68" s="350"/>
      <c r="G68" s="351"/>
      <c r="H68" s="351"/>
      <c r="I68" s="351"/>
      <c r="J68" s="351"/>
      <c r="K68" s="351"/>
      <c r="L68" s="351"/>
      <c r="M68" s="351"/>
      <c r="O68"/>
      <c r="P68"/>
      <c r="Q68"/>
      <c r="R68"/>
    </row>
    <row r="73" spans="4:18" ht="15.75" thickBot="1" x14ac:dyDescent="0.3"/>
    <row r="74" spans="4:18" ht="21" customHeight="1" thickBot="1" x14ac:dyDescent="0.3">
      <c r="M74" s="782" t="s">
        <v>603</v>
      </c>
      <c r="N74" s="779" t="s">
        <v>982</v>
      </c>
      <c r="O74" s="780"/>
      <c r="P74" s="780"/>
      <c r="Q74" s="781"/>
      <c r="R74"/>
    </row>
    <row r="75" spans="4:18" ht="22.5" customHeight="1" thickBot="1" x14ac:dyDescent="0.3">
      <c r="M75" s="783"/>
      <c r="N75" s="310" t="s">
        <v>618</v>
      </c>
      <c r="O75" s="311" t="s">
        <v>619</v>
      </c>
      <c r="P75" s="425" t="s">
        <v>620</v>
      </c>
      <c r="Q75" s="312" t="s">
        <v>621</v>
      </c>
      <c r="R75"/>
    </row>
    <row r="76" spans="4:18" ht="54" customHeight="1" thickBot="1" x14ac:dyDescent="0.3">
      <c r="M76" s="314" t="s">
        <v>614</v>
      </c>
      <c r="N76" s="315"/>
      <c r="O76" s="315">
        <v>1</v>
      </c>
      <c r="P76" s="315"/>
      <c r="Q76" s="316">
        <v>1</v>
      </c>
      <c r="R76"/>
    </row>
    <row r="77" spans="4:18" ht="60" customHeight="1" thickBot="1" x14ac:dyDescent="0.3">
      <c r="M77" s="314" t="s">
        <v>615</v>
      </c>
      <c r="N77" s="315"/>
      <c r="O77" s="315"/>
      <c r="P77" s="315">
        <v>2</v>
      </c>
      <c r="Q77" s="316">
        <v>1</v>
      </c>
      <c r="R77"/>
    </row>
    <row r="78" spans="4:18" ht="54.75" customHeight="1" thickBot="1" x14ac:dyDescent="0.3">
      <c r="M78" s="314" t="s">
        <v>616</v>
      </c>
      <c r="N78" s="315"/>
      <c r="O78" s="315"/>
      <c r="P78" s="315">
        <v>1</v>
      </c>
      <c r="Q78" s="316"/>
      <c r="R78"/>
    </row>
    <row r="79" spans="4:18" ht="51.75" customHeight="1" thickBot="1" x14ac:dyDescent="0.3">
      <c r="M79" s="314" t="s">
        <v>617</v>
      </c>
      <c r="N79" s="315"/>
      <c r="O79" s="315">
        <v>1</v>
      </c>
      <c r="P79" s="315">
        <v>1</v>
      </c>
      <c r="Q79" s="316"/>
      <c r="R79"/>
    </row>
    <row r="80" spans="4:18" ht="36.75" customHeight="1" thickBot="1" x14ac:dyDescent="0.3">
      <c r="M80" s="314" t="s">
        <v>645</v>
      </c>
      <c r="N80" s="315">
        <v>1</v>
      </c>
      <c r="O80" s="315">
        <v>1</v>
      </c>
      <c r="P80" s="315">
        <v>1</v>
      </c>
      <c r="Q80" s="316"/>
      <c r="R80"/>
    </row>
    <row r="81" spans="13:18" ht="36.75" customHeight="1" thickBot="1" x14ac:dyDescent="0.3">
      <c r="M81" s="314" t="s">
        <v>622</v>
      </c>
      <c r="N81" s="315">
        <v>1</v>
      </c>
      <c r="O81" s="315">
        <v>1</v>
      </c>
      <c r="P81" s="315"/>
      <c r="Q81" s="316"/>
      <c r="R81"/>
    </row>
    <row r="82" spans="13:18" ht="30.75" customHeight="1" thickBot="1" x14ac:dyDescent="0.3">
      <c r="M82" s="314" t="s">
        <v>623</v>
      </c>
      <c r="N82" s="315">
        <v>2</v>
      </c>
      <c r="O82" s="315">
        <v>2</v>
      </c>
      <c r="P82" s="315">
        <v>1</v>
      </c>
      <c r="Q82" s="316"/>
      <c r="R82"/>
    </row>
    <row r="83" spans="13:18" ht="32.25" customHeight="1" thickBot="1" x14ac:dyDescent="0.3">
      <c r="M83" s="314" t="s">
        <v>624</v>
      </c>
      <c r="N83" s="315">
        <v>2</v>
      </c>
      <c r="O83" s="315"/>
      <c r="P83" s="315"/>
      <c r="Q83" s="316"/>
      <c r="R83"/>
    </row>
    <row r="84" spans="13:18" ht="32.25" customHeight="1" thickBot="1" x14ac:dyDescent="0.3">
      <c r="M84" s="314" t="s">
        <v>625</v>
      </c>
      <c r="N84" s="315">
        <v>2</v>
      </c>
      <c r="O84" s="315"/>
      <c r="P84" s="315">
        <v>2</v>
      </c>
      <c r="Q84" s="316"/>
      <c r="R84"/>
    </row>
    <row r="85" spans="13:18" ht="32.25" customHeight="1" thickBot="1" x14ac:dyDescent="0.3">
      <c r="M85" s="314" t="s">
        <v>626</v>
      </c>
      <c r="N85" s="315">
        <v>2</v>
      </c>
      <c r="O85" s="315"/>
      <c r="P85" s="315">
        <v>1</v>
      </c>
      <c r="Q85" s="316">
        <v>3</v>
      </c>
      <c r="R85"/>
    </row>
    <row r="86" spans="13:18" ht="38.25" customHeight="1" thickBot="1" x14ac:dyDescent="0.3">
      <c r="M86" s="314" t="s">
        <v>627</v>
      </c>
      <c r="N86" s="315">
        <v>4</v>
      </c>
      <c r="O86" s="315">
        <v>1</v>
      </c>
      <c r="P86" s="315"/>
      <c r="Q86" s="316">
        <v>1</v>
      </c>
      <c r="R86"/>
    </row>
    <row r="87" spans="13:18" ht="38.25" customHeight="1" thickBot="1" x14ac:dyDescent="0.3">
      <c r="M87" s="314" t="s">
        <v>628</v>
      </c>
      <c r="N87" s="315">
        <v>1</v>
      </c>
      <c r="O87" s="315"/>
      <c r="P87" s="315">
        <v>3</v>
      </c>
      <c r="Q87" s="316"/>
      <c r="R87"/>
    </row>
    <row r="88" spans="13:18" ht="38.25" customHeight="1" thickBot="1" x14ac:dyDescent="0.3">
      <c r="M88" s="314" t="s">
        <v>629</v>
      </c>
      <c r="N88" s="315"/>
      <c r="O88" s="315"/>
      <c r="P88" s="315"/>
      <c r="Q88" s="316">
        <v>3</v>
      </c>
      <c r="R88"/>
    </row>
    <row r="89" spans="13:18" ht="28.5" customHeight="1" thickBot="1" x14ac:dyDescent="0.3">
      <c r="M89" s="314" t="s">
        <v>630</v>
      </c>
      <c r="N89" s="315">
        <v>1</v>
      </c>
      <c r="O89" s="315"/>
      <c r="P89" s="315"/>
      <c r="Q89" s="316">
        <v>3</v>
      </c>
      <c r="R89"/>
    </row>
    <row r="90" spans="13:18" ht="41.25" customHeight="1" thickBot="1" x14ac:dyDescent="0.3">
      <c r="M90" s="314" t="s">
        <v>631</v>
      </c>
      <c r="N90" s="315">
        <v>1</v>
      </c>
      <c r="O90" s="315"/>
      <c r="P90" s="315">
        <v>2</v>
      </c>
      <c r="Q90" s="316"/>
      <c r="R90"/>
    </row>
    <row r="91" spans="13:18" ht="48" customHeight="1" thickBot="1" x14ac:dyDescent="0.3">
      <c r="M91" s="314" t="s">
        <v>632</v>
      </c>
      <c r="N91" s="315">
        <v>2</v>
      </c>
      <c r="O91" s="315"/>
      <c r="P91" s="315">
        <v>1</v>
      </c>
      <c r="Q91" s="316"/>
      <c r="R91"/>
    </row>
    <row r="92" spans="13:18" ht="16.5" thickBot="1" x14ac:dyDescent="0.3">
      <c r="M92" s="324" t="s">
        <v>633</v>
      </c>
      <c r="N92" s="325">
        <f>SUBTOTAL(9,N76:N91)</f>
        <v>19</v>
      </c>
      <c r="O92" s="326">
        <f>SUBTOTAL(9,O76:O91)</f>
        <v>7</v>
      </c>
      <c r="P92" s="326">
        <f>SUBTOTAL(9,P76:P91)</f>
        <v>15</v>
      </c>
      <c r="Q92" s="327">
        <f>SUBTOTAL(9,Q76:Q91)</f>
        <v>12</v>
      </c>
      <c r="R92"/>
    </row>
    <row r="93" spans="13:18" ht="16.5" thickBot="1" x14ac:dyDescent="0.3">
      <c r="M93" s="331" t="s">
        <v>634</v>
      </c>
      <c r="N93" s="332">
        <f>N92/$C$58</f>
        <v>0.35849056603773582</v>
      </c>
      <c r="O93" s="332">
        <f>O92/$C$58</f>
        <v>0.13207547169811321</v>
      </c>
      <c r="P93" s="332">
        <f>P92/$C$58</f>
        <v>0.28301886792452829</v>
      </c>
      <c r="Q93" s="332">
        <f>Q92/$C$58</f>
        <v>0.22641509433962265</v>
      </c>
      <c r="R93" s="322"/>
    </row>
    <row r="96" spans="13:18" ht="15.75" x14ac:dyDescent="0.25">
      <c r="N96" s="352" t="s">
        <v>640</v>
      </c>
      <c r="O96" s="426" t="s">
        <v>641</v>
      </c>
      <c r="P96" s="427" t="s">
        <v>642</v>
      </c>
      <c r="Q96" s="428" t="s">
        <v>643</v>
      </c>
      <c r="R96" s="429" t="s">
        <v>644</v>
      </c>
    </row>
    <row r="97" spans="14:18" ht="15.75" x14ac:dyDescent="0.25">
      <c r="N97" s="353" t="s">
        <v>633</v>
      </c>
      <c r="O97" s="354">
        <f>N92</f>
        <v>19</v>
      </c>
      <c r="P97" s="354">
        <f>O92</f>
        <v>7</v>
      </c>
      <c r="Q97" s="354">
        <f>P92</f>
        <v>15</v>
      </c>
      <c r="R97" s="354">
        <f>Q92</f>
        <v>12</v>
      </c>
    </row>
    <row r="98" spans="14:18" ht="31.5" x14ac:dyDescent="0.25">
      <c r="N98" s="355" t="s">
        <v>634</v>
      </c>
      <c r="O98" s="356">
        <f>O97/$C$58</f>
        <v>0.35849056603773582</v>
      </c>
      <c r="P98" s="356">
        <f>P97/$C$58</f>
        <v>0.13207547169811321</v>
      </c>
      <c r="Q98" s="356">
        <f>Q97/$C$58</f>
        <v>0.28301886792452829</v>
      </c>
      <c r="R98" s="356">
        <f>R97/$C$58</f>
        <v>0.22641509433962265</v>
      </c>
    </row>
    <row r="101" spans="14:18" x14ac:dyDescent="0.25">
      <c r="O101"/>
      <c r="P101"/>
      <c r="Q101"/>
    </row>
    <row r="102" spans="14:18" x14ac:dyDescent="0.25">
      <c r="O102"/>
      <c r="P102"/>
      <c r="Q102"/>
    </row>
    <row r="103" spans="14:18" x14ac:dyDescent="0.25">
      <c r="O103"/>
      <c r="P103"/>
      <c r="Q103"/>
    </row>
    <row r="104" spans="14:18" x14ac:dyDescent="0.25">
      <c r="O104"/>
      <c r="P104"/>
      <c r="Q104"/>
    </row>
    <row r="105" spans="14:18" x14ac:dyDescent="0.25">
      <c r="O105"/>
      <c r="P105"/>
      <c r="Q105"/>
    </row>
    <row r="106" spans="14:18" x14ac:dyDescent="0.25">
      <c r="O106"/>
      <c r="P106"/>
      <c r="Q106"/>
    </row>
    <row r="107" spans="14:18" ht="48" customHeight="1" x14ac:dyDescent="0.25">
      <c r="O107"/>
      <c r="P107"/>
      <c r="Q107"/>
    </row>
    <row r="108" spans="14:18" x14ac:dyDescent="0.25">
      <c r="O108"/>
      <c r="P108"/>
      <c r="Q108"/>
    </row>
    <row r="109" spans="14:18" ht="26.25" customHeight="1" x14ac:dyDescent="0.25">
      <c r="O109"/>
      <c r="P109"/>
      <c r="Q109"/>
    </row>
    <row r="110" spans="14:18" x14ac:dyDescent="0.25">
      <c r="O110"/>
      <c r="P110"/>
      <c r="Q110"/>
    </row>
    <row r="111" spans="14:18" x14ac:dyDescent="0.25">
      <c r="O111"/>
      <c r="P111"/>
      <c r="Q111"/>
    </row>
    <row r="112" spans="14:18" ht="32.25" customHeight="1" x14ac:dyDescent="0.25">
      <c r="O112"/>
      <c r="P112"/>
      <c r="Q112"/>
    </row>
    <row r="113" spans="15:17" ht="31.5" customHeight="1" x14ac:dyDescent="0.25">
      <c r="O113"/>
      <c r="P113"/>
      <c r="Q113"/>
    </row>
    <row r="114" spans="15:17" ht="32.25" customHeight="1" x14ac:dyDescent="0.25">
      <c r="O114"/>
      <c r="P114"/>
      <c r="Q114"/>
    </row>
    <row r="115" spans="15:17" ht="32.25" customHeight="1" x14ac:dyDescent="0.25">
      <c r="O115"/>
      <c r="P115"/>
      <c r="Q115"/>
    </row>
    <row r="116" spans="15:17" x14ac:dyDescent="0.25">
      <c r="O116"/>
      <c r="P116"/>
      <c r="Q116"/>
    </row>
    <row r="117" spans="15:17" x14ac:dyDescent="0.25">
      <c r="O117"/>
      <c r="P117"/>
      <c r="Q117"/>
    </row>
    <row r="118" spans="15:17" ht="48" customHeight="1" x14ac:dyDescent="0.25">
      <c r="O118"/>
      <c r="P118"/>
      <c r="Q118"/>
    </row>
    <row r="119" spans="15:17" ht="22.5" customHeight="1" x14ac:dyDescent="0.25">
      <c r="O119"/>
      <c r="P119"/>
      <c r="Q119"/>
    </row>
    <row r="120" spans="15:17" ht="26.25" customHeight="1" x14ac:dyDescent="0.25">
      <c r="O120"/>
      <c r="P120"/>
      <c r="Q120"/>
    </row>
    <row r="121" spans="15:17" x14ac:dyDescent="0.25">
      <c r="O121"/>
      <c r="P121"/>
      <c r="Q121"/>
    </row>
  </sheetData>
  <dataConsolidate link="1"/>
  <mergeCells count="40">
    <mergeCell ref="N74:Q74"/>
    <mergeCell ref="M74:M75"/>
    <mergeCell ref="B29:B34"/>
    <mergeCell ref="C29:C34"/>
    <mergeCell ref="B52:B54"/>
    <mergeCell ref="C52:C54"/>
    <mergeCell ref="B55:B57"/>
    <mergeCell ref="C55:C57"/>
    <mergeCell ref="B41:B44"/>
    <mergeCell ref="C41:C44"/>
    <mergeCell ref="B45:B47"/>
    <mergeCell ref="C45:C47"/>
    <mergeCell ref="B48:B51"/>
    <mergeCell ref="C48:C51"/>
    <mergeCell ref="B35:B40"/>
    <mergeCell ref="C35:C40"/>
    <mergeCell ref="B11:B12"/>
    <mergeCell ref="C11:C12"/>
    <mergeCell ref="B13:B15"/>
    <mergeCell ref="C13:C15"/>
    <mergeCell ref="B16:B17"/>
    <mergeCell ref="C16:C17"/>
    <mergeCell ref="B18:B22"/>
    <mergeCell ref="C18:C22"/>
    <mergeCell ref="B23:B24"/>
    <mergeCell ref="C23:C24"/>
    <mergeCell ref="B25:B28"/>
    <mergeCell ref="C25:C28"/>
    <mergeCell ref="H3:L3"/>
    <mergeCell ref="N3:R3"/>
    <mergeCell ref="B5:B6"/>
    <mergeCell ref="C5:C6"/>
    <mergeCell ref="B7:B9"/>
    <mergeCell ref="C7:C9"/>
    <mergeCell ref="B2:B4"/>
    <mergeCell ref="C2:C4"/>
    <mergeCell ref="D2:F2"/>
    <mergeCell ref="D3:D4"/>
    <mergeCell ref="E3:E4"/>
    <mergeCell ref="F3:F4"/>
  </mergeCells>
  <conditionalFormatting sqref="D5:D57">
    <cfRule type="cellIs" dxfId="16" priority="21" operator="equal">
      <formula>$N$62</formula>
    </cfRule>
    <cfRule type="cellIs" dxfId="15" priority="22" operator="equal">
      <formula>$N$61</formula>
    </cfRule>
    <cfRule type="cellIs" dxfId="14" priority="23" operator="equal">
      <formula>$N$60</formula>
    </cfRule>
    <cfRule type="cellIs" dxfId="13" priority="24" operator="equal">
      <formula>#REF!</formula>
    </cfRule>
    <cfRule type="cellIs" dxfId="12" priority="25" operator="equal">
      <formula>#REF!</formula>
    </cfRule>
  </conditionalFormatting>
  <conditionalFormatting sqref="D64">
    <cfRule type="colorScale" priority="40">
      <colorScale>
        <cfvo type="num" val="1"/>
        <cfvo type="num" val="3"/>
        <cfvo type="num" val="5"/>
        <color rgb="FF00B050"/>
        <color rgb="FFFFC000"/>
        <color rgb="FFFF0000"/>
      </colorScale>
    </cfRule>
  </conditionalFormatting>
  <conditionalFormatting sqref="E5:E57">
    <cfRule type="cellIs" dxfId="11" priority="6" operator="equal">
      <formula>$O$62</formula>
    </cfRule>
    <cfRule type="cellIs" dxfId="10" priority="7" operator="equal">
      <formula>$O$61</formula>
    </cfRule>
    <cfRule type="cellIs" dxfId="9" priority="8" operator="equal">
      <formula>$O$60</formula>
    </cfRule>
    <cfRule type="cellIs" dxfId="8" priority="9" operator="equal">
      <formula>#REF!</formula>
    </cfRule>
    <cfRule type="cellIs" dxfId="7" priority="10" operator="equal">
      <formula>#REF!</formula>
    </cfRule>
  </conditionalFormatting>
  <conditionalFormatting sqref="E64">
    <cfRule type="colorScale" priority="41">
      <colorScale>
        <cfvo type="num" val="1"/>
        <cfvo type="num" val="3"/>
        <cfvo type="num" val="5"/>
        <color rgb="FF00B050"/>
        <color rgb="FFFFC000"/>
        <color rgb="FFFF0000"/>
      </colorScale>
    </cfRule>
  </conditionalFormatting>
  <conditionalFormatting sqref="F5:F24 F34:F57">
    <cfRule type="cellIs" dxfId="6" priority="48" operator="equal">
      <formula>$F$60</formula>
    </cfRule>
    <cfRule type="cellIs" dxfId="5" priority="49" operator="equal">
      <formula>#REF!</formula>
    </cfRule>
    <cfRule type="cellIs" dxfId="4" priority="50" operator="equal">
      <formula>#REF!</formula>
    </cfRule>
  </conditionalFormatting>
  <conditionalFormatting sqref="F5:F57">
    <cfRule type="cellIs" dxfId="3" priority="47" operator="equal">
      <formula>$F$61</formula>
    </cfRule>
  </conditionalFormatting>
  <conditionalFormatting sqref="F25:F33">
    <cfRule type="cellIs" dxfId="2" priority="2565" operator="equal">
      <formula>$F$60</formula>
    </cfRule>
    <cfRule type="cellIs" dxfId="1" priority="2566" operator="equal">
      <formula>#REF!</formula>
    </cfRule>
    <cfRule type="cellIs" dxfId="0" priority="2567" operator="equal">
      <formula>#REF!</formula>
    </cfRule>
  </conditionalFormatting>
  <dataValidations count="3">
    <dataValidation type="list" allowBlank="1" showInputMessage="1" showErrorMessage="1" sqref="D5:D57" xr:uid="{D876AC83-7CEE-4E22-B276-5378759CCD19}">
      <formula1>$D$64:$D$68</formula1>
    </dataValidation>
    <dataValidation type="list" allowBlank="1" showInputMessage="1" showErrorMessage="1" sqref="F5:F57" xr:uid="{121BF68E-EA96-41E8-9659-522CEC05FA49}">
      <formula1>$F$64:$F$67</formula1>
    </dataValidation>
    <dataValidation type="list" allowBlank="1" showInputMessage="1" showErrorMessage="1" sqref="E5:E57" xr:uid="{D8778C5E-1267-43C2-B564-6C70D1790833}">
      <formula1>$E$64:$E$68</formula1>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927A-D3FA-41C8-9974-591603F00B2A}">
  <sheetPr>
    <tabColor rgb="FFFFFF00"/>
  </sheetPr>
  <dimension ref="B1:Z59"/>
  <sheetViews>
    <sheetView topLeftCell="M17" workbookViewId="0">
      <selection activeCell="S4" sqref="S4"/>
    </sheetView>
  </sheetViews>
  <sheetFormatPr baseColWidth="10" defaultRowHeight="15" x14ac:dyDescent="0.25"/>
  <cols>
    <col min="2" max="2" width="27.7109375" style="376" customWidth="1"/>
    <col min="3" max="3" width="6.85546875" customWidth="1"/>
    <col min="4" max="4" width="10.7109375" customWidth="1"/>
    <col min="5" max="7" width="11.7109375" customWidth="1"/>
    <col min="8" max="8" width="13" customWidth="1"/>
    <col min="9" max="9" width="27" customWidth="1"/>
    <col min="12" max="12" width="27.42578125" customWidth="1"/>
    <col min="13" max="13" width="8.42578125" customWidth="1"/>
    <col min="14" max="14" width="7.42578125" customWidth="1"/>
    <col min="15" max="15" width="13.7109375" customWidth="1"/>
    <col min="16" max="16" width="31.140625" customWidth="1"/>
    <col min="19" max="19" width="40.85546875" customWidth="1"/>
    <col min="20" max="20" width="16.42578125" customWidth="1"/>
    <col min="21" max="21" width="26.85546875" customWidth="1"/>
    <col min="22" max="22" width="21.140625" customWidth="1"/>
    <col min="25" max="25" width="23" customWidth="1"/>
  </cols>
  <sheetData>
    <row r="1" spans="2:21" ht="15.75" thickBot="1" x14ac:dyDescent="0.3">
      <c r="K1" s="416"/>
      <c r="L1" s="416"/>
      <c r="M1" s="416"/>
      <c r="N1" s="416"/>
      <c r="O1" s="416"/>
    </row>
    <row r="2" spans="2:21" ht="27" customHeight="1" thickBot="1" x14ac:dyDescent="0.3">
      <c r="B2" s="788" t="s">
        <v>648</v>
      </c>
      <c r="C2" s="789"/>
      <c r="D2" s="789"/>
      <c r="E2" s="789"/>
      <c r="F2" s="789"/>
      <c r="G2" s="789"/>
      <c r="H2" s="789"/>
      <c r="I2" s="790"/>
      <c r="K2" s="416"/>
      <c r="L2" s="796" t="s">
        <v>648</v>
      </c>
      <c r="M2" s="797"/>
      <c r="N2" s="797"/>
      <c r="O2" s="797"/>
      <c r="P2" s="798"/>
      <c r="Q2" s="375"/>
    </row>
    <row r="3" spans="2:21" ht="15.75" customHeight="1" thickBot="1" x14ac:dyDescent="0.3">
      <c r="B3" s="788" t="s">
        <v>976</v>
      </c>
      <c r="C3" s="789"/>
      <c r="D3" s="789"/>
      <c r="E3" s="789"/>
      <c r="F3" s="789"/>
      <c r="G3" s="789"/>
      <c r="H3" s="789"/>
      <c r="I3" s="790"/>
      <c r="K3" s="416"/>
      <c r="L3" s="799" t="s">
        <v>974</v>
      </c>
      <c r="M3" s="800"/>
      <c r="N3" s="800"/>
      <c r="O3" s="800"/>
      <c r="P3" s="801"/>
      <c r="Q3" s="375"/>
    </row>
    <row r="4" spans="2:21" s="416" customFormat="1" ht="28.5" customHeight="1" thickBot="1" x14ac:dyDescent="0.3">
      <c r="B4" s="791" t="s">
        <v>974</v>
      </c>
      <c r="C4" s="791"/>
      <c r="D4" s="791"/>
      <c r="E4" s="791"/>
      <c r="F4" s="791"/>
      <c r="G4" s="791"/>
      <c r="H4" s="791"/>
      <c r="I4" s="791"/>
      <c r="L4" s="802" t="s">
        <v>603</v>
      </c>
      <c r="M4" s="802" t="s">
        <v>978</v>
      </c>
      <c r="N4" s="802" t="s">
        <v>853</v>
      </c>
      <c r="O4" s="802" t="s">
        <v>659</v>
      </c>
      <c r="P4" s="804" t="s">
        <v>649</v>
      </c>
      <c r="Q4" s="375"/>
      <c r="S4" s="422" t="s">
        <v>821</v>
      </c>
      <c r="T4" s="417" t="s">
        <v>613</v>
      </c>
      <c r="U4" s="418"/>
    </row>
    <row r="5" spans="2:21" s="416" customFormat="1" ht="51.75" customHeight="1" thickBot="1" x14ac:dyDescent="0.3">
      <c r="B5" s="431" t="s">
        <v>977</v>
      </c>
      <c r="C5" s="431" t="s">
        <v>613</v>
      </c>
      <c r="D5" s="431" t="s">
        <v>873</v>
      </c>
      <c r="E5" s="431" t="s">
        <v>874</v>
      </c>
      <c r="F5" s="431" t="s">
        <v>875</v>
      </c>
      <c r="G5" s="431" t="s">
        <v>876</v>
      </c>
      <c r="H5" s="431" t="s">
        <v>877</v>
      </c>
      <c r="I5" s="431" t="s">
        <v>975</v>
      </c>
      <c r="L5" s="803"/>
      <c r="M5" s="803"/>
      <c r="N5" s="803"/>
      <c r="O5" s="803"/>
      <c r="P5" s="805"/>
      <c r="Q5" s="375"/>
      <c r="S5" s="419" t="s">
        <v>81</v>
      </c>
      <c r="T5" s="477">
        <v>37</v>
      </c>
    </row>
    <row r="6" spans="2:21" s="416" customFormat="1" ht="28.5" customHeight="1" thickBot="1" x14ac:dyDescent="0.3">
      <c r="B6" s="386" t="s">
        <v>614</v>
      </c>
      <c r="C6" s="451">
        <f>SUM(D6:H6)</f>
        <v>2</v>
      </c>
      <c r="D6" s="451">
        <v>2</v>
      </c>
      <c r="E6" s="451">
        <v>0</v>
      </c>
      <c r="F6" s="451">
        <v>0</v>
      </c>
      <c r="G6" s="451">
        <v>0</v>
      </c>
      <c r="H6" s="451">
        <v>0</v>
      </c>
      <c r="I6" s="378" t="s">
        <v>650</v>
      </c>
      <c r="L6" s="386" t="s">
        <v>614</v>
      </c>
      <c r="M6" s="445">
        <f t="shared" ref="M6:M15" si="0">SUM(N6:O6)</f>
        <v>2</v>
      </c>
      <c r="N6" s="446">
        <v>2</v>
      </c>
      <c r="O6" s="446">
        <v>0</v>
      </c>
      <c r="P6" s="447" t="s">
        <v>650</v>
      </c>
      <c r="Q6" s="375"/>
      <c r="R6" s="420"/>
      <c r="S6" s="419" t="s">
        <v>85</v>
      </c>
      <c r="T6" s="477">
        <v>1</v>
      </c>
    </row>
    <row r="7" spans="2:21" s="416" customFormat="1" ht="33" customHeight="1" thickBot="1" x14ac:dyDescent="0.3">
      <c r="B7" s="379" t="s">
        <v>615</v>
      </c>
      <c r="C7" s="451">
        <f t="shared" ref="C7:C21" si="1">SUM(D7:H7)</f>
        <v>3</v>
      </c>
      <c r="D7" s="451">
        <v>2</v>
      </c>
      <c r="E7" s="451">
        <v>1</v>
      </c>
      <c r="F7" s="451">
        <v>0</v>
      </c>
      <c r="G7" s="451">
        <v>0</v>
      </c>
      <c r="H7" s="451">
        <v>0</v>
      </c>
      <c r="I7" s="380" t="s">
        <v>651</v>
      </c>
      <c r="L7" s="379" t="s">
        <v>615</v>
      </c>
      <c r="M7" s="445">
        <f t="shared" si="0"/>
        <v>3</v>
      </c>
      <c r="N7" s="446">
        <v>2</v>
      </c>
      <c r="O7" s="446">
        <v>1</v>
      </c>
      <c r="P7" s="448" t="s">
        <v>651</v>
      </c>
      <c r="Q7" s="375"/>
      <c r="R7" s="420"/>
      <c r="S7" s="419" t="s">
        <v>87</v>
      </c>
      <c r="T7" s="477">
        <v>1</v>
      </c>
    </row>
    <row r="8" spans="2:21" s="416" customFormat="1" ht="28.5" customHeight="1" thickBot="1" x14ac:dyDescent="0.3">
      <c r="B8" s="379" t="s">
        <v>878</v>
      </c>
      <c r="C8" s="451">
        <f t="shared" si="1"/>
        <v>3</v>
      </c>
      <c r="D8" s="451">
        <v>2</v>
      </c>
      <c r="E8" s="451">
        <v>1</v>
      </c>
      <c r="F8" s="451">
        <v>0</v>
      </c>
      <c r="G8" s="451">
        <v>0</v>
      </c>
      <c r="H8" s="451">
        <v>0</v>
      </c>
      <c r="I8" s="380" t="s">
        <v>653</v>
      </c>
      <c r="L8" s="379" t="s">
        <v>878</v>
      </c>
      <c r="M8" s="445">
        <f t="shared" si="0"/>
        <v>3</v>
      </c>
      <c r="N8" s="446">
        <v>2</v>
      </c>
      <c r="O8" s="446">
        <v>1</v>
      </c>
      <c r="P8" s="448" t="s">
        <v>652</v>
      </c>
      <c r="Q8" s="375"/>
      <c r="R8" s="420"/>
      <c r="S8" s="419" t="s">
        <v>814</v>
      </c>
      <c r="T8" s="477">
        <v>10</v>
      </c>
    </row>
    <row r="9" spans="2:21" s="416" customFormat="1" ht="27.75" customHeight="1" thickBot="1" x14ac:dyDescent="0.3">
      <c r="B9" s="379" t="s">
        <v>622</v>
      </c>
      <c r="C9" s="451">
        <f t="shared" si="1"/>
        <v>2</v>
      </c>
      <c r="D9" s="451">
        <v>2</v>
      </c>
      <c r="E9" s="451">
        <v>0</v>
      </c>
      <c r="F9" s="451">
        <v>0</v>
      </c>
      <c r="G9" s="451">
        <v>0</v>
      </c>
      <c r="H9" s="451">
        <v>0</v>
      </c>
      <c r="I9" s="380" t="s">
        <v>653</v>
      </c>
      <c r="L9" s="379" t="s">
        <v>622</v>
      </c>
      <c r="M9" s="445">
        <f t="shared" si="0"/>
        <v>1</v>
      </c>
      <c r="N9" s="446">
        <v>1</v>
      </c>
      <c r="O9" s="446">
        <v>0</v>
      </c>
      <c r="P9" s="448" t="s">
        <v>290</v>
      </c>
      <c r="Q9" s="375"/>
      <c r="R9" s="420"/>
      <c r="S9" s="419" t="s">
        <v>820</v>
      </c>
      <c r="T9" s="477">
        <v>4</v>
      </c>
    </row>
    <row r="10" spans="2:21" s="416" customFormat="1" ht="29.25" customHeight="1" thickBot="1" x14ac:dyDescent="0.3">
      <c r="B10" s="379" t="s">
        <v>616</v>
      </c>
      <c r="C10" s="451">
        <f t="shared" si="1"/>
        <v>1</v>
      </c>
      <c r="D10" s="451">
        <v>1</v>
      </c>
      <c r="E10" s="451">
        <v>0</v>
      </c>
      <c r="F10" s="451">
        <v>0</v>
      </c>
      <c r="G10" s="451">
        <v>0</v>
      </c>
      <c r="H10" s="451">
        <v>0</v>
      </c>
      <c r="I10" s="380" t="s">
        <v>652</v>
      </c>
      <c r="L10" s="379" t="s">
        <v>616</v>
      </c>
      <c r="M10" s="445">
        <f t="shared" si="0"/>
        <v>1</v>
      </c>
      <c r="N10" s="446">
        <v>1</v>
      </c>
      <c r="O10" s="446">
        <v>0</v>
      </c>
      <c r="P10" s="448" t="s">
        <v>653</v>
      </c>
      <c r="Q10" s="375"/>
      <c r="R10" s="420"/>
      <c r="S10" s="419" t="s">
        <v>822</v>
      </c>
      <c r="T10" s="477">
        <v>5</v>
      </c>
    </row>
    <row r="11" spans="2:21" s="416" customFormat="1" ht="28.5" customHeight="1" thickBot="1" x14ac:dyDescent="0.3">
      <c r="B11" s="379" t="s">
        <v>617</v>
      </c>
      <c r="C11" s="451">
        <f t="shared" si="1"/>
        <v>2</v>
      </c>
      <c r="D11" s="451">
        <v>1</v>
      </c>
      <c r="E11" s="451">
        <v>1</v>
      </c>
      <c r="F11" s="451">
        <v>0</v>
      </c>
      <c r="G11" s="451">
        <v>0</v>
      </c>
      <c r="H11" s="451">
        <v>0</v>
      </c>
      <c r="I11" s="380" t="s">
        <v>652</v>
      </c>
      <c r="L11" s="379" t="s">
        <v>617</v>
      </c>
      <c r="M11" s="445">
        <f t="shared" si="0"/>
        <v>4</v>
      </c>
      <c r="N11" s="446">
        <v>3</v>
      </c>
      <c r="O11" s="446">
        <v>1</v>
      </c>
      <c r="P11" s="448" t="s">
        <v>653</v>
      </c>
      <c r="Q11" s="375"/>
      <c r="R11" s="420"/>
      <c r="S11" s="421" t="s">
        <v>633</v>
      </c>
      <c r="T11" s="478">
        <f>SUM(T5:T10)</f>
        <v>58</v>
      </c>
    </row>
    <row r="12" spans="2:21" s="416" customFormat="1" ht="21" customHeight="1" thickBot="1" x14ac:dyDescent="0.3">
      <c r="B12" s="379" t="s">
        <v>623</v>
      </c>
      <c r="C12" s="451">
        <f t="shared" si="1"/>
        <v>5</v>
      </c>
      <c r="D12" s="451">
        <v>2</v>
      </c>
      <c r="E12" s="451">
        <v>0</v>
      </c>
      <c r="F12" s="451">
        <v>2</v>
      </c>
      <c r="G12" s="451">
        <v>1</v>
      </c>
      <c r="H12" s="451">
        <v>0</v>
      </c>
      <c r="I12" s="380" t="s">
        <v>657</v>
      </c>
      <c r="L12" s="379" t="s">
        <v>623</v>
      </c>
      <c r="M12" s="445">
        <f t="shared" si="0"/>
        <v>5</v>
      </c>
      <c r="N12" s="446">
        <v>5</v>
      </c>
      <c r="O12" s="446">
        <v>0</v>
      </c>
      <c r="P12" s="448" t="s">
        <v>657</v>
      </c>
      <c r="Q12" s="375"/>
    </row>
    <row r="13" spans="2:21" ht="32.25" customHeight="1" thickBot="1" x14ac:dyDescent="0.3">
      <c r="B13" s="379" t="s">
        <v>624</v>
      </c>
      <c r="C13" s="451">
        <f t="shared" si="1"/>
        <v>2</v>
      </c>
      <c r="D13" s="451">
        <v>2</v>
      </c>
      <c r="E13" s="451">
        <v>0</v>
      </c>
      <c r="F13" s="451">
        <v>0</v>
      </c>
      <c r="G13" s="451">
        <v>0</v>
      </c>
      <c r="H13" s="451">
        <v>0</v>
      </c>
      <c r="I13" s="380" t="s">
        <v>654</v>
      </c>
      <c r="L13" s="379" t="s">
        <v>624</v>
      </c>
      <c r="M13" s="445">
        <f t="shared" si="0"/>
        <v>2</v>
      </c>
      <c r="N13" s="446">
        <v>2</v>
      </c>
      <c r="O13" s="446">
        <v>0</v>
      </c>
      <c r="P13" s="448" t="s">
        <v>654</v>
      </c>
      <c r="Q13" s="375"/>
    </row>
    <row r="14" spans="2:21" ht="33.75" customHeight="1" thickBot="1" x14ac:dyDescent="0.3">
      <c r="B14" s="379" t="s">
        <v>625</v>
      </c>
      <c r="C14" s="451">
        <f t="shared" si="1"/>
        <v>4</v>
      </c>
      <c r="D14" s="451">
        <v>2</v>
      </c>
      <c r="E14" s="451">
        <v>2</v>
      </c>
      <c r="F14" s="451">
        <v>0</v>
      </c>
      <c r="G14" s="451">
        <v>0</v>
      </c>
      <c r="H14" s="451">
        <v>0</v>
      </c>
      <c r="I14" s="380" t="s">
        <v>655</v>
      </c>
      <c r="L14" s="379" t="s">
        <v>625</v>
      </c>
      <c r="M14" s="445">
        <f t="shared" si="0"/>
        <v>4</v>
      </c>
      <c r="N14" s="446">
        <v>2</v>
      </c>
      <c r="O14" s="446">
        <v>2</v>
      </c>
      <c r="P14" s="448" t="s">
        <v>655</v>
      </c>
      <c r="Q14" s="375"/>
    </row>
    <row r="15" spans="2:21" ht="27.75" customHeight="1" thickBot="1" x14ac:dyDescent="0.3">
      <c r="B15" s="379" t="s">
        <v>626</v>
      </c>
      <c r="C15" s="451">
        <f t="shared" si="1"/>
        <v>6</v>
      </c>
      <c r="D15" s="451">
        <v>5</v>
      </c>
      <c r="E15" s="451">
        <v>1</v>
      </c>
      <c r="F15" s="451">
        <v>0</v>
      </c>
      <c r="G15" s="451">
        <v>0</v>
      </c>
      <c r="H15" s="451">
        <v>0</v>
      </c>
      <c r="I15" s="380" t="s">
        <v>655</v>
      </c>
      <c r="L15" s="379" t="s">
        <v>626</v>
      </c>
      <c r="M15" s="445">
        <f t="shared" si="0"/>
        <v>6</v>
      </c>
      <c r="N15" s="446">
        <v>5</v>
      </c>
      <c r="O15" s="446">
        <v>1</v>
      </c>
      <c r="P15" s="448" t="s">
        <v>655</v>
      </c>
      <c r="Q15" s="375"/>
    </row>
    <row r="16" spans="2:21" ht="15" customHeight="1" thickBot="1" x14ac:dyDescent="0.3">
      <c r="B16" s="379" t="s">
        <v>627</v>
      </c>
      <c r="C16" s="451">
        <f t="shared" si="1"/>
        <v>6</v>
      </c>
      <c r="D16" s="451">
        <v>6</v>
      </c>
      <c r="E16" s="451">
        <v>0</v>
      </c>
      <c r="F16" s="451">
        <v>0</v>
      </c>
      <c r="G16" s="451">
        <v>0</v>
      </c>
      <c r="H16" s="451">
        <v>0</v>
      </c>
      <c r="I16" s="380" t="s">
        <v>656</v>
      </c>
      <c r="L16" s="379" t="s">
        <v>627</v>
      </c>
      <c r="M16" s="445">
        <f t="shared" ref="M16:M21" si="2">N16+O16</f>
        <v>6</v>
      </c>
      <c r="N16" s="446">
        <v>6</v>
      </c>
      <c r="O16" s="446">
        <v>0</v>
      </c>
      <c r="P16" s="448" t="s">
        <v>656</v>
      </c>
      <c r="Q16" s="375"/>
    </row>
    <row r="17" spans="2:25" ht="15" customHeight="1" thickBot="1" x14ac:dyDescent="0.3">
      <c r="B17" s="379" t="s">
        <v>628</v>
      </c>
      <c r="C17" s="451">
        <f t="shared" si="1"/>
        <v>4</v>
      </c>
      <c r="D17" s="451">
        <v>2</v>
      </c>
      <c r="E17" s="451">
        <v>1</v>
      </c>
      <c r="F17" s="451">
        <v>0</v>
      </c>
      <c r="G17" s="451">
        <v>0</v>
      </c>
      <c r="H17" s="451">
        <v>1</v>
      </c>
      <c r="I17" s="380" t="s">
        <v>661</v>
      </c>
      <c r="L17" s="379" t="s">
        <v>628</v>
      </c>
      <c r="M17" s="445">
        <f t="shared" si="2"/>
        <v>4</v>
      </c>
      <c r="N17" s="446">
        <v>3</v>
      </c>
      <c r="O17" s="446">
        <v>1</v>
      </c>
      <c r="P17" s="448" t="s">
        <v>661</v>
      </c>
      <c r="Q17" s="375"/>
    </row>
    <row r="18" spans="2:25" ht="15" customHeight="1" thickBot="1" x14ac:dyDescent="0.3">
      <c r="B18" s="379" t="s">
        <v>629</v>
      </c>
      <c r="C18" s="451">
        <f t="shared" si="1"/>
        <v>3</v>
      </c>
      <c r="D18" s="451">
        <v>0</v>
      </c>
      <c r="E18" s="451">
        <v>2</v>
      </c>
      <c r="F18" s="451">
        <v>1</v>
      </c>
      <c r="G18" s="451">
        <v>0</v>
      </c>
      <c r="H18" s="451">
        <v>0</v>
      </c>
      <c r="I18" s="380" t="s">
        <v>662</v>
      </c>
      <c r="L18" s="379" t="s">
        <v>629</v>
      </c>
      <c r="M18" s="445">
        <f t="shared" si="2"/>
        <v>3</v>
      </c>
      <c r="N18" s="446">
        <v>1</v>
      </c>
      <c r="O18" s="446">
        <v>2</v>
      </c>
      <c r="P18" s="448" t="s">
        <v>662</v>
      </c>
      <c r="Q18" s="375"/>
    </row>
    <row r="19" spans="2:25" ht="15" customHeight="1" thickBot="1" x14ac:dyDescent="0.3">
      <c r="B19" s="381" t="s">
        <v>630</v>
      </c>
      <c r="C19" s="451">
        <f t="shared" si="1"/>
        <v>4</v>
      </c>
      <c r="D19" s="451">
        <v>3</v>
      </c>
      <c r="E19" s="451">
        <v>0</v>
      </c>
      <c r="F19" s="451">
        <v>1</v>
      </c>
      <c r="G19" s="451">
        <v>0</v>
      </c>
      <c r="H19" s="451">
        <v>0</v>
      </c>
      <c r="I19" s="380" t="s">
        <v>662</v>
      </c>
      <c r="L19" s="381" t="s">
        <v>630</v>
      </c>
      <c r="M19" s="445">
        <f t="shared" si="2"/>
        <v>3</v>
      </c>
      <c r="N19" s="446">
        <v>3</v>
      </c>
      <c r="O19" s="446">
        <v>0</v>
      </c>
      <c r="P19" s="448" t="s">
        <v>662</v>
      </c>
      <c r="Q19" s="375"/>
    </row>
    <row r="20" spans="2:25" ht="15" customHeight="1" thickBot="1" x14ac:dyDescent="0.3">
      <c r="B20" s="379" t="s">
        <v>631</v>
      </c>
      <c r="C20" s="451">
        <f t="shared" si="1"/>
        <v>3</v>
      </c>
      <c r="D20" s="451">
        <v>3</v>
      </c>
      <c r="E20" s="451">
        <v>0</v>
      </c>
      <c r="F20" s="451">
        <v>0</v>
      </c>
      <c r="G20" s="451">
        <v>0</v>
      </c>
      <c r="H20" s="451">
        <v>0</v>
      </c>
      <c r="I20" s="380" t="s">
        <v>652</v>
      </c>
      <c r="L20" s="379" t="s">
        <v>631</v>
      </c>
      <c r="M20" s="445">
        <f t="shared" si="2"/>
        <v>3</v>
      </c>
      <c r="N20" s="446">
        <v>3</v>
      </c>
      <c r="O20" s="446">
        <v>0</v>
      </c>
      <c r="P20" s="448" t="s">
        <v>652</v>
      </c>
      <c r="Q20" s="375"/>
    </row>
    <row r="21" spans="2:25" ht="15" customHeight="1" thickBot="1" x14ac:dyDescent="0.3">
      <c r="B21" s="379" t="s">
        <v>632</v>
      </c>
      <c r="C21" s="451">
        <f t="shared" si="1"/>
        <v>3</v>
      </c>
      <c r="D21" s="451">
        <v>2</v>
      </c>
      <c r="E21" s="451">
        <v>1</v>
      </c>
      <c r="F21" s="451">
        <v>0</v>
      </c>
      <c r="G21" s="451">
        <v>0</v>
      </c>
      <c r="H21" s="451">
        <v>0</v>
      </c>
      <c r="I21" s="380" t="s">
        <v>446</v>
      </c>
      <c r="L21" s="379" t="s">
        <v>632</v>
      </c>
      <c r="M21" s="445">
        <f t="shared" si="2"/>
        <v>3</v>
      </c>
      <c r="N21" s="446">
        <v>2</v>
      </c>
      <c r="O21" s="446">
        <v>1</v>
      </c>
      <c r="P21" s="448" t="s">
        <v>446</v>
      </c>
      <c r="Q21" s="375"/>
    </row>
    <row r="22" spans="2:25" ht="15.75" thickBot="1" x14ac:dyDescent="0.3">
      <c r="B22" s="382" t="s">
        <v>633</v>
      </c>
      <c r="C22" s="451">
        <f t="shared" ref="C22:H22" si="3">SUM(C6:C21)</f>
        <v>53</v>
      </c>
      <c r="D22" s="451">
        <f t="shared" si="3"/>
        <v>37</v>
      </c>
      <c r="E22" s="451">
        <f t="shared" si="3"/>
        <v>10</v>
      </c>
      <c r="F22" s="451">
        <f t="shared" si="3"/>
        <v>4</v>
      </c>
      <c r="G22" s="451">
        <f t="shared" si="3"/>
        <v>1</v>
      </c>
      <c r="H22" s="451">
        <f t="shared" si="3"/>
        <v>1</v>
      </c>
      <c r="I22" s="451"/>
      <c r="L22" s="449" t="s">
        <v>979</v>
      </c>
      <c r="M22" s="445">
        <f>SUM(M6:M21)</f>
        <v>53</v>
      </c>
      <c r="N22" s="445">
        <f>SUM(N6:N21)</f>
        <v>43</v>
      </c>
      <c r="O22" s="445">
        <f>SUM(O6:O21)</f>
        <v>10</v>
      </c>
      <c r="P22" s="450"/>
      <c r="Q22" s="375"/>
    </row>
    <row r="23" spans="2:25" ht="15.75" thickBot="1" x14ac:dyDescent="0.3"/>
    <row r="24" spans="2:25" ht="28.5" customHeight="1" thickBot="1" x14ac:dyDescent="0.3">
      <c r="V24" s="791" t="s">
        <v>648</v>
      </c>
      <c r="W24" s="791"/>
      <c r="X24" s="791"/>
      <c r="Y24" s="791"/>
    </row>
    <row r="25" spans="2:25" ht="15.75" thickBot="1" x14ac:dyDescent="0.3">
      <c r="V25" s="791" t="s">
        <v>980</v>
      </c>
      <c r="W25" s="791"/>
      <c r="X25" s="791"/>
      <c r="Y25" s="791"/>
    </row>
    <row r="26" spans="2:25" ht="15.75" thickBot="1" x14ac:dyDescent="0.3">
      <c r="V26" s="795" t="s">
        <v>603</v>
      </c>
      <c r="W26" s="795" t="s">
        <v>660</v>
      </c>
      <c r="X26" s="792" t="s">
        <v>659</v>
      </c>
      <c r="Y26" s="794" t="s">
        <v>649</v>
      </c>
    </row>
    <row r="27" spans="2:25" ht="15.75" thickBot="1" x14ac:dyDescent="0.3">
      <c r="V27" s="795"/>
      <c r="W27" s="795"/>
      <c r="X27" s="793"/>
      <c r="Y27" s="794"/>
    </row>
    <row r="28" spans="2:25" ht="46.5" customHeight="1" thickBot="1" x14ac:dyDescent="0.3">
      <c r="V28" s="452" t="s">
        <v>981</v>
      </c>
      <c r="W28" s="377">
        <f t="shared" ref="W28:W35" si="4">SUM(X28:X28)</f>
        <v>1</v>
      </c>
      <c r="X28" s="377">
        <v>1</v>
      </c>
      <c r="Y28" s="380" t="s">
        <v>651</v>
      </c>
    </row>
    <row r="29" spans="2:25" ht="49.5" customHeight="1" thickBot="1" x14ac:dyDescent="0.3">
      <c r="V29" s="452" t="s">
        <v>617</v>
      </c>
      <c r="W29" s="377">
        <f t="shared" si="4"/>
        <v>1</v>
      </c>
      <c r="X29" s="377">
        <v>1</v>
      </c>
      <c r="Y29" s="380" t="s">
        <v>290</v>
      </c>
    </row>
    <row r="30" spans="2:25" ht="39" customHeight="1" thickBot="1" x14ac:dyDescent="0.3">
      <c r="V30" s="452" t="s">
        <v>872</v>
      </c>
      <c r="W30" s="377">
        <f t="shared" si="4"/>
        <v>1</v>
      </c>
      <c r="X30" s="377">
        <v>1</v>
      </c>
      <c r="Y30" s="380" t="s">
        <v>653</v>
      </c>
    </row>
    <row r="31" spans="2:25" ht="39.75" customHeight="1" thickBot="1" x14ac:dyDescent="0.3">
      <c r="V31" s="452" t="s">
        <v>625</v>
      </c>
      <c r="W31" s="377">
        <f t="shared" si="4"/>
        <v>2</v>
      </c>
      <c r="X31" s="377">
        <v>2</v>
      </c>
      <c r="Y31" s="380" t="s">
        <v>655</v>
      </c>
    </row>
    <row r="32" spans="2:25" ht="42.75" customHeight="1" thickBot="1" x14ac:dyDescent="0.3">
      <c r="V32" s="452" t="s">
        <v>626</v>
      </c>
      <c r="W32" s="377">
        <f t="shared" si="4"/>
        <v>1</v>
      </c>
      <c r="X32" s="377">
        <v>1</v>
      </c>
      <c r="Y32" s="380" t="s">
        <v>655</v>
      </c>
    </row>
    <row r="33" spans="22:26" ht="33" customHeight="1" thickBot="1" x14ac:dyDescent="0.3">
      <c r="V33" s="452" t="s">
        <v>628</v>
      </c>
      <c r="W33" s="377">
        <f t="shared" si="4"/>
        <v>1</v>
      </c>
      <c r="X33" s="377">
        <v>1</v>
      </c>
      <c r="Y33" s="380" t="s">
        <v>663</v>
      </c>
    </row>
    <row r="34" spans="22:26" ht="28.5" customHeight="1" thickBot="1" x14ac:dyDescent="0.3">
      <c r="V34" s="452" t="s">
        <v>629</v>
      </c>
      <c r="W34" s="377">
        <f t="shared" si="4"/>
        <v>2</v>
      </c>
      <c r="X34" s="377">
        <v>2</v>
      </c>
      <c r="Y34" s="380" t="s">
        <v>426</v>
      </c>
    </row>
    <row r="35" spans="22:26" ht="23.25" customHeight="1" thickBot="1" x14ac:dyDescent="0.3">
      <c r="V35" s="452" t="s">
        <v>632</v>
      </c>
      <c r="W35" s="377">
        <f t="shared" si="4"/>
        <v>1</v>
      </c>
      <c r="X35" s="377">
        <v>1</v>
      </c>
      <c r="Y35" s="380" t="s">
        <v>446</v>
      </c>
    </row>
    <row r="36" spans="22:26" ht="17.25" thickBot="1" x14ac:dyDescent="0.3">
      <c r="V36" s="382" t="s">
        <v>633</v>
      </c>
      <c r="W36" s="377">
        <f>SUM(W28:W35)</f>
        <v>10</v>
      </c>
      <c r="X36" s="2"/>
    </row>
    <row r="39" spans="22:26" x14ac:dyDescent="0.25">
      <c r="Z39" s="375"/>
    </row>
    <row r="40" spans="22:26" x14ac:dyDescent="0.25">
      <c r="Z40" s="375"/>
    </row>
    <row r="41" spans="22:26" ht="22.5" customHeight="1" x14ac:dyDescent="0.25">
      <c r="Z41" s="375"/>
    </row>
    <row r="42" spans="22:26" x14ac:dyDescent="0.25">
      <c r="Z42" s="375"/>
    </row>
    <row r="43" spans="22:26" ht="35.25" customHeight="1" x14ac:dyDescent="0.25">
      <c r="Z43" s="375"/>
    </row>
    <row r="44" spans="22:26" x14ac:dyDescent="0.25">
      <c r="Z44" s="375"/>
    </row>
    <row r="45" spans="22:26" x14ac:dyDescent="0.25">
      <c r="Z45" s="375"/>
    </row>
    <row r="46" spans="22:26" x14ac:dyDescent="0.25">
      <c r="Z46" s="375"/>
    </row>
    <row r="47" spans="22:26" x14ac:dyDescent="0.25">
      <c r="Z47" s="375"/>
    </row>
    <row r="48" spans="22:26" x14ac:dyDescent="0.25">
      <c r="Z48" s="375"/>
    </row>
    <row r="49" spans="26:26" x14ac:dyDescent="0.25">
      <c r="Z49" s="375"/>
    </row>
    <row r="50" spans="26:26" x14ac:dyDescent="0.25">
      <c r="Z50" s="375"/>
    </row>
    <row r="51" spans="26:26" x14ac:dyDescent="0.25">
      <c r="Z51" s="375"/>
    </row>
    <row r="52" spans="26:26" x14ac:dyDescent="0.25">
      <c r="Z52" s="375"/>
    </row>
    <row r="53" spans="26:26" x14ac:dyDescent="0.25">
      <c r="Z53" s="375"/>
    </row>
    <row r="54" spans="26:26" x14ac:dyDescent="0.25">
      <c r="Z54" s="375"/>
    </row>
    <row r="55" spans="26:26" x14ac:dyDescent="0.25">
      <c r="Z55" s="375"/>
    </row>
    <row r="56" spans="26:26" x14ac:dyDescent="0.25">
      <c r="Z56" s="375"/>
    </row>
    <row r="57" spans="26:26" x14ac:dyDescent="0.25">
      <c r="Z57" s="375"/>
    </row>
    <row r="58" spans="26:26" x14ac:dyDescent="0.25">
      <c r="Z58" s="375"/>
    </row>
    <row r="59" spans="26:26" x14ac:dyDescent="0.25">
      <c r="Z59" s="375"/>
    </row>
  </sheetData>
  <mergeCells count="16">
    <mergeCell ref="B2:I2"/>
    <mergeCell ref="B3:I3"/>
    <mergeCell ref="B4:I4"/>
    <mergeCell ref="X26:X27"/>
    <mergeCell ref="Y26:Y27"/>
    <mergeCell ref="V24:Y24"/>
    <mergeCell ref="V25:Y25"/>
    <mergeCell ref="V26:V27"/>
    <mergeCell ref="W26:W27"/>
    <mergeCell ref="L2:P2"/>
    <mergeCell ref="L3:P3"/>
    <mergeCell ref="L4:L5"/>
    <mergeCell ref="M4:M5"/>
    <mergeCell ref="N4:N5"/>
    <mergeCell ref="O4:O5"/>
    <mergeCell ref="P4:P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2:I44"/>
  <sheetViews>
    <sheetView zoomScale="130" zoomScaleNormal="130" workbookViewId="0">
      <selection activeCell="E1" sqref="E1"/>
    </sheetView>
  </sheetViews>
  <sheetFormatPr baseColWidth="10" defaultRowHeight="15" x14ac:dyDescent="0.25"/>
  <cols>
    <col min="1" max="1" width="36.42578125" customWidth="1"/>
    <col min="2" max="2" width="14.42578125" customWidth="1"/>
    <col min="3" max="3" width="7" customWidth="1"/>
    <col min="4" max="4" width="13.42578125" customWidth="1"/>
    <col min="5" max="5" width="7.140625" customWidth="1"/>
    <col min="6" max="6" width="23.28515625" customWidth="1"/>
    <col min="8" max="8" width="16.7109375" customWidth="1"/>
    <col min="9" max="9" width="16.5703125" customWidth="1"/>
  </cols>
  <sheetData>
    <row r="2" spans="1:9" ht="15.75" thickBot="1" x14ac:dyDescent="0.3"/>
    <row r="3" spans="1:9" ht="27" customHeight="1" thickBot="1" x14ac:dyDescent="0.3">
      <c r="A3" s="84" t="s">
        <v>146</v>
      </c>
      <c r="B3" s="812" t="s">
        <v>147</v>
      </c>
      <c r="C3" s="812"/>
      <c r="D3" s="813" t="s">
        <v>148</v>
      </c>
      <c r="E3" s="816"/>
      <c r="F3" s="186" t="s">
        <v>149</v>
      </c>
      <c r="H3" s="183" t="s">
        <v>225</v>
      </c>
    </row>
    <row r="4" spans="1:9" ht="39" customHeight="1" x14ac:dyDescent="0.25">
      <c r="A4" s="806" t="str">
        <f>'MAPA RIESGOS US'!O11</f>
        <v>Revisión, actualización y  desarrollo del proceso de Pensamiento y Direccionamiento Estratégico, para la formulación e implementación de la Planeación Estratégica Institucional.</v>
      </c>
      <c r="B4" s="810" t="s">
        <v>35</v>
      </c>
      <c r="C4" s="808">
        <v>0.2</v>
      </c>
      <c r="D4" s="810" t="s">
        <v>150</v>
      </c>
      <c r="E4" s="817">
        <v>0.4</v>
      </c>
      <c r="F4" s="187">
        <f>C4*E4</f>
        <v>8.0000000000000016E-2</v>
      </c>
      <c r="H4" s="189">
        <f>40%*20%</f>
        <v>8.0000000000000016E-2</v>
      </c>
      <c r="I4" s="113"/>
    </row>
    <row r="5" spans="1:9" ht="39" customHeight="1" x14ac:dyDescent="0.25">
      <c r="A5" s="806"/>
      <c r="B5" s="811"/>
      <c r="C5" s="809"/>
      <c r="D5" s="811"/>
      <c r="E5" s="817"/>
      <c r="F5" s="187">
        <f>C4-F4</f>
        <v>0.12</v>
      </c>
      <c r="H5" s="172"/>
      <c r="I5" s="113"/>
    </row>
    <row r="6" spans="1:9" ht="34.5" customHeight="1" x14ac:dyDescent="0.25">
      <c r="A6" s="807"/>
      <c r="B6" s="818" t="s">
        <v>162</v>
      </c>
      <c r="C6" s="820">
        <f>C4-H4</f>
        <v>0.12</v>
      </c>
      <c r="D6" s="822"/>
      <c r="E6" s="817">
        <v>0.4</v>
      </c>
      <c r="F6" s="188">
        <f>C6*E6</f>
        <v>4.8000000000000001E-2</v>
      </c>
      <c r="H6" s="183" t="s">
        <v>239</v>
      </c>
    </row>
    <row r="7" spans="1:9" ht="34.5" customHeight="1" x14ac:dyDescent="0.25">
      <c r="A7" s="807"/>
      <c r="B7" s="819"/>
      <c r="C7" s="821"/>
      <c r="D7" s="823"/>
      <c r="E7" s="817"/>
      <c r="F7" s="188">
        <f>C6-F6</f>
        <v>7.1999999999999995E-2</v>
      </c>
      <c r="H7" s="189">
        <f>C6*E6</f>
        <v>4.8000000000000001E-2</v>
      </c>
    </row>
    <row r="8" spans="1:9" ht="25.5" customHeight="1" x14ac:dyDescent="0.25">
      <c r="A8" s="807"/>
      <c r="B8" s="108" t="s">
        <v>151</v>
      </c>
      <c r="C8" s="109">
        <v>1</v>
      </c>
      <c r="D8" s="108" t="s">
        <v>209</v>
      </c>
      <c r="E8" s="106"/>
      <c r="F8" s="110"/>
    </row>
    <row r="9" spans="1:9" ht="27" customHeight="1" x14ac:dyDescent="0.25">
      <c r="A9" s="807"/>
      <c r="B9" s="105" t="s">
        <v>163</v>
      </c>
      <c r="C9" s="114">
        <v>1</v>
      </c>
      <c r="D9" s="106"/>
      <c r="E9" s="106"/>
      <c r="F9" s="107"/>
    </row>
    <row r="10" spans="1:9" ht="16.5" thickBot="1" x14ac:dyDescent="0.3">
      <c r="A10" s="91"/>
      <c r="B10" s="111"/>
      <c r="C10" s="111"/>
      <c r="D10" s="111"/>
      <c r="E10" s="111"/>
      <c r="F10" s="112"/>
    </row>
    <row r="11" spans="1:9" ht="15.75" thickBot="1" x14ac:dyDescent="0.3"/>
    <row r="12" spans="1:9" ht="30.75" customHeight="1" thickBot="1" x14ac:dyDescent="0.3">
      <c r="A12" s="84" t="s">
        <v>146</v>
      </c>
      <c r="B12" s="812" t="s">
        <v>147</v>
      </c>
      <c r="C12" s="812"/>
      <c r="D12" s="813" t="s">
        <v>148</v>
      </c>
      <c r="E12" s="813"/>
      <c r="F12" s="85" t="s">
        <v>149</v>
      </c>
      <c r="H12" s="120" t="s">
        <v>244</v>
      </c>
    </row>
    <row r="13" spans="1:9" ht="32.25" customHeight="1" x14ac:dyDescent="0.25">
      <c r="A13" s="806" t="s">
        <v>265</v>
      </c>
      <c r="B13" s="810" t="s">
        <v>35</v>
      </c>
      <c r="C13" s="808">
        <v>0.2</v>
      </c>
      <c r="D13" s="810" t="s">
        <v>150</v>
      </c>
      <c r="E13" s="808">
        <v>0.4</v>
      </c>
      <c r="F13" s="170">
        <f>C13*E13</f>
        <v>8.0000000000000016E-2</v>
      </c>
      <c r="H13" s="113">
        <f>40%*40%</f>
        <v>0.16000000000000003</v>
      </c>
      <c r="I13" s="113"/>
    </row>
    <row r="14" spans="1:9" ht="32.25" customHeight="1" x14ac:dyDescent="0.25">
      <c r="A14" s="806"/>
      <c r="B14" s="811"/>
      <c r="C14" s="809"/>
      <c r="D14" s="811"/>
      <c r="E14" s="809"/>
      <c r="F14" s="170">
        <f>C13-F13</f>
        <v>0.12</v>
      </c>
      <c r="H14" s="113"/>
      <c r="I14" s="113"/>
    </row>
    <row r="15" spans="1:9" ht="32.25" customHeight="1" x14ac:dyDescent="0.25">
      <c r="A15" s="807"/>
      <c r="B15" s="105" t="s">
        <v>162</v>
      </c>
      <c r="C15" s="178">
        <f>F14</f>
        <v>0.12</v>
      </c>
      <c r="D15" s="177"/>
      <c r="E15" s="106"/>
      <c r="F15" s="107"/>
    </row>
    <row r="16" spans="1:9" ht="32.25" customHeight="1" x14ac:dyDescent="0.25">
      <c r="A16" s="807"/>
      <c r="B16" s="108" t="s">
        <v>151</v>
      </c>
      <c r="C16" s="109">
        <v>1</v>
      </c>
      <c r="D16" s="108" t="s">
        <v>209</v>
      </c>
      <c r="E16" s="106"/>
      <c r="F16" s="110" t="s">
        <v>166</v>
      </c>
    </row>
    <row r="17" spans="1:9" ht="32.25" customHeight="1" x14ac:dyDescent="0.25">
      <c r="A17" s="807"/>
      <c r="B17" s="105" t="s">
        <v>163</v>
      </c>
      <c r="C17" s="238">
        <v>1</v>
      </c>
      <c r="D17" s="106"/>
      <c r="E17" s="106"/>
      <c r="F17" s="107"/>
    </row>
    <row r="18" spans="1:9" ht="16.5" thickBot="1" x14ac:dyDescent="0.3">
      <c r="A18" s="91"/>
      <c r="B18" s="111"/>
      <c r="C18" s="111"/>
      <c r="D18" s="111"/>
      <c r="E18" s="111"/>
      <c r="F18" s="112"/>
    </row>
    <row r="20" spans="1:9" ht="15.75" thickBot="1" x14ac:dyDescent="0.3"/>
    <row r="21" spans="1:9" ht="30.75" customHeight="1" thickBot="1" x14ac:dyDescent="0.3">
      <c r="A21" s="84" t="s">
        <v>146</v>
      </c>
      <c r="B21" s="812" t="s">
        <v>147</v>
      </c>
      <c r="C21" s="812"/>
      <c r="D21" s="813" t="s">
        <v>148</v>
      </c>
      <c r="E21" s="813"/>
      <c r="F21" s="85" t="s">
        <v>149</v>
      </c>
      <c r="H21" s="120" t="s">
        <v>268</v>
      </c>
    </row>
    <row r="22" spans="1:9" ht="30.75" customHeight="1" x14ac:dyDescent="0.25">
      <c r="A22" s="806" t="s">
        <v>266</v>
      </c>
      <c r="B22" s="810" t="s">
        <v>35</v>
      </c>
      <c r="C22" s="808">
        <v>0.4</v>
      </c>
      <c r="D22" s="810" t="s">
        <v>209</v>
      </c>
      <c r="E22" s="814">
        <v>0.3</v>
      </c>
      <c r="F22" s="171">
        <f>C22*E22</f>
        <v>0.12</v>
      </c>
      <c r="H22" s="113">
        <f>40%*30%</f>
        <v>0.12</v>
      </c>
      <c r="I22" s="113">
        <f>40%-12%</f>
        <v>0.28000000000000003</v>
      </c>
    </row>
    <row r="23" spans="1:9" ht="30.75" customHeight="1" x14ac:dyDescent="0.25">
      <c r="A23" s="806"/>
      <c r="B23" s="811"/>
      <c r="C23" s="809"/>
      <c r="D23" s="811"/>
      <c r="E23" s="815"/>
      <c r="F23" s="170">
        <f>C22-F22</f>
        <v>0.28000000000000003</v>
      </c>
      <c r="H23" s="113"/>
      <c r="I23" s="113"/>
    </row>
    <row r="24" spans="1:9" ht="30.75" customHeight="1" x14ac:dyDescent="0.25">
      <c r="A24" s="807"/>
      <c r="B24" s="105" t="s">
        <v>162</v>
      </c>
      <c r="C24" s="170">
        <f>F23</f>
        <v>0.28000000000000003</v>
      </c>
      <c r="D24" s="106"/>
      <c r="E24" s="106"/>
      <c r="F24" s="107"/>
    </row>
    <row r="25" spans="1:9" ht="30.75" customHeight="1" x14ac:dyDescent="0.25">
      <c r="A25" s="807"/>
      <c r="B25" s="108" t="s">
        <v>151</v>
      </c>
      <c r="C25" s="109">
        <v>0.4</v>
      </c>
      <c r="D25" s="108" t="s">
        <v>269</v>
      </c>
      <c r="E25" s="106"/>
      <c r="F25" s="110"/>
    </row>
    <row r="26" spans="1:9" ht="71.25" customHeight="1" x14ac:dyDescent="0.25">
      <c r="A26" s="807"/>
      <c r="B26" s="105" t="s">
        <v>163</v>
      </c>
      <c r="C26" s="109">
        <v>0.4</v>
      </c>
      <c r="D26" s="106"/>
      <c r="E26" s="106"/>
      <c r="F26" s="107"/>
    </row>
    <row r="27" spans="1:9" ht="16.5" thickBot="1" x14ac:dyDescent="0.3">
      <c r="A27" s="91"/>
      <c r="B27" s="111"/>
      <c r="C27" s="111"/>
      <c r="D27" s="111"/>
      <c r="E27" s="111"/>
      <c r="F27" s="112"/>
    </row>
    <row r="29" spans="1:9" ht="15.75" thickBot="1" x14ac:dyDescent="0.3"/>
    <row r="30" spans="1:9" ht="27.75" customHeight="1" thickBot="1" x14ac:dyDescent="0.3">
      <c r="A30" s="84" t="s">
        <v>146</v>
      </c>
      <c r="B30" s="812" t="s">
        <v>147</v>
      </c>
      <c r="C30" s="812"/>
      <c r="D30" s="813" t="s">
        <v>148</v>
      </c>
      <c r="E30" s="813"/>
      <c r="F30" s="85" t="s">
        <v>149</v>
      </c>
      <c r="H30" s="120" t="s">
        <v>212</v>
      </c>
    </row>
    <row r="31" spans="1:9" x14ac:dyDescent="0.25">
      <c r="A31" s="806" t="s">
        <v>211</v>
      </c>
      <c r="B31" s="810" t="s">
        <v>35</v>
      </c>
      <c r="C31" s="808">
        <v>0.4</v>
      </c>
      <c r="D31" s="810" t="s">
        <v>210</v>
      </c>
      <c r="E31" s="808">
        <v>0.5</v>
      </c>
      <c r="F31" s="170">
        <f>C31*E31</f>
        <v>0.2</v>
      </c>
      <c r="H31" s="113">
        <f>40%*50%</f>
        <v>0.2</v>
      </c>
      <c r="I31" s="113">
        <f>40%-10%</f>
        <v>0.30000000000000004</v>
      </c>
    </row>
    <row r="32" spans="1:9" ht="25.5" customHeight="1" x14ac:dyDescent="0.25">
      <c r="A32" s="806"/>
      <c r="B32" s="811"/>
      <c r="C32" s="809"/>
      <c r="D32" s="811"/>
      <c r="E32" s="809"/>
      <c r="F32" s="170">
        <f>C31-F31</f>
        <v>0.2</v>
      </c>
      <c r="H32" s="113"/>
      <c r="I32" s="113"/>
    </row>
    <row r="33" spans="1:9" ht="25.5" x14ac:dyDescent="0.25">
      <c r="A33" s="807"/>
      <c r="B33" s="105" t="s">
        <v>162</v>
      </c>
      <c r="C33" s="178">
        <f>F32</f>
        <v>0.2</v>
      </c>
      <c r="D33" s="177"/>
      <c r="E33" s="106"/>
      <c r="F33" s="107"/>
    </row>
    <row r="34" spans="1:9" ht="25.5" x14ac:dyDescent="0.25">
      <c r="A34" s="807"/>
      <c r="B34" s="108" t="s">
        <v>151</v>
      </c>
      <c r="C34" s="109">
        <v>0.6</v>
      </c>
      <c r="D34" s="103" t="s">
        <v>210</v>
      </c>
      <c r="E34" s="106"/>
      <c r="F34" s="110"/>
    </row>
    <row r="35" spans="1:9" ht="77.25" customHeight="1" x14ac:dyDescent="0.25">
      <c r="A35" s="807"/>
      <c r="B35" s="105" t="s">
        <v>163</v>
      </c>
      <c r="C35" s="114">
        <v>0.8</v>
      </c>
      <c r="D35" s="106"/>
      <c r="E35" s="106"/>
      <c r="F35" s="107"/>
    </row>
    <row r="36" spans="1:9" ht="16.5" thickBot="1" x14ac:dyDescent="0.3">
      <c r="A36" s="91"/>
      <c r="B36" s="111"/>
      <c r="C36" s="111"/>
      <c r="D36" s="111"/>
      <c r="E36" s="111"/>
      <c r="F36" s="112"/>
    </row>
    <row r="38" spans="1:9" ht="15.75" thickBot="1" x14ac:dyDescent="0.3"/>
    <row r="39" spans="1:9" ht="34.5" customHeight="1" thickBot="1" x14ac:dyDescent="0.3">
      <c r="A39" s="84" t="s">
        <v>146</v>
      </c>
      <c r="B39" s="812" t="s">
        <v>147</v>
      </c>
      <c r="C39" s="812"/>
      <c r="D39" s="813" t="s">
        <v>148</v>
      </c>
      <c r="E39" s="813"/>
      <c r="F39" s="85" t="s">
        <v>149</v>
      </c>
    </row>
    <row r="40" spans="1:9" ht="36.75" customHeight="1" x14ac:dyDescent="0.25">
      <c r="A40" s="806" t="s">
        <v>165</v>
      </c>
      <c r="B40" s="103" t="s">
        <v>35</v>
      </c>
      <c r="C40" s="104">
        <v>0.4</v>
      </c>
      <c r="D40" s="103" t="s">
        <v>150</v>
      </c>
      <c r="E40" s="104">
        <v>0.25</v>
      </c>
      <c r="F40" s="120" t="s">
        <v>188</v>
      </c>
      <c r="H40" s="113">
        <f>40%*25%</f>
        <v>0.1</v>
      </c>
      <c r="I40" s="113">
        <f>40%-10%</f>
        <v>0.30000000000000004</v>
      </c>
    </row>
    <row r="41" spans="1:9" ht="25.5" x14ac:dyDescent="0.25">
      <c r="A41" s="807"/>
      <c r="B41" s="105" t="s">
        <v>162</v>
      </c>
      <c r="C41" s="119">
        <v>0.16800000000000001</v>
      </c>
      <c r="D41" s="106"/>
      <c r="E41" s="106"/>
      <c r="F41" s="107"/>
    </row>
    <row r="42" spans="1:9" ht="25.5" x14ac:dyDescent="0.25">
      <c r="A42" s="807"/>
      <c r="B42" s="108" t="s">
        <v>151</v>
      </c>
      <c r="C42" s="109">
        <v>0.8</v>
      </c>
      <c r="D42" s="108" t="s">
        <v>150</v>
      </c>
      <c r="E42" s="106"/>
      <c r="F42" s="110"/>
    </row>
    <row r="43" spans="1:9" ht="81.75" customHeight="1" x14ac:dyDescent="0.25">
      <c r="A43" s="807"/>
      <c r="B43" s="105" t="s">
        <v>163</v>
      </c>
      <c r="C43" s="114">
        <v>0.8</v>
      </c>
      <c r="D43" s="106"/>
      <c r="E43" s="106"/>
      <c r="F43" s="107"/>
    </row>
    <row r="44" spans="1:9" ht="16.5" thickBot="1" x14ac:dyDescent="0.3">
      <c r="A44" s="91"/>
      <c r="B44" s="111"/>
      <c r="C44" s="111"/>
      <c r="D44" s="111"/>
      <c r="E44" s="111"/>
      <c r="F44" s="112"/>
    </row>
  </sheetData>
  <mergeCells count="35">
    <mergeCell ref="D3:E3"/>
    <mergeCell ref="B3:C3"/>
    <mergeCell ref="A4:A9"/>
    <mergeCell ref="B12:C12"/>
    <mergeCell ref="D12:E12"/>
    <mergeCell ref="B4:B5"/>
    <mergeCell ref="C4:C5"/>
    <mergeCell ref="D4:D5"/>
    <mergeCell ref="E4:E5"/>
    <mergeCell ref="B6:B7"/>
    <mergeCell ref="C6:C7"/>
    <mergeCell ref="D6:D7"/>
    <mergeCell ref="E6:E7"/>
    <mergeCell ref="B39:C39"/>
    <mergeCell ref="D39:E39"/>
    <mergeCell ref="A40:A43"/>
    <mergeCell ref="A13:A17"/>
    <mergeCell ref="B21:C21"/>
    <mergeCell ref="D21:E21"/>
    <mergeCell ref="A22:A26"/>
    <mergeCell ref="B30:C30"/>
    <mergeCell ref="D30:E30"/>
    <mergeCell ref="B22:B23"/>
    <mergeCell ref="C22:C23"/>
    <mergeCell ref="D22:D23"/>
    <mergeCell ref="E22:E23"/>
    <mergeCell ref="B13:B14"/>
    <mergeCell ref="C13:C14"/>
    <mergeCell ref="D13:D14"/>
    <mergeCell ref="A31:A35"/>
    <mergeCell ref="E13:E14"/>
    <mergeCell ref="B31:B32"/>
    <mergeCell ref="C31:C32"/>
    <mergeCell ref="D31:D32"/>
    <mergeCell ref="E31:E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21"/>
  <sheetViews>
    <sheetView workbookViewId="0">
      <selection activeCell="A19" sqref="A19"/>
    </sheetView>
  </sheetViews>
  <sheetFormatPr baseColWidth="10" defaultRowHeight="12.75" x14ac:dyDescent="0.2"/>
  <cols>
    <col min="1" max="1" width="32.85546875" style="17" customWidth="1"/>
    <col min="2" max="16384" width="11.42578125" style="17"/>
  </cols>
  <sheetData>
    <row r="3" spans="1:1" x14ac:dyDescent="0.2">
      <c r="A3" s="18" t="s">
        <v>15</v>
      </c>
    </row>
    <row r="4" spans="1:1" x14ac:dyDescent="0.2">
      <c r="A4" s="18" t="s">
        <v>16</v>
      </c>
    </row>
    <row r="5" spans="1:1" x14ac:dyDescent="0.2">
      <c r="A5" s="18" t="s">
        <v>17</v>
      </c>
    </row>
    <row r="6" spans="1:1" x14ac:dyDescent="0.2">
      <c r="A6" s="18" t="s">
        <v>11</v>
      </c>
    </row>
    <row r="7" spans="1:1" x14ac:dyDescent="0.2">
      <c r="A7" s="18" t="s">
        <v>10</v>
      </c>
    </row>
    <row r="8" spans="1:1" x14ac:dyDescent="0.2">
      <c r="A8" s="18" t="s">
        <v>20</v>
      </c>
    </row>
    <row r="9" spans="1:1" x14ac:dyDescent="0.2">
      <c r="A9" s="18" t="s">
        <v>21</v>
      </c>
    </row>
    <row r="10" spans="1:1" x14ac:dyDescent="0.2">
      <c r="A10" s="18" t="s">
        <v>23</v>
      </c>
    </row>
    <row r="11" spans="1:1" x14ac:dyDescent="0.2">
      <c r="A11" s="18" t="s">
        <v>24</v>
      </c>
    </row>
    <row r="12" spans="1:1" x14ac:dyDescent="0.2">
      <c r="A12" s="18" t="s">
        <v>26</v>
      </c>
    </row>
    <row r="13" spans="1:1" x14ac:dyDescent="0.2">
      <c r="A13" s="18" t="s">
        <v>27</v>
      </c>
    </row>
    <row r="14" spans="1:1" x14ac:dyDescent="0.2">
      <c r="A14" s="18" t="s">
        <v>28</v>
      </c>
    </row>
    <row r="16" spans="1:1" x14ac:dyDescent="0.2">
      <c r="A16" s="18" t="s">
        <v>32</v>
      </c>
    </row>
    <row r="17" spans="1:1" x14ac:dyDescent="0.2">
      <c r="A17" s="18" t="s">
        <v>33</v>
      </c>
    </row>
    <row r="18" spans="1:1" x14ac:dyDescent="0.2">
      <c r="A18" s="18" t="s">
        <v>34</v>
      </c>
    </row>
    <row r="20" spans="1:1" x14ac:dyDescent="0.2">
      <c r="A20" s="18" t="s">
        <v>42</v>
      </c>
    </row>
    <row r="21" spans="1:1" x14ac:dyDescent="0.2">
      <c r="A21" s="18"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Q84"/>
  <sheetViews>
    <sheetView tabSelected="1" topLeftCell="AN7" zoomScale="110" zoomScaleNormal="110" workbookViewId="0">
      <pane ySplit="4" topLeftCell="A11" activePane="bottomLeft" state="frozen"/>
      <selection activeCell="F7" sqref="F7"/>
      <selection pane="bottomLeft" activeCell="AP11" sqref="AP11"/>
    </sheetView>
  </sheetViews>
  <sheetFormatPr baseColWidth="10" defaultRowHeight="16.5" x14ac:dyDescent="0.25"/>
  <cols>
    <col min="1" max="1" width="5" style="507" hidden="1" customWidth="1"/>
    <col min="2" max="2" width="8.140625" style="507" customWidth="1"/>
    <col min="3" max="3" width="5.85546875" style="68" customWidth="1"/>
    <col min="4" max="4" width="6.5703125" style="68" customWidth="1"/>
    <col min="5" max="5" width="8.28515625" style="68" customWidth="1"/>
    <col min="6" max="6" width="46.5703125" style="23" customWidth="1"/>
    <col min="7" max="7" width="16.85546875" style="507" hidden="1" customWidth="1"/>
    <col min="8" max="8" width="16.42578125" style="3" hidden="1" customWidth="1"/>
    <col min="9" max="9" width="12.7109375" style="3" hidden="1" customWidth="1"/>
    <col min="10" max="10" width="6.140625" style="3" hidden="1" customWidth="1"/>
    <col min="11" max="11" width="13.5703125" style="3" hidden="1" customWidth="1"/>
    <col min="12" max="12" width="7" style="3" hidden="1" customWidth="1"/>
    <col min="13" max="13" width="12.5703125" style="3" hidden="1" customWidth="1"/>
    <col min="14" max="14" width="3.7109375" style="3" hidden="1" customWidth="1"/>
    <col min="15" max="15" width="51.28515625" style="3" customWidth="1"/>
    <col min="16" max="16" width="7.140625" style="3" hidden="1" customWidth="1"/>
    <col min="17" max="17" width="7.28515625" style="3" hidden="1" customWidth="1"/>
    <col min="18" max="18" width="6.85546875" style="3" hidden="1" customWidth="1"/>
    <col min="19" max="19" width="5" style="3" hidden="1" customWidth="1"/>
    <col min="20" max="20" width="7.28515625" style="3" hidden="1" customWidth="1"/>
    <col min="21" max="21" width="7.140625" style="3" hidden="1" customWidth="1"/>
    <col min="22" max="22" width="6.7109375" style="3" hidden="1" customWidth="1"/>
    <col min="23" max="23" width="6.28515625" style="3" hidden="1" customWidth="1"/>
    <col min="24" max="24" width="10.140625" style="3" hidden="1" customWidth="1"/>
    <col min="25" max="25" width="9" style="3" hidden="1" customWidth="1"/>
    <col min="26" max="26" width="12.7109375" style="3" hidden="1" customWidth="1"/>
    <col min="27" max="27" width="7.140625" style="3" hidden="1" customWidth="1"/>
    <col min="28" max="28" width="9" style="3" hidden="1" customWidth="1"/>
    <col min="29" max="29" width="7.28515625" style="3" hidden="1" customWidth="1"/>
    <col min="30" max="30" width="43.85546875" style="3" customWidth="1"/>
    <col min="31" max="31" width="41.28515625" style="3" hidden="1" customWidth="1"/>
    <col min="32" max="32" width="20.42578125" style="3" hidden="1" customWidth="1"/>
    <col min="33" max="33" width="26.42578125" style="3" hidden="1" customWidth="1"/>
    <col min="34" max="34" width="50.42578125" style="3" hidden="1" customWidth="1"/>
    <col min="35" max="35" width="45.140625" style="3" hidden="1" customWidth="1"/>
    <col min="36" max="36" width="62.140625" style="3" hidden="1" customWidth="1"/>
    <col min="37" max="37" width="50.5703125" style="3" hidden="1" customWidth="1"/>
    <col min="38" max="38" width="75.7109375" style="3" hidden="1" customWidth="1"/>
    <col min="39" max="39" width="64.28515625" style="3" customWidth="1"/>
    <col min="40" max="40" width="96" style="3" customWidth="1"/>
    <col min="41" max="41" width="64.5703125" style="543" hidden="1" customWidth="1"/>
    <col min="42" max="42" width="95" style="543" customWidth="1"/>
    <col min="43" max="43" width="67.140625" style="3" customWidth="1"/>
    <col min="44" max="16384" width="11.42578125" style="3"/>
  </cols>
  <sheetData>
    <row r="1" spans="1:42" ht="46.5" customHeight="1" x14ac:dyDescent="0.25">
      <c r="A1" s="453"/>
      <c r="B1" s="506"/>
      <c r="C1" s="565"/>
      <c r="D1" s="565"/>
      <c r="E1" s="565"/>
      <c r="F1" s="530"/>
      <c r="G1" s="506"/>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row>
    <row r="2" spans="1:42" ht="39" customHeight="1" x14ac:dyDescent="0.25">
      <c r="A2" s="454"/>
      <c r="C2" s="566"/>
      <c r="D2" s="566"/>
      <c r="E2" s="566"/>
      <c r="F2" s="3"/>
    </row>
    <row r="3" spans="1:42" ht="39" customHeight="1" thickBot="1" x14ac:dyDescent="0.3">
      <c r="A3" s="455"/>
      <c r="B3" s="456"/>
      <c r="C3" s="579" t="s">
        <v>850</v>
      </c>
      <c r="D3" s="579"/>
      <c r="E3" s="456" t="s">
        <v>988</v>
      </c>
      <c r="F3" s="531"/>
      <c r="G3" s="456"/>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row>
    <row r="4" spans="1:42" s="532" customFormat="1" ht="18" customHeight="1" x14ac:dyDescent="0.25">
      <c r="A4" s="580" t="s">
        <v>986</v>
      </c>
      <c r="B4" s="581"/>
      <c r="C4" s="581"/>
      <c r="D4" s="581"/>
      <c r="E4" s="581"/>
      <c r="F4" s="581" t="s">
        <v>851</v>
      </c>
      <c r="G4" s="581"/>
      <c r="H4" s="581"/>
      <c r="I4" s="581"/>
      <c r="J4" s="581"/>
      <c r="K4" s="581"/>
      <c r="L4" s="581"/>
      <c r="M4" s="581"/>
      <c r="N4" s="581"/>
      <c r="O4" s="570" t="s">
        <v>987</v>
      </c>
      <c r="P4" s="571"/>
      <c r="Q4" s="571"/>
      <c r="R4" s="571"/>
      <c r="S4" s="571"/>
      <c r="T4" s="571"/>
      <c r="U4" s="571"/>
      <c r="V4" s="571"/>
      <c r="W4" s="571"/>
      <c r="X4" s="571"/>
      <c r="Y4" s="571"/>
      <c r="Z4" s="571"/>
      <c r="AA4" s="571"/>
      <c r="AB4" s="571"/>
      <c r="AC4" s="572"/>
      <c r="AD4" s="567"/>
      <c r="AE4" s="568"/>
      <c r="AF4" s="568"/>
      <c r="AG4" s="568"/>
      <c r="AO4" s="544"/>
      <c r="AP4" s="544"/>
    </row>
    <row r="5" spans="1:42" ht="30.75" customHeight="1" x14ac:dyDescent="0.25">
      <c r="A5" s="553" t="s">
        <v>45</v>
      </c>
      <c r="B5" s="573"/>
      <c r="C5" s="554"/>
      <c r="D5" s="574" t="s">
        <v>879</v>
      </c>
      <c r="E5" s="575"/>
      <c r="F5" s="575"/>
      <c r="G5" s="575"/>
      <c r="H5" s="575"/>
      <c r="I5" s="575"/>
      <c r="J5" s="575"/>
      <c r="K5" s="575"/>
      <c r="L5" s="575"/>
      <c r="M5" s="575"/>
      <c r="N5" s="576"/>
      <c r="O5" s="533"/>
      <c r="P5" s="533"/>
      <c r="Q5" s="533"/>
      <c r="R5" s="533"/>
      <c r="S5" s="533"/>
      <c r="T5" s="533"/>
      <c r="U5" s="533"/>
      <c r="V5" s="533"/>
      <c r="W5" s="533"/>
      <c r="X5" s="533"/>
      <c r="Y5" s="533"/>
      <c r="Z5" s="533"/>
      <c r="AA5" s="533"/>
      <c r="AB5" s="533"/>
      <c r="AC5" s="533"/>
      <c r="AD5" s="533"/>
      <c r="AE5" s="533"/>
      <c r="AF5" s="533"/>
      <c r="AG5" s="533"/>
    </row>
    <row r="6" spans="1:42" ht="30.75" customHeight="1" x14ac:dyDescent="0.25">
      <c r="A6" s="553" t="s">
        <v>47</v>
      </c>
      <c r="B6" s="573"/>
      <c r="C6" s="554"/>
      <c r="D6" s="574" t="s">
        <v>595</v>
      </c>
      <c r="E6" s="575"/>
      <c r="F6" s="575"/>
      <c r="G6" s="575"/>
      <c r="H6" s="575"/>
      <c r="I6" s="575"/>
      <c r="J6" s="575"/>
      <c r="K6" s="575"/>
      <c r="L6" s="575"/>
      <c r="M6" s="575"/>
      <c r="N6" s="576"/>
      <c r="O6" s="533"/>
      <c r="P6" s="533"/>
      <c r="Q6" s="533"/>
      <c r="R6" s="533"/>
      <c r="S6" s="533"/>
      <c r="T6" s="533"/>
      <c r="U6" s="533"/>
      <c r="V6" s="533"/>
      <c r="W6" s="533"/>
      <c r="X6" s="533"/>
      <c r="Y6" s="533"/>
      <c r="Z6" s="533"/>
      <c r="AA6" s="533"/>
      <c r="AB6" s="533"/>
      <c r="AC6" s="533"/>
      <c r="AD6" s="533"/>
      <c r="AE6" s="533"/>
      <c r="AF6" s="533"/>
      <c r="AG6" s="533"/>
    </row>
    <row r="7" spans="1:42" ht="32.25" customHeight="1" x14ac:dyDescent="0.25">
      <c r="A7" s="553" t="s">
        <v>46</v>
      </c>
      <c r="B7" s="573"/>
      <c r="C7" s="554"/>
      <c r="D7" s="574" t="s">
        <v>594</v>
      </c>
      <c r="E7" s="575"/>
      <c r="F7" s="575"/>
      <c r="G7" s="575"/>
      <c r="H7" s="575"/>
      <c r="I7" s="575"/>
      <c r="J7" s="575"/>
      <c r="K7" s="575"/>
      <c r="L7" s="575"/>
      <c r="M7" s="575"/>
      <c r="N7" s="576"/>
      <c r="O7" s="533"/>
      <c r="P7" s="533"/>
      <c r="Q7" s="533"/>
      <c r="R7" s="533"/>
      <c r="S7" s="533"/>
      <c r="T7" s="533"/>
      <c r="U7" s="533"/>
      <c r="V7" s="533"/>
      <c r="W7" s="533"/>
      <c r="X7" s="533"/>
      <c r="Y7" s="533"/>
      <c r="Z7" s="533"/>
      <c r="AA7" s="533"/>
      <c r="AB7" s="533"/>
      <c r="AC7" s="533"/>
      <c r="AD7" s="533"/>
      <c r="AE7" s="533"/>
      <c r="AF7" s="533"/>
      <c r="AG7" s="533"/>
    </row>
    <row r="8" spans="1:42" ht="32.25" customHeight="1" x14ac:dyDescent="0.25">
      <c r="A8" s="577" t="s">
        <v>229</v>
      </c>
      <c r="B8" s="578"/>
      <c r="C8" s="578"/>
      <c r="D8" s="578"/>
      <c r="E8" s="578"/>
      <c r="F8" s="578"/>
      <c r="G8" s="578"/>
      <c r="H8" s="578"/>
      <c r="I8" s="577" t="s">
        <v>230</v>
      </c>
      <c r="J8" s="578"/>
      <c r="K8" s="578"/>
      <c r="L8" s="578"/>
      <c r="M8" s="578"/>
      <c r="N8" s="551" t="s">
        <v>231</v>
      </c>
      <c r="O8" s="569"/>
      <c r="P8" s="569"/>
      <c r="Q8" s="569"/>
      <c r="R8" s="569"/>
      <c r="S8" s="569"/>
      <c r="T8" s="569"/>
      <c r="U8" s="569"/>
      <c r="V8" s="569"/>
      <c r="W8" s="552"/>
      <c r="X8" s="551" t="s">
        <v>232</v>
      </c>
      <c r="Y8" s="569"/>
      <c r="Z8" s="569"/>
      <c r="AA8" s="569"/>
      <c r="AB8" s="569"/>
      <c r="AC8" s="569"/>
      <c r="AD8" s="569" t="s">
        <v>36</v>
      </c>
      <c r="AE8" s="569"/>
      <c r="AF8" s="569"/>
      <c r="AG8" s="569"/>
      <c r="AH8" s="608" t="s">
        <v>1004</v>
      </c>
      <c r="AI8" s="608" t="s">
        <v>1005</v>
      </c>
      <c r="AJ8" s="608" t="s">
        <v>1006</v>
      </c>
      <c r="AK8" s="608" t="s">
        <v>1007</v>
      </c>
      <c r="AL8" s="635" t="s">
        <v>1008</v>
      </c>
      <c r="AM8" s="608" t="s">
        <v>1009</v>
      </c>
      <c r="AN8" s="635" t="s">
        <v>1010</v>
      </c>
      <c r="AO8" s="636" t="s">
        <v>1011</v>
      </c>
      <c r="AP8" s="634" t="s">
        <v>1354</v>
      </c>
    </row>
    <row r="9" spans="1:42" ht="22.5" customHeight="1" x14ac:dyDescent="0.25">
      <c r="A9" s="557" t="s">
        <v>0</v>
      </c>
      <c r="B9" s="609" t="s">
        <v>276</v>
      </c>
      <c r="C9" s="559" t="s">
        <v>2</v>
      </c>
      <c r="D9" s="560" t="s">
        <v>3</v>
      </c>
      <c r="E9" s="560" t="s">
        <v>44</v>
      </c>
      <c r="F9" s="562" t="s">
        <v>1</v>
      </c>
      <c r="G9" s="627" t="s">
        <v>128</v>
      </c>
      <c r="H9" s="628" t="s">
        <v>142</v>
      </c>
      <c r="I9" s="631" t="s">
        <v>35</v>
      </c>
      <c r="J9" s="629" t="s">
        <v>5</v>
      </c>
      <c r="K9" s="630" t="s">
        <v>48</v>
      </c>
      <c r="L9" s="629" t="s">
        <v>5</v>
      </c>
      <c r="M9" s="628" t="s">
        <v>50</v>
      </c>
      <c r="N9" s="609" t="s">
        <v>12</v>
      </c>
      <c r="O9" s="608" t="s">
        <v>140</v>
      </c>
      <c r="P9" s="608" t="s">
        <v>13</v>
      </c>
      <c r="Q9" s="608"/>
      <c r="R9" s="555" t="s">
        <v>9</v>
      </c>
      <c r="S9" s="611"/>
      <c r="T9" s="611"/>
      <c r="U9" s="611"/>
      <c r="V9" s="611"/>
      <c r="W9" s="556"/>
      <c r="X9" s="612" t="s">
        <v>234</v>
      </c>
      <c r="Y9" s="614" t="s">
        <v>5</v>
      </c>
      <c r="Z9" s="612" t="s">
        <v>233</v>
      </c>
      <c r="AA9" s="614" t="s">
        <v>5</v>
      </c>
      <c r="AB9" s="616" t="s">
        <v>194</v>
      </c>
      <c r="AC9" s="609" t="s">
        <v>31</v>
      </c>
      <c r="AD9" s="608" t="s">
        <v>36</v>
      </c>
      <c r="AE9" s="608" t="s">
        <v>37</v>
      </c>
      <c r="AF9" s="608" t="s">
        <v>38</v>
      </c>
      <c r="AG9" s="555" t="s">
        <v>40</v>
      </c>
      <c r="AH9" s="608"/>
      <c r="AI9" s="608"/>
      <c r="AJ9" s="608"/>
      <c r="AK9" s="608"/>
      <c r="AL9" s="635"/>
      <c r="AM9" s="608"/>
      <c r="AN9" s="635"/>
      <c r="AO9" s="636"/>
      <c r="AP9" s="634"/>
    </row>
    <row r="10" spans="1:42" s="75" customFormat="1" ht="22.5" customHeight="1" x14ac:dyDescent="0.25">
      <c r="A10" s="558"/>
      <c r="B10" s="610"/>
      <c r="C10" s="559"/>
      <c r="D10" s="561"/>
      <c r="E10" s="561"/>
      <c r="F10" s="559"/>
      <c r="G10" s="628"/>
      <c r="H10" s="608"/>
      <c r="I10" s="628"/>
      <c r="J10" s="551"/>
      <c r="K10" s="551"/>
      <c r="L10" s="551"/>
      <c r="M10" s="608"/>
      <c r="N10" s="610"/>
      <c r="O10" s="608"/>
      <c r="P10" s="518" t="s">
        <v>4</v>
      </c>
      <c r="Q10" s="518" t="s">
        <v>2</v>
      </c>
      <c r="R10" s="9" t="s">
        <v>14</v>
      </c>
      <c r="S10" s="9" t="s">
        <v>18</v>
      </c>
      <c r="T10" s="9" t="s">
        <v>30</v>
      </c>
      <c r="U10" s="9" t="s">
        <v>19</v>
      </c>
      <c r="V10" s="9" t="s">
        <v>22</v>
      </c>
      <c r="W10" s="9" t="s">
        <v>25</v>
      </c>
      <c r="X10" s="613"/>
      <c r="Y10" s="615"/>
      <c r="Z10" s="613"/>
      <c r="AA10" s="615"/>
      <c r="AB10" s="616"/>
      <c r="AC10" s="610"/>
      <c r="AD10" s="608"/>
      <c r="AE10" s="608"/>
      <c r="AF10" s="608"/>
      <c r="AG10" s="555"/>
      <c r="AH10" s="608"/>
      <c r="AI10" s="608"/>
      <c r="AJ10" s="608"/>
      <c r="AK10" s="608"/>
      <c r="AL10" s="635"/>
      <c r="AM10" s="608"/>
      <c r="AN10" s="635"/>
      <c r="AO10" s="636"/>
      <c r="AP10" s="634"/>
    </row>
    <row r="11" spans="1:42" ht="389.25" customHeight="1" x14ac:dyDescent="0.25">
      <c r="A11" s="508">
        <v>1</v>
      </c>
      <c r="B11" s="508" t="s">
        <v>825</v>
      </c>
      <c r="C11" s="512" t="s">
        <v>145</v>
      </c>
      <c r="D11" s="512" t="s">
        <v>564</v>
      </c>
      <c r="E11" s="512" t="s">
        <v>565</v>
      </c>
      <c r="F11" s="512" t="s">
        <v>455</v>
      </c>
      <c r="G11" s="516" t="s">
        <v>81</v>
      </c>
      <c r="H11" s="517">
        <v>1</v>
      </c>
      <c r="I11" s="193" t="s">
        <v>93</v>
      </c>
      <c r="J11" s="527">
        <f t="shared" ref="J11:J15" si="0">IF(I11="MUY BAJA",20%,IF(I11="BAJA",40%,IF(I11="MEDIA",60%,IF(I11="ALTA",80%,IF(I11="MUY ALTA",100%,IF(I11="",""))))))</f>
        <v>0.2</v>
      </c>
      <c r="K11" s="243" t="s">
        <v>104</v>
      </c>
      <c r="L11" s="527">
        <f>IF(K11="LEVE",20%,IF(K11="MENOR",40%,IF(K11="MODERADO",60%,IF(K11="MAYOR",80%,IF(K11="CATASTRÓFICO",100%,IF(I11="",""))))))</f>
        <v>1</v>
      </c>
      <c r="M11" s="511" t="s">
        <v>99</v>
      </c>
      <c r="N11" s="524">
        <v>1</v>
      </c>
      <c r="O11" s="486" t="s">
        <v>456</v>
      </c>
      <c r="P11" s="165" t="s">
        <v>29</v>
      </c>
      <c r="Q11" s="165" t="s">
        <v>29</v>
      </c>
      <c r="R11" s="487" t="s">
        <v>15</v>
      </c>
      <c r="S11" s="487" t="s">
        <v>10</v>
      </c>
      <c r="T11" s="527">
        <v>0.4</v>
      </c>
      <c r="U11" s="487" t="s">
        <v>20</v>
      </c>
      <c r="V11" s="487" t="s">
        <v>23</v>
      </c>
      <c r="W11" s="487" t="s">
        <v>27</v>
      </c>
      <c r="X11" s="193" t="s">
        <v>93</v>
      </c>
      <c r="Y11" s="190">
        <f>'Calculos Controles'!C6</f>
        <v>0.12</v>
      </c>
      <c r="Z11" s="243" t="s">
        <v>104</v>
      </c>
      <c r="AA11" s="168">
        <v>1</v>
      </c>
      <c r="AB11" s="511" t="s">
        <v>99</v>
      </c>
      <c r="AC11" s="181" t="s">
        <v>32</v>
      </c>
      <c r="AD11" s="121" t="s">
        <v>272</v>
      </c>
      <c r="AE11" s="121" t="s">
        <v>271</v>
      </c>
      <c r="AF11" s="523" t="s">
        <v>870</v>
      </c>
      <c r="AG11" s="465" t="s">
        <v>871</v>
      </c>
      <c r="AH11" s="534" t="s">
        <v>1012</v>
      </c>
      <c r="AI11" s="216" t="s">
        <v>1013</v>
      </c>
      <c r="AJ11" s="482" t="s">
        <v>1014</v>
      </c>
      <c r="AK11" s="216" t="s">
        <v>1015</v>
      </c>
      <c r="AL11" s="482" t="s">
        <v>1119</v>
      </c>
      <c r="AM11" s="482" t="s">
        <v>1148</v>
      </c>
      <c r="AN11" s="479" t="s">
        <v>1355</v>
      </c>
      <c r="AO11" s="482" t="s">
        <v>1148</v>
      </c>
      <c r="AP11" s="491" t="s">
        <v>1373</v>
      </c>
    </row>
    <row r="12" spans="1:42" ht="246.75" customHeight="1" x14ac:dyDescent="0.25">
      <c r="A12" s="524">
        <v>2</v>
      </c>
      <c r="B12" s="508" t="s">
        <v>826</v>
      </c>
      <c r="C12" s="486" t="s">
        <v>145</v>
      </c>
      <c r="D12" s="486" t="s">
        <v>274</v>
      </c>
      <c r="E12" s="486" t="s">
        <v>273</v>
      </c>
      <c r="F12" s="486" t="s">
        <v>457</v>
      </c>
      <c r="G12" s="516" t="s">
        <v>81</v>
      </c>
      <c r="H12" s="525">
        <v>12</v>
      </c>
      <c r="I12" s="193" t="s">
        <v>94</v>
      </c>
      <c r="J12" s="527">
        <f t="shared" si="0"/>
        <v>0.4</v>
      </c>
      <c r="K12" s="243" t="s">
        <v>101</v>
      </c>
      <c r="L12" s="527">
        <f t="shared" ref="L12:L42" si="1">IF(K12="LEVE",20%,IF(K12="MENOR",40%,IF(K12="MODERADO",60%,IF(K12="MAYOR",80%,IF(K12="CATASTRÓFICO",100%,IF(I12="",""))))))</f>
        <v>0.6</v>
      </c>
      <c r="M12" s="511" t="s">
        <v>101</v>
      </c>
      <c r="N12" s="524">
        <v>2</v>
      </c>
      <c r="O12" s="121" t="s">
        <v>275</v>
      </c>
      <c r="P12" s="524" t="s">
        <v>29</v>
      </c>
      <c r="Q12" s="524" t="s">
        <v>29</v>
      </c>
      <c r="R12" s="487" t="s">
        <v>16</v>
      </c>
      <c r="S12" s="487" t="s">
        <v>10</v>
      </c>
      <c r="T12" s="527">
        <v>0.3</v>
      </c>
      <c r="U12" s="487" t="s">
        <v>20</v>
      </c>
      <c r="V12" s="487" t="s">
        <v>23</v>
      </c>
      <c r="W12" s="487" t="s">
        <v>27</v>
      </c>
      <c r="X12" s="193" t="s">
        <v>93</v>
      </c>
      <c r="Y12" s="527">
        <f>'Calculos Controles'!C15</f>
        <v>0.12</v>
      </c>
      <c r="Z12" s="243" t="s">
        <v>101</v>
      </c>
      <c r="AA12" s="174">
        <v>0.6</v>
      </c>
      <c r="AB12" s="511" t="s">
        <v>101</v>
      </c>
      <c r="AC12" s="522" t="s">
        <v>32</v>
      </c>
      <c r="AD12" s="121" t="s">
        <v>458</v>
      </c>
      <c r="AE12" s="528" t="s">
        <v>672</v>
      </c>
      <c r="AF12" s="523" t="s">
        <v>870</v>
      </c>
      <c r="AG12" s="465" t="s">
        <v>871</v>
      </c>
      <c r="AH12" s="481" t="s">
        <v>1016</v>
      </c>
      <c r="AI12" s="515" t="s">
        <v>1017</v>
      </c>
      <c r="AJ12" s="515" t="s">
        <v>1018</v>
      </c>
      <c r="AK12" s="515" t="s">
        <v>1019</v>
      </c>
      <c r="AL12" s="515" t="s">
        <v>1146</v>
      </c>
      <c r="AM12" s="515" t="s">
        <v>1147</v>
      </c>
      <c r="AN12" s="491" t="s">
        <v>1211</v>
      </c>
      <c r="AO12" s="482" t="s">
        <v>1148</v>
      </c>
      <c r="AP12" s="491" t="s">
        <v>1374</v>
      </c>
    </row>
    <row r="13" spans="1:42" ht="110.25" customHeight="1" x14ac:dyDescent="0.25">
      <c r="A13" s="524">
        <v>3</v>
      </c>
      <c r="B13" s="255" t="s">
        <v>598</v>
      </c>
      <c r="C13" s="256" t="s">
        <v>339</v>
      </c>
      <c r="D13" s="256" t="s">
        <v>942</v>
      </c>
      <c r="E13" s="441" t="s">
        <v>943</v>
      </c>
      <c r="F13" s="258" t="s">
        <v>944</v>
      </c>
      <c r="G13" s="516" t="s">
        <v>81</v>
      </c>
      <c r="H13" s="260">
        <v>140</v>
      </c>
      <c r="I13" s="193" t="s">
        <v>195</v>
      </c>
      <c r="J13" s="261">
        <f t="shared" si="0"/>
        <v>0.6</v>
      </c>
      <c r="K13" s="243" t="s">
        <v>8</v>
      </c>
      <c r="L13" s="527">
        <f t="shared" si="1"/>
        <v>0.8</v>
      </c>
      <c r="M13" s="511" t="s">
        <v>100</v>
      </c>
      <c r="N13" s="524">
        <v>1</v>
      </c>
      <c r="O13" s="262" t="s">
        <v>949</v>
      </c>
      <c r="P13" s="523" t="s">
        <v>29</v>
      </c>
      <c r="Q13" s="524" t="s">
        <v>29</v>
      </c>
      <c r="R13" s="487" t="s">
        <v>16</v>
      </c>
      <c r="S13" s="487" t="s">
        <v>10</v>
      </c>
      <c r="T13" s="492">
        <v>0.3</v>
      </c>
      <c r="U13" s="487" t="s">
        <v>20</v>
      </c>
      <c r="V13" s="487" t="s">
        <v>23</v>
      </c>
      <c r="W13" s="487" t="s">
        <v>26</v>
      </c>
      <c r="X13" s="193" t="s">
        <v>195</v>
      </c>
      <c r="Y13" s="527">
        <v>0.42</v>
      </c>
      <c r="Z13" s="243" t="s">
        <v>8</v>
      </c>
      <c r="AA13" s="527">
        <f>IF(Z13="LEVE",20%,IF(Z13="MENOR",40%,IF(Z13="MODERADO",60%,IF(Z13="MAYOR",80%,IF(Z13="CATASTROFICO",100%,IF(Z13="",""))))))</f>
        <v>0.8</v>
      </c>
      <c r="AB13" s="511" t="s">
        <v>100</v>
      </c>
      <c r="AC13" s="522" t="s">
        <v>32</v>
      </c>
      <c r="AD13" s="486" t="s">
        <v>552</v>
      </c>
      <c r="AE13" s="525" t="s">
        <v>342</v>
      </c>
      <c r="AF13" s="523" t="s">
        <v>870</v>
      </c>
      <c r="AG13" s="465" t="s">
        <v>871</v>
      </c>
      <c r="AH13" s="468" t="s">
        <v>1020</v>
      </c>
      <c r="AI13" s="498" t="s">
        <v>1021</v>
      </c>
      <c r="AJ13" s="256" t="s">
        <v>1157</v>
      </c>
      <c r="AK13" s="475" t="s">
        <v>1156</v>
      </c>
      <c r="AL13" s="256" t="s">
        <v>1160</v>
      </c>
      <c r="AM13" s="475" t="s">
        <v>1156</v>
      </c>
      <c r="AN13" s="535"/>
      <c r="AO13" s="504"/>
      <c r="AP13" s="486" t="s">
        <v>1407</v>
      </c>
    </row>
    <row r="14" spans="1:42" ht="129" customHeight="1" x14ac:dyDescent="0.25">
      <c r="A14" s="524">
        <v>4</v>
      </c>
      <c r="B14" s="255" t="s">
        <v>599</v>
      </c>
      <c r="C14" s="256" t="s">
        <v>462</v>
      </c>
      <c r="D14" s="256" t="s">
        <v>945</v>
      </c>
      <c r="E14" s="442" t="s">
        <v>946</v>
      </c>
      <c r="F14" s="443" t="s">
        <v>947</v>
      </c>
      <c r="G14" s="516" t="s">
        <v>81</v>
      </c>
      <c r="H14" s="260">
        <v>32</v>
      </c>
      <c r="I14" s="193" t="s">
        <v>195</v>
      </c>
      <c r="J14" s="261">
        <f t="shared" si="0"/>
        <v>0.6</v>
      </c>
      <c r="K14" s="243" t="s">
        <v>8</v>
      </c>
      <c r="L14" s="527">
        <f t="shared" si="1"/>
        <v>0.8</v>
      </c>
      <c r="M14" s="511" t="s">
        <v>100</v>
      </c>
      <c r="N14" s="524">
        <v>2</v>
      </c>
      <c r="O14" s="263" t="s">
        <v>950</v>
      </c>
      <c r="P14" s="524" t="s">
        <v>29</v>
      </c>
      <c r="Q14" s="524" t="s">
        <v>29</v>
      </c>
      <c r="R14" s="487" t="s">
        <v>16</v>
      </c>
      <c r="S14" s="487" t="s">
        <v>10</v>
      </c>
      <c r="T14" s="492">
        <v>0.3</v>
      </c>
      <c r="U14" s="487" t="s">
        <v>20</v>
      </c>
      <c r="V14" s="487" t="s">
        <v>23</v>
      </c>
      <c r="W14" s="487" t="s">
        <v>26</v>
      </c>
      <c r="X14" s="193" t="s">
        <v>195</v>
      </c>
      <c r="Y14" s="173">
        <v>0.42</v>
      </c>
      <c r="Z14" s="243" t="s">
        <v>8</v>
      </c>
      <c r="AA14" s="527">
        <f>IF(Z14="LEVE",20%,IF(Z14="MENOR",40%,IF(Z14="MODERADO",60%,IF(Z14="MAYOR",80%,IF(Z14="CATASTROFICO",100%,IF(Z14="",""))))))</f>
        <v>0.8</v>
      </c>
      <c r="AB14" s="511" t="s">
        <v>100</v>
      </c>
      <c r="AC14" s="522" t="s">
        <v>32</v>
      </c>
      <c r="AD14" s="491" t="s">
        <v>983</v>
      </c>
      <c r="AE14" s="525" t="s">
        <v>342</v>
      </c>
      <c r="AF14" s="523" t="s">
        <v>870</v>
      </c>
      <c r="AG14" s="465" t="s">
        <v>871</v>
      </c>
      <c r="AH14" s="468" t="s">
        <v>1022</v>
      </c>
      <c r="AI14" s="498" t="s">
        <v>1123</v>
      </c>
      <c r="AJ14" s="256" t="s">
        <v>1158</v>
      </c>
      <c r="AK14" s="475" t="s">
        <v>1156</v>
      </c>
      <c r="AL14" s="256" t="s">
        <v>1162</v>
      </c>
      <c r="AM14" s="475" t="s">
        <v>1156</v>
      </c>
      <c r="AN14" s="535"/>
      <c r="AO14" s="504"/>
      <c r="AP14" s="486" t="s">
        <v>1382</v>
      </c>
    </row>
    <row r="15" spans="1:42" ht="117" customHeight="1" x14ac:dyDescent="0.25">
      <c r="A15" s="524">
        <v>5</v>
      </c>
      <c r="B15" s="255" t="s">
        <v>600</v>
      </c>
      <c r="C15" s="256" t="s">
        <v>462</v>
      </c>
      <c r="D15" s="256" t="s">
        <v>343</v>
      </c>
      <c r="E15" s="256" t="s">
        <v>463</v>
      </c>
      <c r="F15" s="256" t="s">
        <v>948</v>
      </c>
      <c r="G15" s="516" t="s">
        <v>814</v>
      </c>
      <c r="H15" s="265">
        <v>140</v>
      </c>
      <c r="I15" s="193" t="s">
        <v>195</v>
      </c>
      <c r="J15" s="261">
        <f t="shared" si="0"/>
        <v>0.6</v>
      </c>
      <c r="K15" s="243" t="s">
        <v>8</v>
      </c>
      <c r="L15" s="527">
        <f t="shared" si="1"/>
        <v>0.8</v>
      </c>
      <c r="M15" s="511" t="s">
        <v>100</v>
      </c>
      <c r="N15" s="525">
        <v>3</v>
      </c>
      <c r="O15" s="262" t="s">
        <v>465</v>
      </c>
      <c r="P15" s="524" t="s">
        <v>29</v>
      </c>
      <c r="Q15" s="524" t="s">
        <v>29</v>
      </c>
      <c r="R15" s="487" t="s">
        <v>16</v>
      </c>
      <c r="S15" s="487" t="s">
        <v>10</v>
      </c>
      <c r="T15" s="492">
        <f>+'[2]ValoraciónControles Fomento'!G62</f>
        <v>0</v>
      </c>
      <c r="U15" s="487" t="s">
        <v>20</v>
      </c>
      <c r="V15" s="487" t="s">
        <v>23</v>
      </c>
      <c r="W15" s="487" t="s">
        <v>26</v>
      </c>
      <c r="X15" s="193" t="s">
        <v>195</v>
      </c>
      <c r="Y15" s="527">
        <v>0.42</v>
      </c>
      <c r="Z15" s="243" t="s">
        <v>8</v>
      </c>
      <c r="AA15" s="527">
        <f>IF(Z15="LEVE",20%,IF(Z15="MENOR",40%,IF(Z15="MODERADO",60%,IF(Z15="MAYOR",80%,IF(Z15="CATASTRÓFICO",100%,IF(Z15="",""))))))</f>
        <v>0.8</v>
      </c>
      <c r="AB15" s="511" t="s">
        <v>100</v>
      </c>
      <c r="AC15" s="522" t="s">
        <v>32</v>
      </c>
      <c r="AD15" s="491" t="s">
        <v>466</v>
      </c>
      <c r="AE15" s="525" t="s">
        <v>342</v>
      </c>
      <c r="AF15" s="523" t="s">
        <v>870</v>
      </c>
      <c r="AG15" s="465" t="s">
        <v>871</v>
      </c>
      <c r="AH15" s="468" t="s">
        <v>1023</v>
      </c>
      <c r="AI15" s="498" t="s">
        <v>1024</v>
      </c>
      <c r="AJ15" s="256" t="s">
        <v>1159</v>
      </c>
      <c r="AK15" s="475" t="s">
        <v>1156</v>
      </c>
      <c r="AL15" s="256" t="s">
        <v>1161</v>
      </c>
      <c r="AM15" s="475" t="s">
        <v>1156</v>
      </c>
      <c r="AN15" s="535"/>
      <c r="AO15" s="504"/>
      <c r="AP15" s="486" t="s">
        <v>1381</v>
      </c>
    </row>
    <row r="16" spans="1:42" ht="115.5" customHeight="1" x14ac:dyDescent="0.25">
      <c r="A16" s="563">
        <v>6</v>
      </c>
      <c r="B16" s="563" t="s">
        <v>601</v>
      </c>
      <c r="C16" s="588" t="s">
        <v>145</v>
      </c>
      <c r="D16" s="618" t="s">
        <v>467</v>
      </c>
      <c r="E16" s="618" t="s">
        <v>991</v>
      </c>
      <c r="F16" s="618" t="s">
        <v>279</v>
      </c>
      <c r="G16" s="604" t="s">
        <v>81</v>
      </c>
      <c r="H16" s="596">
        <v>2</v>
      </c>
      <c r="I16" s="633" t="s">
        <v>93</v>
      </c>
      <c r="J16" s="599">
        <v>0.2</v>
      </c>
      <c r="K16" s="593" t="s">
        <v>8</v>
      </c>
      <c r="L16" s="591">
        <f t="shared" si="1"/>
        <v>0.8</v>
      </c>
      <c r="M16" s="584" t="s">
        <v>100</v>
      </c>
      <c r="N16" s="524">
        <v>1</v>
      </c>
      <c r="O16" s="486" t="s">
        <v>992</v>
      </c>
      <c r="P16" s="165" t="s">
        <v>29</v>
      </c>
      <c r="Q16" s="165" t="s">
        <v>29</v>
      </c>
      <c r="R16" s="487" t="s">
        <v>15</v>
      </c>
      <c r="S16" s="487" t="s">
        <v>10</v>
      </c>
      <c r="T16" s="527">
        <v>0.4</v>
      </c>
      <c r="U16" s="487" t="s">
        <v>20</v>
      </c>
      <c r="V16" s="487" t="s">
        <v>23</v>
      </c>
      <c r="W16" s="487" t="s">
        <v>27</v>
      </c>
      <c r="X16" s="193" t="s">
        <v>93</v>
      </c>
      <c r="Y16" s="190">
        <v>0.12</v>
      </c>
      <c r="Z16" s="243" t="s">
        <v>8</v>
      </c>
      <c r="AA16" s="527">
        <f t="shared" ref="AA16:AA53" si="2">IF(Z16="LEVE",20%,IF(Z16="MENOR",40%,IF(Z16="MODERADO",60%,IF(Z16="MAYOR",80%,IF(Z16="CATASTRÓFICO",100%,IF(Z16="",""))))))</f>
        <v>0.8</v>
      </c>
      <c r="AB16" s="511" t="s">
        <v>100</v>
      </c>
      <c r="AC16" s="522" t="s">
        <v>32</v>
      </c>
      <c r="AD16" s="121" t="s">
        <v>281</v>
      </c>
      <c r="AE16" s="489" t="s">
        <v>993</v>
      </c>
      <c r="AF16" s="523" t="s">
        <v>870</v>
      </c>
      <c r="AG16" s="465" t="s">
        <v>871</v>
      </c>
      <c r="AH16" s="491" t="s">
        <v>1025</v>
      </c>
      <c r="AI16" s="469" t="s">
        <v>1026</v>
      </c>
      <c r="AJ16" s="491" t="s">
        <v>1150</v>
      </c>
      <c r="AK16" s="469" t="s">
        <v>1026</v>
      </c>
      <c r="AL16" s="481" t="s">
        <v>1120</v>
      </c>
      <c r="AM16" s="469" t="s">
        <v>1026</v>
      </c>
      <c r="AN16" s="491" t="s">
        <v>1212</v>
      </c>
      <c r="AO16" s="469" t="s">
        <v>1026</v>
      </c>
      <c r="AP16" s="491" t="s">
        <v>1212</v>
      </c>
    </row>
    <row r="17" spans="1:43" ht="112.5" customHeight="1" x14ac:dyDescent="0.25">
      <c r="A17" s="564"/>
      <c r="B17" s="564"/>
      <c r="C17" s="590"/>
      <c r="D17" s="632"/>
      <c r="E17" s="632"/>
      <c r="F17" s="632"/>
      <c r="G17" s="605"/>
      <c r="H17" s="597"/>
      <c r="I17" s="621"/>
      <c r="J17" s="600"/>
      <c r="K17" s="595"/>
      <c r="L17" s="592"/>
      <c r="M17" s="585"/>
      <c r="N17" s="524">
        <v>2</v>
      </c>
      <c r="O17" s="246" t="s">
        <v>823</v>
      </c>
      <c r="P17" s="165" t="s">
        <v>29</v>
      </c>
      <c r="Q17" s="165" t="s">
        <v>29</v>
      </c>
      <c r="R17" s="487" t="s">
        <v>15</v>
      </c>
      <c r="S17" s="487" t="s">
        <v>10</v>
      </c>
      <c r="T17" s="527">
        <v>0.4</v>
      </c>
      <c r="U17" s="487" t="s">
        <v>20</v>
      </c>
      <c r="V17" s="487" t="s">
        <v>23</v>
      </c>
      <c r="W17" s="487" t="s">
        <v>27</v>
      </c>
      <c r="X17" s="193" t="s">
        <v>93</v>
      </c>
      <c r="Y17" s="190">
        <v>7.1999999999999995E-2</v>
      </c>
      <c r="Z17" s="243" t="s">
        <v>8</v>
      </c>
      <c r="AA17" s="527">
        <f t="shared" si="2"/>
        <v>0.8</v>
      </c>
      <c r="AB17" s="511" t="s">
        <v>100</v>
      </c>
      <c r="AC17" s="522" t="s">
        <v>32</v>
      </c>
      <c r="AD17" s="121" t="s">
        <v>1210</v>
      </c>
      <c r="AE17" s="489" t="s">
        <v>665</v>
      </c>
      <c r="AF17" s="523" t="s">
        <v>870</v>
      </c>
      <c r="AG17" s="465" t="s">
        <v>871</v>
      </c>
      <c r="AH17" s="491" t="s">
        <v>1027</v>
      </c>
      <c r="AI17" s="498" t="s">
        <v>1026</v>
      </c>
      <c r="AJ17" s="481" t="s">
        <v>1151</v>
      </c>
      <c r="AK17" s="498" t="s">
        <v>1026</v>
      </c>
      <c r="AL17" s="491" t="s">
        <v>1149</v>
      </c>
      <c r="AM17" s="498" t="s">
        <v>1026</v>
      </c>
      <c r="AN17" s="491" t="s">
        <v>1213</v>
      </c>
      <c r="AO17" s="498" t="s">
        <v>1026</v>
      </c>
      <c r="AP17" s="491" t="s">
        <v>1213</v>
      </c>
    </row>
    <row r="18" spans="1:43" ht="200.25" customHeight="1" x14ac:dyDescent="0.25">
      <c r="A18" s="563">
        <v>7</v>
      </c>
      <c r="B18" s="563" t="s">
        <v>597</v>
      </c>
      <c r="C18" s="588" t="s">
        <v>145</v>
      </c>
      <c r="D18" s="618" t="s">
        <v>282</v>
      </c>
      <c r="E18" s="618" t="s">
        <v>554</v>
      </c>
      <c r="F18" s="618" t="s">
        <v>555</v>
      </c>
      <c r="G18" s="604" t="s">
        <v>81</v>
      </c>
      <c r="H18" s="596">
        <v>12</v>
      </c>
      <c r="I18" s="620" t="s">
        <v>94</v>
      </c>
      <c r="J18" s="599">
        <v>0.4</v>
      </c>
      <c r="K18" s="593" t="s">
        <v>101</v>
      </c>
      <c r="L18" s="591">
        <f t="shared" si="1"/>
        <v>0.6</v>
      </c>
      <c r="M18" s="584" t="s">
        <v>101</v>
      </c>
      <c r="N18" s="524">
        <v>1</v>
      </c>
      <c r="O18" s="486" t="s">
        <v>283</v>
      </c>
      <c r="P18" s="165" t="s">
        <v>29</v>
      </c>
      <c r="Q18" s="165" t="s">
        <v>29</v>
      </c>
      <c r="R18" s="487" t="s">
        <v>15</v>
      </c>
      <c r="S18" s="487" t="s">
        <v>10</v>
      </c>
      <c r="T18" s="527">
        <v>0.4</v>
      </c>
      <c r="U18" s="487" t="s">
        <v>20</v>
      </c>
      <c r="V18" s="487" t="s">
        <v>23</v>
      </c>
      <c r="W18" s="487" t="s">
        <v>27</v>
      </c>
      <c r="X18" s="193" t="s">
        <v>94</v>
      </c>
      <c r="Y18" s="190">
        <v>0.24</v>
      </c>
      <c r="Z18" s="243" t="s">
        <v>101</v>
      </c>
      <c r="AA18" s="527">
        <f t="shared" si="2"/>
        <v>0.6</v>
      </c>
      <c r="AB18" s="511" t="s">
        <v>101</v>
      </c>
      <c r="AC18" s="522" t="s">
        <v>32</v>
      </c>
      <c r="AD18" s="491" t="s">
        <v>284</v>
      </c>
      <c r="AE18" s="489" t="s">
        <v>285</v>
      </c>
      <c r="AF18" s="523" t="s">
        <v>870</v>
      </c>
      <c r="AG18" s="465" t="s">
        <v>871</v>
      </c>
      <c r="AH18" s="491" t="s">
        <v>1028</v>
      </c>
      <c r="AI18" s="498" t="s">
        <v>1026</v>
      </c>
      <c r="AJ18" s="491"/>
      <c r="AK18" s="498"/>
      <c r="AL18" s="491" t="s">
        <v>1121</v>
      </c>
      <c r="AM18" s="498" t="s">
        <v>1155</v>
      </c>
      <c r="AN18" s="491" t="s">
        <v>1214</v>
      </c>
      <c r="AO18" s="498" t="s">
        <v>1155</v>
      </c>
      <c r="AP18" s="491" t="s">
        <v>1214</v>
      </c>
    </row>
    <row r="19" spans="1:43" ht="153.75" customHeight="1" x14ac:dyDescent="0.25">
      <c r="A19" s="564"/>
      <c r="B19" s="564"/>
      <c r="C19" s="589"/>
      <c r="D19" s="619"/>
      <c r="E19" s="619"/>
      <c r="F19" s="619"/>
      <c r="G19" s="605"/>
      <c r="H19" s="617"/>
      <c r="I19" s="620"/>
      <c r="J19" s="626"/>
      <c r="K19" s="594"/>
      <c r="L19" s="592"/>
      <c r="M19" s="585"/>
      <c r="N19" s="524">
        <v>2</v>
      </c>
      <c r="O19" s="121" t="s">
        <v>827</v>
      </c>
      <c r="P19" s="165" t="s">
        <v>29</v>
      </c>
      <c r="Q19" s="165" t="s">
        <v>29</v>
      </c>
      <c r="R19" s="487" t="s">
        <v>16</v>
      </c>
      <c r="S19" s="487" t="s">
        <v>10</v>
      </c>
      <c r="T19" s="527">
        <v>0.4</v>
      </c>
      <c r="U19" s="487" t="s">
        <v>20</v>
      </c>
      <c r="V19" s="487" t="s">
        <v>23</v>
      </c>
      <c r="W19" s="487" t="s">
        <v>27</v>
      </c>
      <c r="X19" s="193" t="s">
        <v>93</v>
      </c>
      <c r="Y19" s="190">
        <v>0.16800000000000001</v>
      </c>
      <c r="Z19" s="243" t="s">
        <v>101</v>
      </c>
      <c r="AA19" s="527">
        <f t="shared" si="2"/>
        <v>0.6</v>
      </c>
      <c r="AB19" s="511" t="s">
        <v>102</v>
      </c>
      <c r="AC19" s="522" t="s">
        <v>32</v>
      </c>
      <c r="AD19" s="491" t="s">
        <v>287</v>
      </c>
      <c r="AE19" s="489" t="s">
        <v>285</v>
      </c>
      <c r="AF19" s="523" t="s">
        <v>870</v>
      </c>
      <c r="AG19" s="465" t="s">
        <v>871</v>
      </c>
      <c r="AH19" s="491" t="s">
        <v>1029</v>
      </c>
      <c r="AI19" s="498" t="s">
        <v>1026</v>
      </c>
      <c r="AJ19" s="491" t="s">
        <v>1153</v>
      </c>
      <c r="AK19" s="498" t="s">
        <v>1155</v>
      </c>
      <c r="AL19" s="491" t="s">
        <v>1152</v>
      </c>
      <c r="AM19" s="498" t="s">
        <v>1155</v>
      </c>
      <c r="AN19" s="491" t="s">
        <v>1215</v>
      </c>
      <c r="AO19" s="498" t="s">
        <v>1155</v>
      </c>
      <c r="AP19" s="491" t="s">
        <v>1361</v>
      </c>
    </row>
    <row r="20" spans="1:43" ht="214.5" x14ac:dyDescent="0.25">
      <c r="A20" s="524">
        <v>8</v>
      </c>
      <c r="B20" s="524" t="s">
        <v>596</v>
      </c>
      <c r="C20" s="486" t="s">
        <v>906</v>
      </c>
      <c r="D20" s="246" t="s">
        <v>288</v>
      </c>
      <c r="E20" s="247" t="s">
        <v>557</v>
      </c>
      <c r="F20" s="246" t="s">
        <v>558</v>
      </c>
      <c r="G20" s="516" t="s">
        <v>814</v>
      </c>
      <c r="H20" s="525">
        <v>120</v>
      </c>
      <c r="I20" s="193" t="s">
        <v>195</v>
      </c>
      <c r="J20" s="485">
        <v>0.6</v>
      </c>
      <c r="K20" s="243" t="s">
        <v>8</v>
      </c>
      <c r="L20" s="527">
        <f t="shared" si="1"/>
        <v>0.8</v>
      </c>
      <c r="M20" s="511" t="s">
        <v>100</v>
      </c>
      <c r="N20" s="524">
        <v>3</v>
      </c>
      <c r="O20" s="121" t="s">
        <v>828</v>
      </c>
      <c r="P20" s="524" t="s">
        <v>29</v>
      </c>
      <c r="Q20" s="524" t="s">
        <v>29</v>
      </c>
      <c r="R20" s="487" t="s">
        <v>16</v>
      </c>
      <c r="S20" s="487" t="s">
        <v>10</v>
      </c>
      <c r="T20" s="527">
        <v>0.4</v>
      </c>
      <c r="U20" s="487" t="s">
        <v>20</v>
      </c>
      <c r="V20" s="487" t="s">
        <v>23</v>
      </c>
      <c r="W20" s="487" t="s">
        <v>26</v>
      </c>
      <c r="X20" s="193" t="s">
        <v>195</v>
      </c>
      <c r="Y20" s="175">
        <v>0.42</v>
      </c>
      <c r="Z20" s="243" t="s">
        <v>8</v>
      </c>
      <c r="AA20" s="527">
        <f t="shared" si="2"/>
        <v>0.8</v>
      </c>
      <c r="AB20" s="511" t="s">
        <v>100</v>
      </c>
      <c r="AC20" s="522" t="s">
        <v>32</v>
      </c>
      <c r="AD20" s="489" t="s">
        <v>666</v>
      </c>
      <c r="AE20" s="525" t="s">
        <v>290</v>
      </c>
      <c r="AF20" s="523" t="s">
        <v>870</v>
      </c>
      <c r="AG20" s="465" t="s">
        <v>871</v>
      </c>
      <c r="AH20" s="491" t="s">
        <v>1030</v>
      </c>
      <c r="AI20" s="498" t="s">
        <v>1026</v>
      </c>
      <c r="AJ20" s="491" t="s">
        <v>1154</v>
      </c>
      <c r="AK20" s="498" t="s">
        <v>1155</v>
      </c>
      <c r="AL20" s="491" t="s">
        <v>1122</v>
      </c>
      <c r="AM20" s="498" t="s">
        <v>1155</v>
      </c>
      <c r="AN20" s="491" t="s">
        <v>1362</v>
      </c>
      <c r="AO20" s="498" t="s">
        <v>1155</v>
      </c>
      <c r="AP20" s="491" t="s">
        <v>1363</v>
      </c>
    </row>
    <row r="21" spans="1:43" ht="329.25" customHeight="1" x14ac:dyDescent="0.25">
      <c r="A21" s="524">
        <v>9</v>
      </c>
      <c r="B21" s="255" t="s">
        <v>867</v>
      </c>
      <c r="C21" s="491" t="s">
        <v>333</v>
      </c>
      <c r="D21" s="491" t="s">
        <v>923</v>
      </c>
      <c r="E21" s="491" t="s">
        <v>924</v>
      </c>
      <c r="F21" s="491" t="s">
        <v>925</v>
      </c>
      <c r="G21" s="516" t="s">
        <v>81</v>
      </c>
      <c r="H21" s="525">
        <v>2</v>
      </c>
      <c r="I21" s="193" t="s">
        <v>93</v>
      </c>
      <c r="J21" s="527">
        <f t="shared" ref="J21:J29" si="3">IF(I21="MUY BAJA",20%,IF(I21="BAJA",40%,IF(I21="MEDIA",60%,IF(I21="ALTA",80%,IF(I21="MUY ALTA",100%,IF(I21="",""))))))</f>
        <v>0.2</v>
      </c>
      <c r="K21" s="243" t="s">
        <v>101</v>
      </c>
      <c r="L21" s="527">
        <f t="shared" si="1"/>
        <v>0.6</v>
      </c>
      <c r="M21" s="511" t="s">
        <v>101</v>
      </c>
      <c r="N21" s="524">
        <v>1</v>
      </c>
      <c r="O21" s="486" t="s">
        <v>932</v>
      </c>
      <c r="P21" s="523" t="s">
        <v>29</v>
      </c>
      <c r="Q21" s="524" t="s">
        <v>29</v>
      </c>
      <c r="R21" s="487" t="s">
        <v>15</v>
      </c>
      <c r="S21" s="487" t="s">
        <v>10</v>
      </c>
      <c r="T21" s="492">
        <v>0.4</v>
      </c>
      <c r="U21" s="487" t="s">
        <v>20</v>
      </c>
      <c r="V21" s="487" t="s">
        <v>23</v>
      </c>
      <c r="W21" s="487" t="s">
        <v>27</v>
      </c>
      <c r="X21" s="193" t="s">
        <v>93</v>
      </c>
      <c r="Y21" s="527">
        <v>0.12</v>
      </c>
      <c r="Z21" s="243" t="s">
        <v>167</v>
      </c>
      <c r="AA21" s="527">
        <f t="shared" si="2"/>
        <v>0.2</v>
      </c>
      <c r="AB21" s="511" t="s">
        <v>102</v>
      </c>
      <c r="AC21" s="522" t="s">
        <v>32</v>
      </c>
      <c r="AD21" s="486" t="s">
        <v>936</v>
      </c>
      <c r="AE21" s="523" t="s">
        <v>841</v>
      </c>
      <c r="AF21" s="523" t="s">
        <v>870</v>
      </c>
      <c r="AG21" s="465" t="s">
        <v>871</v>
      </c>
      <c r="AH21" s="491" t="s">
        <v>1031</v>
      </c>
      <c r="AI21" s="491" t="s">
        <v>1032</v>
      </c>
      <c r="AJ21" s="491" t="s">
        <v>1136</v>
      </c>
      <c r="AK21" s="491" t="s">
        <v>1141</v>
      </c>
      <c r="AL21" s="536" t="s">
        <v>1137</v>
      </c>
      <c r="AM21" s="491" t="s">
        <v>1142</v>
      </c>
      <c r="AN21" s="491" t="s">
        <v>1312</v>
      </c>
      <c r="AO21" s="491" t="s">
        <v>1315</v>
      </c>
      <c r="AP21" s="216" t="s">
        <v>1356</v>
      </c>
    </row>
    <row r="22" spans="1:43" ht="211.5" customHeight="1" x14ac:dyDescent="0.25">
      <c r="A22" s="524">
        <v>10</v>
      </c>
      <c r="B22" s="255" t="s">
        <v>868</v>
      </c>
      <c r="C22" s="491" t="s">
        <v>293</v>
      </c>
      <c r="D22" s="491" t="s">
        <v>840</v>
      </c>
      <c r="E22" s="491" t="s">
        <v>926</v>
      </c>
      <c r="F22" s="491" t="s">
        <v>338</v>
      </c>
      <c r="G22" s="516" t="s">
        <v>814</v>
      </c>
      <c r="H22" s="525">
        <v>133</v>
      </c>
      <c r="I22" s="193" t="s">
        <v>195</v>
      </c>
      <c r="J22" s="527">
        <f t="shared" si="3"/>
        <v>0.6</v>
      </c>
      <c r="K22" s="243" t="s">
        <v>101</v>
      </c>
      <c r="L22" s="527">
        <f t="shared" si="1"/>
        <v>0.6</v>
      </c>
      <c r="M22" s="511" t="s">
        <v>101</v>
      </c>
      <c r="N22" s="524">
        <v>2</v>
      </c>
      <c r="O22" s="121" t="s">
        <v>933</v>
      </c>
      <c r="P22" s="524" t="s">
        <v>29</v>
      </c>
      <c r="Q22" s="524" t="s">
        <v>29</v>
      </c>
      <c r="R22" s="487" t="s">
        <v>15</v>
      </c>
      <c r="S22" s="487" t="s">
        <v>10</v>
      </c>
      <c r="T22" s="492">
        <v>0.4</v>
      </c>
      <c r="U22" s="487" t="s">
        <v>20</v>
      </c>
      <c r="V22" s="487" t="s">
        <v>23</v>
      </c>
      <c r="W22" s="487" t="s">
        <v>27</v>
      </c>
      <c r="X22" s="193" t="s">
        <v>93</v>
      </c>
      <c r="Y22" s="527">
        <v>0.14000000000000001</v>
      </c>
      <c r="Z22" s="243" t="s">
        <v>8</v>
      </c>
      <c r="AA22" s="527">
        <f t="shared" si="2"/>
        <v>0.8</v>
      </c>
      <c r="AB22" s="511" t="s">
        <v>100</v>
      </c>
      <c r="AC22" s="522" t="s">
        <v>32</v>
      </c>
      <c r="AD22" s="486" t="s">
        <v>842</v>
      </c>
      <c r="AE22" s="523" t="s">
        <v>843</v>
      </c>
      <c r="AF22" s="523" t="s">
        <v>870</v>
      </c>
      <c r="AG22" s="465" t="s">
        <v>871</v>
      </c>
      <c r="AH22" s="491" t="s">
        <v>1143</v>
      </c>
      <c r="AI22" s="498" t="s">
        <v>1033</v>
      </c>
      <c r="AJ22" s="491" t="s">
        <v>1140</v>
      </c>
      <c r="AK22" s="491" t="s">
        <v>1144</v>
      </c>
      <c r="AL22" s="491" t="s">
        <v>1138</v>
      </c>
      <c r="AM22" s="491" t="s">
        <v>1144</v>
      </c>
      <c r="AN22" s="491" t="s">
        <v>1310</v>
      </c>
      <c r="AO22" s="491" t="s">
        <v>1316</v>
      </c>
      <c r="AP22" s="545" t="s">
        <v>1370</v>
      </c>
    </row>
    <row r="23" spans="1:43" ht="283.5" customHeight="1" x14ac:dyDescent="0.25">
      <c r="A23" s="524">
        <v>11</v>
      </c>
      <c r="B23" s="255" t="s">
        <v>869</v>
      </c>
      <c r="C23" s="491" t="s">
        <v>333</v>
      </c>
      <c r="D23" s="491" t="s">
        <v>940</v>
      </c>
      <c r="E23" s="491" t="s">
        <v>927</v>
      </c>
      <c r="F23" s="491" t="s">
        <v>928</v>
      </c>
      <c r="G23" s="516" t="s">
        <v>81</v>
      </c>
      <c r="H23" s="525">
        <v>4</v>
      </c>
      <c r="I23" s="193" t="s">
        <v>94</v>
      </c>
      <c r="J23" s="527">
        <f t="shared" si="3"/>
        <v>0.4</v>
      </c>
      <c r="K23" s="243" t="s">
        <v>101</v>
      </c>
      <c r="L23" s="527">
        <f t="shared" si="1"/>
        <v>0.6</v>
      </c>
      <c r="M23" s="511" t="s">
        <v>101</v>
      </c>
      <c r="N23" s="524">
        <v>3</v>
      </c>
      <c r="O23" s="121" t="s">
        <v>934</v>
      </c>
      <c r="P23" s="524" t="s">
        <v>29</v>
      </c>
      <c r="Q23" s="524" t="s">
        <v>29</v>
      </c>
      <c r="R23" s="487" t="s">
        <v>15</v>
      </c>
      <c r="S23" s="487" t="s">
        <v>10</v>
      </c>
      <c r="T23" s="492">
        <v>0.4</v>
      </c>
      <c r="U23" s="487" t="s">
        <v>20</v>
      </c>
      <c r="V23" s="487" t="s">
        <v>23</v>
      </c>
      <c r="W23" s="487"/>
      <c r="X23" s="193" t="s">
        <v>93</v>
      </c>
      <c r="Y23" s="527">
        <v>0.28000000000000003</v>
      </c>
      <c r="Z23" s="243" t="s">
        <v>101</v>
      </c>
      <c r="AA23" s="527">
        <f t="shared" si="2"/>
        <v>0.6</v>
      </c>
      <c r="AB23" s="511" t="s">
        <v>101</v>
      </c>
      <c r="AC23" s="522" t="s">
        <v>32</v>
      </c>
      <c r="AD23" s="486" t="s">
        <v>937</v>
      </c>
      <c r="AE23" s="523" t="s">
        <v>841</v>
      </c>
      <c r="AF23" s="523" t="s">
        <v>870</v>
      </c>
      <c r="AG23" s="465" t="s">
        <v>871</v>
      </c>
      <c r="AH23" s="491" t="s">
        <v>1034</v>
      </c>
      <c r="AI23" s="498" t="s">
        <v>1033</v>
      </c>
      <c r="AJ23" s="491" t="s">
        <v>1209</v>
      </c>
      <c r="AK23" s="498" t="s">
        <v>1145</v>
      </c>
      <c r="AL23" s="491" t="s">
        <v>1139</v>
      </c>
      <c r="AM23" s="498" t="s">
        <v>1033</v>
      </c>
      <c r="AN23" s="491" t="s">
        <v>1311</v>
      </c>
      <c r="AO23" s="491" t="s">
        <v>1317</v>
      </c>
      <c r="AP23" s="545" t="s">
        <v>1375</v>
      </c>
    </row>
    <row r="24" spans="1:43" ht="142.5" customHeight="1" x14ac:dyDescent="0.25">
      <c r="A24" s="524">
        <v>12</v>
      </c>
      <c r="B24" s="255" t="s">
        <v>389</v>
      </c>
      <c r="C24" s="216" t="s">
        <v>293</v>
      </c>
      <c r="D24" s="491" t="s">
        <v>929</v>
      </c>
      <c r="E24" s="216" t="s">
        <v>930</v>
      </c>
      <c r="F24" s="491" t="s">
        <v>931</v>
      </c>
      <c r="G24" s="516" t="s">
        <v>81</v>
      </c>
      <c r="H24" s="525">
        <v>40</v>
      </c>
      <c r="I24" s="193" t="s">
        <v>195</v>
      </c>
      <c r="J24" s="527">
        <f t="shared" si="3"/>
        <v>0.6</v>
      </c>
      <c r="K24" s="243" t="s">
        <v>101</v>
      </c>
      <c r="L24" s="527">
        <f t="shared" si="1"/>
        <v>0.6</v>
      </c>
      <c r="M24" s="511" t="s">
        <v>101</v>
      </c>
      <c r="N24" s="524">
        <v>1</v>
      </c>
      <c r="O24" s="491" t="s">
        <v>935</v>
      </c>
      <c r="P24" s="523" t="s">
        <v>29</v>
      </c>
      <c r="Q24" s="524" t="s">
        <v>29</v>
      </c>
      <c r="R24" s="487" t="s">
        <v>15</v>
      </c>
      <c r="S24" s="487" t="s">
        <v>10</v>
      </c>
      <c r="T24" s="492">
        <v>0.4</v>
      </c>
      <c r="U24" s="487" t="s">
        <v>20</v>
      </c>
      <c r="V24" s="487" t="s">
        <v>23</v>
      </c>
      <c r="W24" s="487" t="s">
        <v>27</v>
      </c>
      <c r="X24" s="193" t="s">
        <v>93</v>
      </c>
      <c r="Y24" s="527">
        <v>0.24</v>
      </c>
      <c r="Z24" s="243" t="s">
        <v>101</v>
      </c>
      <c r="AA24" s="527">
        <f t="shared" si="2"/>
        <v>0.6</v>
      </c>
      <c r="AB24" s="511" t="s">
        <v>101</v>
      </c>
      <c r="AC24" s="522" t="s">
        <v>32</v>
      </c>
      <c r="AD24" s="486" t="s">
        <v>938</v>
      </c>
      <c r="AE24" s="523" t="s">
        <v>939</v>
      </c>
      <c r="AF24" s="523" t="s">
        <v>870</v>
      </c>
      <c r="AG24" s="465" t="s">
        <v>871</v>
      </c>
      <c r="AH24" s="491" t="s">
        <v>1035</v>
      </c>
      <c r="AI24" s="498" t="s">
        <v>1033</v>
      </c>
      <c r="AJ24" s="481"/>
      <c r="AK24" s="498" t="s">
        <v>1033</v>
      </c>
      <c r="AL24" s="491" t="s">
        <v>1313</v>
      </c>
      <c r="AM24" s="498" t="s">
        <v>1033</v>
      </c>
      <c r="AN24" s="491" t="s">
        <v>1313</v>
      </c>
      <c r="AO24" s="498" t="s">
        <v>1314</v>
      </c>
      <c r="AP24" s="500" t="s">
        <v>1383</v>
      </c>
    </row>
    <row r="25" spans="1:43" ht="98.25" customHeight="1" x14ac:dyDescent="0.25">
      <c r="A25" s="524">
        <v>13</v>
      </c>
      <c r="B25" s="524" t="s">
        <v>384</v>
      </c>
      <c r="C25" s="486" t="s">
        <v>907</v>
      </c>
      <c r="D25" s="121" t="s">
        <v>797</v>
      </c>
      <c r="E25" s="486" t="s">
        <v>300</v>
      </c>
      <c r="F25" s="486" t="s">
        <v>798</v>
      </c>
      <c r="G25" s="516" t="s">
        <v>820</v>
      </c>
      <c r="H25" s="525">
        <v>72</v>
      </c>
      <c r="I25" s="193" t="s">
        <v>195</v>
      </c>
      <c r="J25" s="527">
        <f t="shared" si="3"/>
        <v>0.6</v>
      </c>
      <c r="K25" s="243" t="s">
        <v>101</v>
      </c>
      <c r="L25" s="527">
        <f t="shared" si="1"/>
        <v>0.6</v>
      </c>
      <c r="M25" s="511" t="s">
        <v>101</v>
      </c>
      <c r="N25" s="524">
        <v>1</v>
      </c>
      <c r="O25" s="486" t="s">
        <v>802</v>
      </c>
      <c r="P25" s="165" t="s">
        <v>29</v>
      </c>
      <c r="Q25" s="165" t="s">
        <v>29</v>
      </c>
      <c r="R25" s="487" t="s">
        <v>15</v>
      </c>
      <c r="S25" s="487" t="s">
        <v>10</v>
      </c>
      <c r="T25" s="527">
        <v>0.4</v>
      </c>
      <c r="U25" s="487" t="s">
        <v>20</v>
      </c>
      <c r="V25" s="487" t="s">
        <v>23</v>
      </c>
      <c r="W25" s="487" t="s">
        <v>27</v>
      </c>
      <c r="X25" s="193" t="s">
        <v>93</v>
      </c>
      <c r="Y25" s="527">
        <v>0.36</v>
      </c>
      <c r="Z25" s="243" t="s">
        <v>101</v>
      </c>
      <c r="AA25" s="527">
        <f t="shared" si="2"/>
        <v>0.6</v>
      </c>
      <c r="AB25" s="511" t="s">
        <v>101</v>
      </c>
      <c r="AC25" s="522" t="s">
        <v>32</v>
      </c>
      <c r="AD25" s="491" t="s">
        <v>807</v>
      </c>
      <c r="AE25" s="525" t="s">
        <v>306</v>
      </c>
      <c r="AF25" s="523" t="s">
        <v>870</v>
      </c>
      <c r="AG25" s="465" t="s">
        <v>871</v>
      </c>
      <c r="AH25" s="491" t="s">
        <v>1036</v>
      </c>
      <c r="AI25" s="498" t="s">
        <v>1174</v>
      </c>
      <c r="AJ25" s="491" t="s">
        <v>1038</v>
      </c>
      <c r="AK25" s="498" t="s">
        <v>1037</v>
      </c>
      <c r="AL25" s="491" t="s">
        <v>1169</v>
      </c>
      <c r="AM25" s="498" t="s">
        <v>1174</v>
      </c>
      <c r="AN25" s="491" t="s">
        <v>1299</v>
      </c>
      <c r="AO25" s="491" t="s">
        <v>1174</v>
      </c>
      <c r="AP25" s="502" t="s">
        <v>1384</v>
      </c>
    </row>
    <row r="26" spans="1:43" ht="118.5" customHeight="1" x14ac:dyDescent="0.25">
      <c r="A26" s="524">
        <v>14</v>
      </c>
      <c r="B26" s="524" t="s">
        <v>385</v>
      </c>
      <c r="C26" s="486" t="s">
        <v>908</v>
      </c>
      <c r="D26" s="121" t="s">
        <v>799</v>
      </c>
      <c r="E26" s="486" t="s">
        <v>800</v>
      </c>
      <c r="F26" s="486" t="s">
        <v>824</v>
      </c>
      <c r="G26" s="516" t="s">
        <v>87</v>
      </c>
      <c r="H26" s="525">
        <v>12</v>
      </c>
      <c r="I26" s="520" t="s">
        <v>94</v>
      </c>
      <c r="J26" s="527">
        <f t="shared" si="3"/>
        <v>0.4</v>
      </c>
      <c r="K26" s="243" t="s">
        <v>8</v>
      </c>
      <c r="L26" s="527">
        <f t="shared" si="1"/>
        <v>0.8</v>
      </c>
      <c r="M26" s="511" t="s">
        <v>100</v>
      </c>
      <c r="N26" s="524">
        <v>2</v>
      </c>
      <c r="O26" s="121" t="s">
        <v>803</v>
      </c>
      <c r="P26" s="524" t="s">
        <v>29</v>
      </c>
      <c r="Q26" s="524" t="s">
        <v>29</v>
      </c>
      <c r="R26" s="487" t="s">
        <v>15</v>
      </c>
      <c r="S26" s="487" t="s">
        <v>10</v>
      </c>
      <c r="T26" s="492">
        <v>0.4</v>
      </c>
      <c r="U26" s="487" t="s">
        <v>20</v>
      </c>
      <c r="V26" s="487" t="s">
        <v>23</v>
      </c>
      <c r="W26" s="487" t="s">
        <v>27</v>
      </c>
      <c r="X26" s="193" t="s">
        <v>93</v>
      </c>
      <c r="Y26" s="527">
        <v>0.24</v>
      </c>
      <c r="Z26" s="243" t="s">
        <v>8</v>
      </c>
      <c r="AA26" s="527">
        <f t="shared" si="2"/>
        <v>0.8</v>
      </c>
      <c r="AB26" s="511" t="s">
        <v>100</v>
      </c>
      <c r="AC26" s="522" t="s">
        <v>32</v>
      </c>
      <c r="AD26" s="491" t="s">
        <v>808</v>
      </c>
      <c r="AE26" s="525" t="s">
        <v>306</v>
      </c>
      <c r="AF26" s="523" t="s">
        <v>870</v>
      </c>
      <c r="AG26" s="465" t="s">
        <v>871</v>
      </c>
      <c r="AH26" s="491" t="s">
        <v>1039</v>
      </c>
      <c r="AI26" s="470" t="s">
        <v>1175</v>
      </c>
      <c r="AJ26" s="491" t="s">
        <v>1041</v>
      </c>
      <c r="AK26" s="470" t="s">
        <v>1040</v>
      </c>
      <c r="AL26" s="491" t="s">
        <v>1170</v>
      </c>
      <c r="AM26" s="470" t="s">
        <v>1175</v>
      </c>
      <c r="AN26" s="491" t="s">
        <v>1300</v>
      </c>
      <c r="AO26" s="491" t="s">
        <v>1304</v>
      </c>
      <c r="AP26" s="491" t="s">
        <v>1385</v>
      </c>
    </row>
    <row r="27" spans="1:43" ht="282" customHeight="1" x14ac:dyDescent="0.25">
      <c r="A27" s="524">
        <v>15</v>
      </c>
      <c r="B27" s="524" t="s">
        <v>386</v>
      </c>
      <c r="C27" s="486" t="s">
        <v>689</v>
      </c>
      <c r="D27" s="121" t="s">
        <v>801</v>
      </c>
      <c r="E27" s="486" t="s">
        <v>845</v>
      </c>
      <c r="F27" s="486" t="s">
        <v>844</v>
      </c>
      <c r="G27" s="516" t="s">
        <v>820</v>
      </c>
      <c r="H27" s="525">
        <v>36</v>
      </c>
      <c r="I27" s="520" t="s">
        <v>195</v>
      </c>
      <c r="J27" s="527">
        <f t="shared" si="3"/>
        <v>0.6</v>
      </c>
      <c r="K27" s="243" t="s">
        <v>103</v>
      </c>
      <c r="L27" s="527">
        <f t="shared" si="1"/>
        <v>0.4</v>
      </c>
      <c r="M27" s="511" t="s">
        <v>101</v>
      </c>
      <c r="N27" s="524">
        <v>3</v>
      </c>
      <c r="O27" s="121" t="s">
        <v>804</v>
      </c>
      <c r="P27" s="524" t="s">
        <v>29</v>
      </c>
      <c r="Q27" s="524" t="s">
        <v>29</v>
      </c>
      <c r="R27" s="487" t="s">
        <v>15</v>
      </c>
      <c r="S27" s="487" t="s">
        <v>10</v>
      </c>
      <c r="T27" s="492">
        <v>0.4</v>
      </c>
      <c r="U27" s="487" t="s">
        <v>20</v>
      </c>
      <c r="V27" s="487" t="s">
        <v>23</v>
      </c>
      <c r="W27" s="487" t="s">
        <v>27</v>
      </c>
      <c r="X27" s="193" t="s">
        <v>93</v>
      </c>
      <c r="Y27" s="175">
        <v>0.36</v>
      </c>
      <c r="Z27" s="243" t="s">
        <v>103</v>
      </c>
      <c r="AA27" s="527">
        <f t="shared" si="2"/>
        <v>0.4</v>
      </c>
      <c r="AB27" s="511" t="s">
        <v>102</v>
      </c>
      <c r="AC27" s="522" t="s">
        <v>32</v>
      </c>
      <c r="AD27" s="491" t="s">
        <v>809</v>
      </c>
      <c r="AE27" s="525" t="s">
        <v>309</v>
      </c>
      <c r="AF27" s="523" t="s">
        <v>870</v>
      </c>
      <c r="AG27" s="465" t="s">
        <v>871</v>
      </c>
      <c r="AH27" s="491" t="s">
        <v>1042</v>
      </c>
      <c r="AI27" s="498" t="s">
        <v>1199</v>
      </c>
      <c r="AJ27" s="491" t="s">
        <v>1044</v>
      </c>
      <c r="AK27" s="470" t="s">
        <v>1043</v>
      </c>
      <c r="AL27" s="491" t="s">
        <v>1171</v>
      </c>
      <c r="AM27" s="498" t="s">
        <v>1176</v>
      </c>
      <c r="AN27" s="491" t="s">
        <v>1301</v>
      </c>
      <c r="AO27" s="491" t="s">
        <v>1305</v>
      </c>
      <c r="AP27" s="545" t="s">
        <v>1408</v>
      </c>
      <c r="AQ27" s="491"/>
    </row>
    <row r="28" spans="1:43" ht="114" customHeight="1" x14ac:dyDescent="0.25">
      <c r="A28" s="524">
        <v>16</v>
      </c>
      <c r="B28" s="524" t="s">
        <v>387</v>
      </c>
      <c r="C28" s="486" t="s">
        <v>909</v>
      </c>
      <c r="D28" s="121" t="s">
        <v>311</v>
      </c>
      <c r="E28" s="250" t="s">
        <v>312</v>
      </c>
      <c r="F28" s="486" t="s">
        <v>482</v>
      </c>
      <c r="G28" s="516" t="s">
        <v>81</v>
      </c>
      <c r="H28" s="525">
        <v>650</v>
      </c>
      <c r="I28" s="435" t="s">
        <v>7</v>
      </c>
      <c r="J28" s="527">
        <f t="shared" si="3"/>
        <v>0.8</v>
      </c>
      <c r="K28" s="243" t="s">
        <v>103</v>
      </c>
      <c r="L28" s="527">
        <f t="shared" si="1"/>
        <v>0.4</v>
      </c>
      <c r="M28" s="511" t="s">
        <v>101</v>
      </c>
      <c r="N28" s="525">
        <v>4</v>
      </c>
      <c r="O28" s="489" t="s">
        <v>805</v>
      </c>
      <c r="P28" s="525" t="s">
        <v>29</v>
      </c>
      <c r="Q28" s="525" t="s">
        <v>29</v>
      </c>
      <c r="R28" s="487" t="s">
        <v>15</v>
      </c>
      <c r="S28" s="487" t="s">
        <v>10</v>
      </c>
      <c r="T28" s="173">
        <v>0.4</v>
      </c>
      <c r="U28" s="487" t="s">
        <v>20</v>
      </c>
      <c r="V28" s="487" t="s">
        <v>23</v>
      </c>
      <c r="W28" s="487" t="s">
        <v>27</v>
      </c>
      <c r="X28" s="193" t="s">
        <v>94</v>
      </c>
      <c r="Y28" s="527">
        <v>0.48</v>
      </c>
      <c r="Z28" s="243" t="s">
        <v>103</v>
      </c>
      <c r="AA28" s="527">
        <f t="shared" si="2"/>
        <v>0.4</v>
      </c>
      <c r="AB28" s="511" t="s">
        <v>101</v>
      </c>
      <c r="AC28" s="522" t="s">
        <v>32</v>
      </c>
      <c r="AD28" s="491" t="s">
        <v>810</v>
      </c>
      <c r="AE28" s="525" t="s">
        <v>314</v>
      </c>
      <c r="AF28" s="523" t="s">
        <v>870</v>
      </c>
      <c r="AG28" s="465" t="s">
        <v>871</v>
      </c>
      <c r="AH28" s="491" t="s">
        <v>1045</v>
      </c>
      <c r="AI28" s="498" t="s">
        <v>1174</v>
      </c>
      <c r="AJ28" s="491" t="s">
        <v>1047</v>
      </c>
      <c r="AK28" s="470" t="s">
        <v>1046</v>
      </c>
      <c r="AL28" s="491" t="s">
        <v>1172</v>
      </c>
      <c r="AM28" s="470" t="s">
        <v>1046</v>
      </c>
      <c r="AN28" s="491" t="s">
        <v>1302</v>
      </c>
      <c r="AO28" s="491" t="s">
        <v>1046</v>
      </c>
      <c r="AP28" s="491" t="s">
        <v>1357</v>
      </c>
    </row>
    <row r="29" spans="1:43" ht="96.75" customHeight="1" x14ac:dyDescent="0.25">
      <c r="A29" s="524">
        <v>17</v>
      </c>
      <c r="B29" s="524" t="s">
        <v>388</v>
      </c>
      <c r="C29" s="486" t="s">
        <v>908</v>
      </c>
      <c r="D29" s="486" t="s">
        <v>315</v>
      </c>
      <c r="E29" s="486" t="s">
        <v>921</v>
      </c>
      <c r="F29" s="486" t="s">
        <v>922</v>
      </c>
      <c r="G29" s="516" t="s">
        <v>81</v>
      </c>
      <c r="H29" s="525">
        <v>600</v>
      </c>
      <c r="I29" s="193" t="s">
        <v>7</v>
      </c>
      <c r="J29" s="527">
        <f t="shared" si="3"/>
        <v>0.8</v>
      </c>
      <c r="K29" s="243" t="s">
        <v>167</v>
      </c>
      <c r="L29" s="527">
        <f t="shared" si="1"/>
        <v>0.2</v>
      </c>
      <c r="M29" s="511" t="s">
        <v>101</v>
      </c>
      <c r="N29" s="525">
        <v>5</v>
      </c>
      <c r="O29" s="489" t="s">
        <v>806</v>
      </c>
      <c r="P29" s="525" t="s">
        <v>29</v>
      </c>
      <c r="Q29" s="525" t="s">
        <v>29</v>
      </c>
      <c r="R29" s="487" t="s">
        <v>15</v>
      </c>
      <c r="S29" s="487" t="s">
        <v>10</v>
      </c>
      <c r="T29" s="495">
        <v>0.4</v>
      </c>
      <c r="U29" s="487" t="s">
        <v>20</v>
      </c>
      <c r="V29" s="487" t="s">
        <v>23</v>
      </c>
      <c r="W29" s="487" t="s">
        <v>27</v>
      </c>
      <c r="X29" s="193" t="s">
        <v>93</v>
      </c>
      <c r="Y29" s="527">
        <v>0.36</v>
      </c>
      <c r="Z29" s="243" t="s">
        <v>167</v>
      </c>
      <c r="AA29" s="527">
        <f t="shared" si="2"/>
        <v>0.2</v>
      </c>
      <c r="AB29" s="511" t="s">
        <v>102</v>
      </c>
      <c r="AC29" s="522" t="s">
        <v>32</v>
      </c>
      <c r="AD29" s="491" t="s">
        <v>811</v>
      </c>
      <c r="AE29" s="491" t="s">
        <v>318</v>
      </c>
      <c r="AF29" s="523" t="s">
        <v>870</v>
      </c>
      <c r="AG29" s="465" t="s">
        <v>871</v>
      </c>
      <c r="AH29" s="491" t="s">
        <v>1048</v>
      </c>
      <c r="AI29" s="498" t="s">
        <v>1174</v>
      </c>
      <c r="AJ29" s="491" t="s">
        <v>1050</v>
      </c>
      <c r="AK29" s="470" t="s">
        <v>1049</v>
      </c>
      <c r="AL29" s="491" t="s">
        <v>1173</v>
      </c>
      <c r="AM29" s="470" t="s">
        <v>1049</v>
      </c>
      <c r="AN29" s="491" t="s">
        <v>1303</v>
      </c>
      <c r="AO29" s="491" t="s">
        <v>1049</v>
      </c>
      <c r="AP29" s="491" t="s">
        <v>1358</v>
      </c>
    </row>
    <row r="30" spans="1:43" ht="148.5" x14ac:dyDescent="0.25">
      <c r="A30" s="524">
        <v>18</v>
      </c>
      <c r="B30" s="524" t="s">
        <v>392</v>
      </c>
      <c r="C30" s="512" t="s">
        <v>291</v>
      </c>
      <c r="D30" s="512" t="s">
        <v>855</v>
      </c>
      <c r="E30" s="512" t="s">
        <v>856</v>
      </c>
      <c r="F30" s="512" t="s">
        <v>857</v>
      </c>
      <c r="G30" s="516" t="s">
        <v>81</v>
      </c>
      <c r="H30" s="517">
        <v>1500</v>
      </c>
      <c r="I30" s="430" t="s">
        <v>7</v>
      </c>
      <c r="J30" s="527">
        <f t="shared" ref="J30:J43" si="4">IF(I30="MUY BAJA",20%,IF(I30="BAJA",40%,IF(I30="MEDIA",60%,IF(I30="ALTA",80%,IF(I30="MUY ALTA",100%,IF(I30="",""))))))</f>
        <v>0.8</v>
      </c>
      <c r="K30" s="243" t="s">
        <v>167</v>
      </c>
      <c r="L30" s="527">
        <f t="shared" si="1"/>
        <v>0.2</v>
      </c>
      <c r="M30" s="511" t="s">
        <v>102</v>
      </c>
      <c r="N30" s="524">
        <v>1</v>
      </c>
      <c r="O30" s="486" t="s">
        <v>321</v>
      </c>
      <c r="P30" s="165" t="s">
        <v>29</v>
      </c>
      <c r="Q30" s="165" t="s">
        <v>29</v>
      </c>
      <c r="R30" s="487" t="s">
        <v>16</v>
      </c>
      <c r="S30" s="487" t="s">
        <v>10</v>
      </c>
      <c r="T30" s="527">
        <v>0.3</v>
      </c>
      <c r="U30" s="487" t="s">
        <v>20</v>
      </c>
      <c r="V30" s="487" t="s">
        <v>23</v>
      </c>
      <c r="W30" s="487" t="s">
        <v>27</v>
      </c>
      <c r="X30" s="193" t="s">
        <v>94</v>
      </c>
      <c r="Y30" s="251">
        <v>0.56000000000000005</v>
      </c>
      <c r="Z30" s="243" t="s">
        <v>167</v>
      </c>
      <c r="AA30" s="527">
        <f t="shared" si="2"/>
        <v>0.2</v>
      </c>
      <c r="AB30" s="511" t="s">
        <v>102</v>
      </c>
      <c r="AC30" s="522" t="s">
        <v>32</v>
      </c>
      <c r="AD30" s="486" t="s">
        <v>859</v>
      </c>
      <c r="AE30" s="121" t="s">
        <v>323</v>
      </c>
      <c r="AF30" s="523" t="s">
        <v>870</v>
      </c>
      <c r="AG30" s="465" t="s">
        <v>871</v>
      </c>
      <c r="AH30" s="471" t="s">
        <v>1051</v>
      </c>
      <c r="AI30" s="498" t="s">
        <v>1052</v>
      </c>
      <c r="AJ30" s="471" t="s">
        <v>1051</v>
      </c>
      <c r="AK30" s="498" t="s">
        <v>1134</v>
      </c>
      <c r="AL30" s="471" t="s">
        <v>1051</v>
      </c>
      <c r="AM30" s="498" t="s">
        <v>1134</v>
      </c>
      <c r="AN30" s="471" t="s">
        <v>1051</v>
      </c>
      <c r="AO30" s="491" t="s">
        <v>1277</v>
      </c>
      <c r="AP30" s="471" t="s">
        <v>1359</v>
      </c>
    </row>
    <row r="31" spans="1:43" ht="82.5" x14ac:dyDescent="0.25">
      <c r="A31" s="524">
        <v>19</v>
      </c>
      <c r="B31" s="524" t="s">
        <v>393</v>
      </c>
      <c r="C31" s="486" t="s">
        <v>324</v>
      </c>
      <c r="D31" s="486" t="s">
        <v>858</v>
      </c>
      <c r="E31" s="486" t="s">
        <v>487</v>
      </c>
      <c r="F31" s="486" t="s">
        <v>488</v>
      </c>
      <c r="G31" s="516" t="s">
        <v>81</v>
      </c>
      <c r="H31" s="525">
        <v>2000</v>
      </c>
      <c r="I31" s="521" t="s">
        <v>7</v>
      </c>
      <c r="J31" s="527">
        <f t="shared" si="4"/>
        <v>0.8</v>
      </c>
      <c r="K31" s="243" t="s">
        <v>167</v>
      </c>
      <c r="L31" s="527">
        <f t="shared" si="1"/>
        <v>0.2</v>
      </c>
      <c r="M31" s="511" t="s">
        <v>102</v>
      </c>
      <c r="N31" s="524">
        <v>2</v>
      </c>
      <c r="O31" s="121" t="s">
        <v>489</v>
      </c>
      <c r="P31" s="524" t="s">
        <v>29</v>
      </c>
      <c r="Q31" s="524" t="s">
        <v>29</v>
      </c>
      <c r="R31" s="487" t="s">
        <v>17</v>
      </c>
      <c r="S31" s="487" t="s">
        <v>10</v>
      </c>
      <c r="T31" s="527">
        <v>0.4</v>
      </c>
      <c r="U31" s="487" t="s">
        <v>20</v>
      </c>
      <c r="V31" s="487" t="s">
        <v>23</v>
      </c>
      <c r="W31" s="487" t="s">
        <v>27</v>
      </c>
      <c r="X31" s="193" t="s">
        <v>94</v>
      </c>
      <c r="Y31" s="252">
        <v>0.48</v>
      </c>
      <c r="Z31" s="243" t="s">
        <v>167</v>
      </c>
      <c r="AA31" s="527">
        <f t="shared" si="2"/>
        <v>0.2</v>
      </c>
      <c r="AB31" s="511" t="s">
        <v>102</v>
      </c>
      <c r="AC31" s="522" t="s">
        <v>32</v>
      </c>
      <c r="AD31" s="486" t="s">
        <v>1133</v>
      </c>
      <c r="AE31" s="523" t="s">
        <v>323</v>
      </c>
      <c r="AF31" s="523" t="s">
        <v>870</v>
      </c>
      <c r="AG31" s="465" t="s">
        <v>871</v>
      </c>
      <c r="AH31" s="471" t="s">
        <v>1053</v>
      </c>
      <c r="AI31" s="498" t="s">
        <v>1052</v>
      </c>
      <c r="AJ31" s="471" t="s">
        <v>1053</v>
      </c>
      <c r="AK31" s="498" t="s">
        <v>1052</v>
      </c>
      <c r="AL31" s="471" t="s">
        <v>1053</v>
      </c>
      <c r="AM31" s="498" t="s">
        <v>1135</v>
      </c>
      <c r="AN31" s="471" t="s">
        <v>1053</v>
      </c>
      <c r="AO31" s="491" t="s">
        <v>1278</v>
      </c>
      <c r="AP31" s="216" t="s">
        <v>1386</v>
      </c>
    </row>
    <row r="32" spans="1:43" ht="89.25" x14ac:dyDescent="0.25">
      <c r="A32" s="524">
        <v>20</v>
      </c>
      <c r="B32" s="524" t="s">
        <v>364</v>
      </c>
      <c r="C32" s="523" t="s">
        <v>345</v>
      </c>
      <c r="D32" s="121" t="s">
        <v>346</v>
      </c>
      <c r="E32" s="486" t="s">
        <v>347</v>
      </c>
      <c r="F32" s="486" t="s">
        <v>490</v>
      </c>
      <c r="G32" s="516" t="s">
        <v>81</v>
      </c>
      <c r="H32" s="525">
        <f>(3*12)+2+5+12</f>
        <v>55</v>
      </c>
      <c r="I32" s="193" t="s">
        <v>195</v>
      </c>
      <c r="J32" s="527">
        <f t="shared" si="4"/>
        <v>0.6</v>
      </c>
      <c r="K32" s="243" t="s">
        <v>167</v>
      </c>
      <c r="L32" s="527">
        <f t="shared" si="1"/>
        <v>0.2</v>
      </c>
      <c r="M32" s="511" t="s">
        <v>102</v>
      </c>
      <c r="N32" s="524">
        <v>1</v>
      </c>
      <c r="O32" s="486" t="s">
        <v>830</v>
      </c>
      <c r="P32" s="523" t="s">
        <v>29</v>
      </c>
      <c r="Q32" s="524" t="s">
        <v>29</v>
      </c>
      <c r="R32" s="487" t="s">
        <v>15</v>
      </c>
      <c r="S32" s="487" t="s">
        <v>10</v>
      </c>
      <c r="T32" s="492">
        <v>0.4</v>
      </c>
      <c r="U32" s="487" t="s">
        <v>20</v>
      </c>
      <c r="V32" s="487" t="s">
        <v>23</v>
      </c>
      <c r="W32" s="487" t="s">
        <v>27</v>
      </c>
      <c r="X32" s="193" t="s">
        <v>93</v>
      </c>
      <c r="Y32" s="527">
        <v>0.36</v>
      </c>
      <c r="Z32" s="243" t="s">
        <v>167</v>
      </c>
      <c r="AA32" s="527">
        <f t="shared" si="2"/>
        <v>0.2</v>
      </c>
      <c r="AB32" s="511" t="s">
        <v>102</v>
      </c>
      <c r="AC32" s="522" t="s">
        <v>32</v>
      </c>
      <c r="AD32" s="486" t="s">
        <v>491</v>
      </c>
      <c r="AE32" s="525" t="s">
        <v>349</v>
      </c>
      <c r="AF32" s="523" t="s">
        <v>870</v>
      </c>
      <c r="AG32" s="465" t="s">
        <v>871</v>
      </c>
      <c r="AH32" s="491" t="s">
        <v>1054</v>
      </c>
      <c r="AI32" s="498" t="s">
        <v>1052</v>
      </c>
      <c r="AJ32" s="491" t="s">
        <v>1054</v>
      </c>
      <c r="AK32" s="498" t="s">
        <v>1055</v>
      </c>
      <c r="AL32" s="481" t="s">
        <v>1054</v>
      </c>
      <c r="AM32" s="481" t="s">
        <v>1185</v>
      </c>
      <c r="AN32" s="481" t="s">
        <v>1279</v>
      </c>
      <c r="AO32" s="491" t="s">
        <v>1288</v>
      </c>
      <c r="AP32" s="505" t="s">
        <v>1372</v>
      </c>
    </row>
    <row r="33" spans="1:42" ht="99" x14ac:dyDescent="0.25">
      <c r="A33" s="524">
        <v>21</v>
      </c>
      <c r="B33" s="524" t="s">
        <v>365</v>
      </c>
      <c r="C33" s="486" t="s">
        <v>474</v>
      </c>
      <c r="D33" s="486" t="s">
        <v>350</v>
      </c>
      <c r="E33" s="486" t="s">
        <v>351</v>
      </c>
      <c r="F33" s="486" t="s">
        <v>492</v>
      </c>
      <c r="G33" s="516" t="s">
        <v>814</v>
      </c>
      <c r="H33" s="525">
        <v>15</v>
      </c>
      <c r="I33" s="193" t="s">
        <v>94</v>
      </c>
      <c r="J33" s="527">
        <f t="shared" si="4"/>
        <v>0.4</v>
      </c>
      <c r="K33" s="243" t="s">
        <v>8</v>
      </c>
      <c r="L33" s="527">
        <f t="shared" si="1"/>
        <v>0.8</v>
      </c>
      <c r="M33" s="511" t="s">
        <v>100</v>
      </c>
      <c r="N33" s="524">
        <v>2</v>
      </c>
      <c r="O33" s="121" t="s">
        <v>352</v>
      </c>
      <c r="P33" s="524" t="s">
        <v>29</v>
      </c>
      <c r="Q33" s="524" t="s">
        <v>29</v>
      </c>
      <c r="R33" s="487" t="s">
        <v>15</v>
      </c>
      <c r="S33" s="487" t="s">
        <v>10</v>
      </c>
      <c r="T33" s="492">
        <v>0.4</v>
      </c>
      <c r="U33" s="487" t="s">
        <v>20</v>
      </c>
      <c r="V33" s="487" t="s">
        <v>23</v>
      </c>
      <c r="W33" s="487" t="s">
        <v>26</v>
      </c>
      <c r="X33" s="193" t="s">
        <v>93</v>
      </c>
      <c r="Y33" s="527">
        <v>0.24</v>
      </c>
      <c r="Z33" s="243" t="s">
        <v>8</v>
      </c>
      <c r="AA33" s="527">
        <f t="shared" si="2"/>
        <v>0.8</v>
      </c>
      <c r="AB33" s="511" t="s">
        <v>100</v>
      </c>
      <c r="AC33" s="522" t="s">
        <v>32</v>
      </c>
      <c r="AD33" s="486" t="s">
        <v>353</v>
      </c>
      <c r="AE33" s="525" t="s">
        <v>349</v>
      </c>
      <c r="AF33" s="523" t="s">
        <v>870</v>
      </c>
      <c r="AG33" s="465" t="s">
        <v>871</v>
      </c>
      <c r="AH33" s="491" t="s">
        <v>1056</v>
      </c>
      <c r="AI33" s="498" t="s">
        <v>1052</v>
      </c>
      <c r="AJ33" s="491" t="s">
        <v>1056</v>
      </c>
      <c r="AK33" s="498" t="s">
        <v>1057</v>
      </c>
      <c r="AL33" s="481" t="s">
        <v>1056</v>
      </c>
      <c r="AM33" s="498" t="s">
        <v>1186</v>
      </c>
      <c r="AN33" s="481" t="s">
        <v>1280</v>
      </c>
      <c r="AO33" s="491" t="s">
        <v>1289</v>
      </c>
      <c r="AP33" s="502" t="s">
        <v>1387</v>
      </c>
    </row>
    <row r="34" spans="1:42" ht="173.25" customHeight="1" x14ac:dyDescent="0.25">
      <c r="A34" s="524">
        <v>22</v>
      </c>
      <c r="B34" s="524" t="s">
        <v>366</v>
      </c>
      <c r="C34" s="486" t="s">
        <v>462</v>
      </c>
      <c r="D34" s="486" t="s">
        <v>354</v>
      </c>
      <c r="E34" s="486" t="s">
        <v>355</v>
      </c>
      <c r="F34" s="486" t="s">
        <v>356</v>
      </c>
      <c r="G34" s="516" t="s">
        <v>81</v>
      </c>
      <c r="H34" s="525">
        <f>2+1+12+1</f>
        <v>16</v>
      </c>
      <c r="I34" s="193" t="s">
        <v>94</v>
      </c>
      <c r="J34" s="527">
        <f t="shared" si="4"/>
        <v>0.4</v>
      </c>
      <c r="K34" s="243" t="s">
        <v>103</v>
      </c>
      <c r="L34" s="527">
        <f t="shared" si="1"/>
        <v>0.4</v>
      </c>
      <c r="M34" s="511" t="s">
        <v>102</v>
      </c>
      <c r="N34" s="524">
        <v>3</v>
      </c>
      <c r="O34" s="121" t="s">
        <v>831</v>
      </c>
      <c r="P34" s="524" t="s">
        <v>29</v>
      </c>
      <c r="Q34" s="524" t="s">
        <v>29</v>
      </c>
      <c r="R34" s="487" t="s">
        <v>15</v>
      </c>
      <c r="S34" s="487" t="s">
        <v>10</v>
      </c>
      <c r="T34" s="492">
        <v>0.4</v>
      </c>
      <c r="U34" s="487" t="s">
        <v>20</v>
      </c>
      <c r="V34" s="487" t="s">
        <v>23</v>
      </c>
      <c r="W34" s="487" t="s">
        <v>26</v>
      </c>
      <c r="X34" s="193" t="s">
        <v>93</v>
      </c>
      <c r="Y34" s="173">
        <v>0.36</v>
      </c>
      <c r="Z34" s="243" t="s">
        <v>103</v>
      </c>
      <c r="AA34" s="527">
        <f t="shared" si="2"/>
        <v>0.4</v>
      </c>
      <c r="AB34" s="511" t="s">
        <v>102</v>
      </c>
      <c r="AC34" s="522" t="s">
        <v>32</v>
      </c>
      <c r="AD34" s="491" t="s">
        <v>358</v>
      </c>
      <c r="AE34" s="525" t="s">
        <v>359</v>
      </c>
      <c r="AF34" s="523" t="s">
        <v>870</v>
      </c>
      <c r="AG34" s="465" t="s">
        <v>871</v>
      </c>
      <c r="AH34" s="491" t="s">
        <v>1058</v>
      </c>
      <c r="AI34" s="498" t="s">
        <v>1059</v>
      </c>
      <c r="AJ34" s="491" t="s">
        <v>1058</v>
      </c>
      <c r="AK34" s="498" t="s">
        <v>1055</v>
      </c>
      <c r="AL34" s="481" t="s">
        <v>1177</v>
      </c>
      <c r="AM34" s="481" t="s">
        <v>1187</v>
      </c>
      <c r="AN34" s="481" t="s">
        <v>1281</v>
      </c>
      <c r="AO34" s="491" t="s">
        <v>1290</v>
      </c>
      <c r="AP34" s="545" t="s">
        <v>1380</v>
      </c>
    </row>
    <row r="35" spans="1:42" ht="167.25" customHeight="1" x14ac:dyDescent="0.25">
      <c r="A35" s="524">
        <v>23</v>
      </c>
      <c r="B35" s="524" t="s">
        <v>367</v>
      </c>
      <c r="C35" s="486" t="s">
        <v>474</v>
      </c>
      <c r="D35" s="486" t="s">
        <v>360</v>
      </c>
      <c r="E35" s="486" t="s">
        <v>910</v>
      </c>
      <c r="F35" s="486" t="s">
        <v>493</v>
      </c>
      <c r="G35" s="516" t="s">
        <v>814</v>
      </c>
      <c r="H35" s="526">
        <f>(365-52)*5</f>
        <v>1565</v>
      </c>
      <c r="I35" s="193" t="s">
        <v>7</v>
      </c>
      <c r="J35" s="527">
        <f t="shared" si="4"/>
        <v>0.8</v>
      </c>
      <c r="K35" s="243" t="s">
        <v>8</v>
      </c>
      <c r="L35" s="527">
        <f t="shared" si="1"/>
        <v>0.8</v>
      </c>
      <c r="M35" s="511" t="s">
        <v>100</v>
      </c>
      <c r="N35" s="525">
        <v>4</v>
      </c>
      <c r="O35" s="489" t="s">
        <v>362</v>
      </c>
      <c r="P35" s="493" t="s">
        <v>29</v>
      </c>
      <c r="Q35" s="525" t="s">
        <v>29</v>
      </c>
      <c r="R35" s="487" t="s">
        <v>15</v>
      </c>
      <c r="S35" s="487" t="s">
        <v>10</v>
      </c>
      <c r="T35" s="492">
        <v>0.4</v>
      </c>
      <c r="U35" s="487" t="s">
        <v>20</v>
      </c>
      <c r="V35" s="487" t="s">
        <v>23</v>
      </c>
      <c r="W35" s="487" t="s">
        <v>27</v>
      </c>
      <c r="X35" s="193" t="s">
        <v>93</v>
      </c>
      <c r="Y35" s="527">
        <v>0.36</v>
      </c>
      <c r="Z35" s="243" t="s">
        <v>8</v>
      </c>
      <c r="AA35" s="527">
        <f t="shared" si="2"/>
        <v>0.8</v>
      </c>
      <c r="AB35" s="511" t="s">
        <v>100</v>
      </c>
      <c r="AC35" s="522" t="s">
        <v>32</v>
      </c>
      <c r="AD35" s="491" t="s">
        <v>494</v>
      </c>
      <c r="AE35" s="525" t="s">
        <v>363</v>
      </c>
      <c r="AF35" s="523" t="s">
        <v>870</v>
      </c>
      <c r="AG35" s="465" t="s">
        <v>871</v>
      </c>
      <c r="AH35" s="491" t="s">
        <v>1060</v>
      </c>
      <c r="AI35" s="498" t="s">
        <v>1061</v>
      </c>
      <c r="AJ35" s="491" t="s">
        <v>1060</v>
      </c>
      <c r="AK35" s="498" t="s">
        <v>1055</v>
      </c>
      <c r="AL35" s="481" t="s">
        <v>1178</v>
      </c>
      <c r="AM35" s="481" t="s">
        <v>1188</v>
      </c>
      <c r="AN35" s="481" t="s">
        <v>1282</v>
      </c>
      <c r="AO35" s="491" t="s">
        <v>1291</v>
      </c>
      <c r="AP35" s="503" t="s">
        <v>1360</v>
      </c>
    </row>
    <row r="36" spans="1:42" ht="202.5" customHeight="1" x14ac:dyDescent="0.25">
      <c r="A36" s="524">
        <v>24</v>
      </c>
      <c r="B36" s="524" t="s">
        <v>377</v>
      </c>
      <c r="C36" s="486" t="s">
        <v>368</v>
      </c>
      <c r="D36" s="121" t="s">
        <v>495</v>
      </c>
      <c r="E36" s="486" t="s">
        <v>369</v>
      </c>
      <c r="F36" s="486" t="s">
        <v>370</v>
      </c>
      <c r="G36" s="516" t="s">
        <v>81</v>
      </c>
      <c r="H36" s="525">
        <v>16</v>
      </c>
      <c r="I36" s="193" t="s">
        <v>94</v>
      </c>
      <c r="J36" s="527">
        <f t="shared" si="4"/>
        <v>0.4</v>
      </c>
      <c r="K36" s="243" t="s">
        <v>167</v>
      </c>
      <c r="L36" s="527">
        <f t="shared" si="1"/>
        <v>0.2</v>
      </c>
      <c r="M36" s="511" t="s">
        <v>102</v>
      </c>
      <c r="N36" s="524">
        <v>1</v>
      </c>
      <c r="O36" s="486" t="s">
        <v>832</v>
      </c>
      <c r="P36" s="523" t="s">
        <v>29</v>
      </c>
      <c r="Q36" s="524" t="s">
        <v>29</v>
      </c>
      <c r="R36" s="487" t="s">
        <v>15</v>
      </c>
      <c r="S36" s="487" t="s">
        <v>10</v>
      </c>
      <c r="T36" s="492">
        <v>0.4</v>
      </c>
      <c r="U36" s="487" t="s">
        <v>21</v>
      </c>
      <c r="V36" s="487" t="s">
        <v>24</v>
      </c>
      <c r="W36" s="487" t="s">
        <v>27</v>
      </c>
      <c r="X36" s="193" t="s">
        <v>93</v>
      </c>
      <c r="Y36" s="527">
        <v>0.24</v>
      </c>
      <c r="Z36" s="243" t="s">
        <v>167</v>
      </c>
      <c r="AA36" s="527">
        <f t="shared" si="2"/>
        <v>0.2</v>
      </c>
      <c r="AB36" s="511" t="s">
        <v>102</v>
      </c>
      <c r="AC36" s="522" t="s">
        <v>32</v>
      </c>
      <c r="AD36" s="486" t="s">
        <v>372</v>
      </c>
      <c r="AE36" s="525" t="s">
        <v>496</v>
      </c>
      <c r="AF36" s="523" t="s">
        <v>870</v>
      </c>
      <c r="AG36" s="465" t="s">
        <v>871</v>
      </c>
      <c r="AH36" s="491" t="s">
        <v>1062</v>
      </c>
      <c r="AI36" s="498" t="s">
        <v>1052</v>
      </c>
      <c r="AJ36" s="491" t="s">
        <v>1063</v>
      </c>
      <c r="AK36" s="498" t="s">
        <v>1064</v>
      </c>
      <c r="AL36" s="499" t="s">
        <v>1179</v>
      </c>
      <c r="AM36" s="498" t="s">
        <v>1064</v>
      </c>
      <c r="AN36" s="491" t="s">
        <v>1292</v>
      </c>
      <c r="AO36" s="491" t="s">
        <v>1293</v>
      </c>
      <c r="AP36" s="545" t="s">
        <v>1364</v>
      </c>
    </row>
    <row r="37" spans="1:42" ht="149.25" customHeight="1" x14ac:dyDescent="0.25">
      <c r="A37" s="524">
        <v>25</v>
      </c>
      <c r="B37" s="524" t="s">
        <v>378</v>
      </c>
      <c r="C37" s="486" t="s">
        <v>497</v>
      </c>
      <c r="D37" s="486" t="s">
        <v>498</v>
      </c>
      <c r="E37" s="486" t="s">
        <v>373</v>
      </c>
      <c r="F37" s="486" t="s">
        <v>374</v>
      </c>
      <c r="G37" s="516" t="s">
        <v>814</v>
      </c>
      <c r="H37" s="525">
        <v>60</v>
      </c>
      <c r="I37" s="193" t="s">
        <v>195</v>
      </c>
      <c r="J37" s="527">
        <f t="shared" si="4"/>
        <v>0.6</v>
      </c>
      <c r="K37" s="243" t="s">
        <v>8</v>
      </c>
      <c r="L37" s="527">
        <f t="shared" si="1"/>
        <v>0.8</v>
      </c>
      <c r="M37" s="511" t="s">
        <v>100</v>
      </c>
      <c r="N37" s="524">
        <v>3</v>
      </c>
      <c r="O37" s="121" t="s">
        <v>833</v>
      </c>
      <c r="P37" s="524" t="s">
        <v>29</v>
      </c>
      <c r="Q37" s="524" t="s">
        <v>29</v>
      </c>
      <c r="R37" s="487" t="s">
        <v>15</v>
      </c>
      <c r="S37" s="487" t="s">
        <v>10</v>
      </c>
      <c r="T37" s="492">
        <v>0.4</v>
      </c>
      <c r="U37" s="487" t="s">
        <v>20</v>
      </c>
      <c r="V37" s="487" t="s">
        <v>23</v>
      </c>
      <c r="W37" s="487" t="s">
        <v>26</v>
      </c>
      <c r="X37" s="193" t="s">
        <v>93</v>
      </c>
      <c r="Y37" s="173">
        <v>0.36</v>
      </c>
      <c r="Z37" s="243" t="s">
        <v>8</v>
      </c>
      <c r="AA37" s="527">
        <f t="shared" si="2"/>
        <v>0.8</v>
      </c>
      <c r="AB37" s="511" t="s">
        <v>100</v>
      </c>
      <c r="AC37" s="522" t="s">
        <v>32</v>
      </c>
      <c r="AD37" s="491" t="s">
        <v>376</v>
      </c>
      <c r="AE37" s="525" t="s">
        <v>359</v>
      </c>
      <c r="AF37" s="523" t="s">
        <v>870</v>
      </c>
      <c r="AG37" s="465" t="s">
        <v>871</v>
      </c>
      <c r="AH37" s="491" t="s">
        <v>1065</v>
      </c>
      <c r="AI37" s="498" t="s">
        <v>1052</v>
      </c>
      <c r="AJ37" s="491" t="s">
        <v>1066</v>
      </c>
      <c r="AK37" s="498" t="s">
        <v>1064</v>
      </c>
      <c r="AL37" s="481" t="s">
        <v>1180</v>
      </c>
      <c r="AM37" s="498" t="s">
        <v>1189</v>
      </c>
      <c r="AN37" s="499" t="s">
        <v>1283</v>
      </c>
      <c r="AO37" s="499" t="s">
        <v>1294</v>
      </c>
      <c r="AP37" s="529" t="s">
        <v>1377</v>
      </c>
    </row>
    <row r="38" spans="1:42" ht="327.75" customHeight="1" x14ac:dyDescent="0.25">
      <c r="A38" s="524">
        <v>26</v>
      </c>
      <c r="B38" s="524" t="s">
        <v>894</v>
      </c>
      <c r="C38" s="486" t="s">
        <v>497</v>
      </c>
      <c r="D38" s="121" t="s">
        <v>882</v>
      </c>
      <c r="E38" s="486" t="s">
        <v>883</v>
      </c>
      <c r="F38" s="486" t="s">
        <v>884</v>
      </c>
      <c r="G38" s="516" t="s">
        <v>81</v>
      </c>
      <c r="H38" s="525">
        <v>2</v>
      </c>
      <c r="I38" s="200" t="s">
        <v>93</v>
      </c>
      <c r="J38" s="527">
        <f t="shared" si="4"/>
        <v>0.2</v>
      </c>
      <c r="K38" s="510" t="s">
        <v>103</v>
      </c>
      <c r="L38" s="527">
        <f t="shared" si="1"/>
        <v>0.4</v>
      </c>
      <c r="M38" s="511" t="s">
        <v>102</v>
      </c>
      <c r="N38" s="524"/>
      <c r="O38" s="246" t="s">
        <v>898</v>
      </c>
      <c r="P38" s="524" t="s">
        <v>29</v>
      </c>
      <c r="Q38" s="524" t="s">
        <v>29</v>
      </c>
      <c r="R38" s="487" t="s">
        <v>15</v>
      </c>
      <c r="S38" s="487" t="s">
        <v>10</v>
      </c>
      <c r="T38" s="492">
        <v>0.4</v>
      </c>
      <c r="U38" s="487" t="s">
        <v>20</v>
      </c>
      <c r="V38" s="487" t="s">
        <v>23</v>
      </c>
      <c r="W38" s="487" t="s">
        <v>26</v>
      </c>
      <c r="X38" s="200" t="s">
        <v>93</v>
      </c>
      <c r="Y38" s="173">
        <v>0.12</v>
      </c>
      <c r="Z38" s="510" t="s">
        <v>103</v>
      </c>
      <c r="AA38" s="527">
        <f t="shared" si="2"/>
        <v>0.4</v>
      </c>
      <c r="AB38" s="511" t="s">
        <v>102</v>
      </c>
      <c r="AC38" s="522" t="s">
        <v>32</v>
      </c>
      <c r="AD38" s="486" t="s">
        <v>372</v>
      </c>
      <c r="AE38" s="525" t="s">
        <v>496</v>
      </c>
      <c r="AF38" s="523" t="s">
        <v>870</v>
      </c>
      <c r="AG38" s="465" t="s">
        <v>871</v>
      </c>
      <c r="AH38" s="491" t="s">
        <v>1067</v>
      </c>
      <c r="AI38" s="498" t="s">
        <v>1052</v>
      </c>
      <c r="AJ38" s="491" t="s">
        <v>1067</v>
      </c>
      <c r="AK38" s="498" t="s">
        <v>1064</v>
      </c>
      <c r="AL38" s="498" t="s">
        <v>1181</v>
      </c>
      <c r="AM38" s="498" t="s">
        <v>1190</v>
      </c>
      <c r="AN38" s="500" t="s">
        <v>1284</v>
      </c>
      <c r="AO38" s="473" t="s">
        <v>1295</v>
      </c>
      <c r="AP38" s="546" t="s">
        <v>1379</v>
      </c>
    </row>
    <row r="39" spans="1:42" ht="142.5" customHeight="1" x14ac:dyDescent="0.25">
      <c r="A39" s="524">
        <v>27</v>
      </c>
      <c r="B39" s="524" t="s">
        <v>895</v>
      </c>
      <c r="C39" s="486" t="s">
        <v>497</v>
      </c>
      <c r="D39" s="121" t="s">
        <v>885</v>
      </c>
      <c r="E39" s="486" t="s">
        <v>886</v>
      </c>
      <c r="F39" s="486" t="s">
        <v>887</v>
      </c>
      <c r="G39" s="516" t="s">
        <v>81</v>
      </c>
      <c r="H39" s="525">
        <v>5000</v>
      </c>
      <c r="I39" s="200" t="s">
        <v>95</v>
      </c>
      <c r="J39" s="527">
        <f t="shared" si="4"/>
        <v>1</v>
      </c>
      <c r="K39" s="510" t="s">
        <v>104</v>
      </c>
      <c r="L39" s="527">
        <f t="shared" si="1"/>
        <v>1</v>
      </c>
      <c r="M39" s="511" t="s">
        <v>99</v>
      </c>
      <c r="N39" s="524"/>
      <c r="O39" s="246" t="s">
        <v>899</v>
      </c>
      <c r="P39" s="524" t="s">
        <v>29</v>
      </c>
      <c r="Q39" s="524" t="s">
        <v>29</v>
      </c>
      <c r="R39" s="487" t="s">
        <v>15</v>
      </c>
      <c r="S39" s="487" t="s">
        <v>10</v>
      </c>
      <c r="T39" s="492">
        <v>0.4</v>
      </c>
      <c r="U39" s="487" t="s">
        <v>20</v>
      </c>
      <c r="V39" s="487" t="s">
        <v>23</v>
      </c>
      <c r="W39" s="487" t="s">
        <v>26</v>
      </c>
      <c r="X39" s="438" t="s">
        <v>195</v>
      </c>
      <c r="Y39" s="527">
        <f>IF(X39="MUY BAJA",20%,IF(X39="BAJA",40%,IF(X39="MEDIA",60%,IF(X39="ALTA",80%,IF(X39="MUY ALTA",100%,IF(X39="",""))))))</f>
        <v>0.6</v>
      </c>
      <c r="Z39" s="510" t="s">
        <v>104</v>
      </c>
      <c r="AA39" s="527">
        <f t="shared" si="2"/>
        <v>1</v>
      </c>
      <c r="AB39" s="511" t="s">
        <v>99</v>
      </c>
      <c r="AC39" s="522" t="s">
        <v>32</v>
      </c>
      <c r="AD39" s="246" t="s">
        <v>902</v>
      </c>
      <c r="AE39" s="525" t="s">
        <v>496</v>
      </c>
      <c r="AF39" s="523" t="s">
        <v>870</v>
      </c>
      <c r="AG39" s="465" t="s">
        <v>871</v>
      </c>
      <c r="AH39" s="491" t="s">
        <v>1068</v>
      </c>
      <c r="AI39" s="498" t="s">
        <v>1052</v>
      </c>
      <c r="AJ39" s="491" t="s">
        <v>1069</v>
      </c>
      <c r="AK39" s="498" t="s">
        <v>1064</v>
      </c>
      <c r="AL39" s="491" t="s">
        <v>1182</v>
      </c>
      <c r="AM39" s="491" t="s">
        <v>1191</v>
      </c>
      <c r="AN39" s="491" t="s">
        <v>1285</v>
      </c>
      <c r="AO39" s="491" t="s">
        <v>1296</v>
      </c>
      <c r="AP39" s="546" t="s">
        <v>1378</v>
      </c>
    </row>
    <row r="40" spans="1:42" ht="132.75" customHeight="1" x14ac:dyDescent="0.25">
      <c r="A40" s="524">
        <v>28</v>
      </c>
      <c r="B40" s="524" t="s">
        <v>896</v>
      </c>
      <c r="C40" s="486" t="s">
        <v>497</v>
      </c>
      <c r="D40" s="121" t="s">
        <v>888</v>
      </c>
      <c r="E40" s="486" t="s">
        <v>889</v>
      </c>
      <c r="F40" s="486" t="s">
        <v>890</v>
      </c>
      <c r="G40" s="516" t="s">
        <v>81</v>
      </c>
      <c r="H40" s="525">
        <v>5000</v>
      </c>
      <c r="I40" s="200" t="s">
        <v>95</v>
      </c>
      <c r="J40" s="527">
        <f t="shared" si="4"/>
        <v>1</v>
      </c>
      <c r="K40" s="510" t="s">
        <v>104</v>
      </c>
      <c r="L40" s="527">
        <f t="shared" si="1"/>
        <v>1</v>
      </c>
      <c r="M40" s="511" t="s">
        <v>99</v>
      </c>
      <c r="N40" s="524"/>
      <c r="O40" s="246" t="s">
        <v>900</v>
      </c>
      <c r="P40" s="524" t="s">
        <v>29</v>
      </c>
      <c r="Q40" s="524" t="s">
        <v>29</v>
      </c>
      <c r="R40" s="487" t="s">
        <v>15</v>
      </c>
      <c r="S40" s="487" t="s">
        <v>10</v>
      </c>
      <c r="T40" s="492">
        <v>0.4</v>
      </c>
      <c r="U40" s="487" t="s">
        <v>20</v>
      </c>
      <c r="V40" s="487" t="s">
        <v>23</v>
      </c>
      <c r="W40" s="487" t="s">
        <v>26</v>
      </c>
      <c r="X40" s="438" t="s">
        <v>195</v>
      </c>
      <c r="Y40" s="527">
        <f>IF(X40="MUY BAJA",20%,IF(X40="BAJA",40%,IF(X40="MEDIA",60%,IF(X40="ALTA",80%,IF(X40="MUY ALTA",100%,IF(X40="",""))))))</f>
        <v>0.6</v>
      </c>
      <c r="Z40" s="510" t="s">
        <v>104</v>
      </c>
      <c r="AA40" s="527">
        <f t="shared" si="2"/>
        <v>1</v>
      </c>
      <c r="AB40" s="511" t="s">
        <v>99</v>
      </c>
      <c r="AC40" s="522" t="s">
        <v>32</v>
      </c>
      <c r="AD40" s="246" t="s">
        <v>984</v>
      </c>
      <c r="AE40" s="526" t="s">
        <v>903</v>
      </c>
      <c r="AF40" s="523" t="s">
        <v>870</v>
      </c>
      <c r="AG40" s="465" t="s">
        <v>871</v>
      </c>
      <c r="AH40" s="491" t="s">
        <v>1070</v>
      </c>
      <c r="AI40" s="498" t="s">
        <v>1052</v>
      </c>
      <c r="AJ40" s="491" t="s">
        <v>1070</v>
      </c>
      <c r="AK40" s="498" t="s">
        <v>1064</v>
      </c>
      <c r="AL40" s="491" t="s">
        <v>1183</v>
      </c>
      <c r="AM40" s="491" t="s">
        <v>1192</v>
      </c>
      <c r="AN40" s="491" t="s">
        <v>1286</v>
      </c>
      <c r="AO40" s="491" t="s">
        <v>1297</v>
      </c>
      <c r="AP40" s="529" t="s">
        <v>1376</v>
      </c>
    </row>
    <row r="41" spans="1:42" ht="167.25" customHeight="1" x14ac:dyDescent="0.25">
      <c r="A41" s="524">
        <v>29</v>
      </c>
      <c r="B41" s="524" t="s">
        <v>897</v>
      </c>
      <c r="C41" s="486" t="s">
        <v>497</v>
      </c>
      <c r="D41" s="121" t="s">
        <v>891</v>
      </c>
      <c r="E41" s="486" t="s">
        <v>892</v>
      </c>
      <c r="F41" s="486" t="s">
        <v>893</v>
      </c>
      <c r="G41" s="516" t="s">
        <v>81</v>
      </c>
      <c r="H41" s="525">
        <v>5000</v>
      </c>
      <c r="I41" s="200" t="s">
        <v>95</v>
      </c>
      <c r="J41" s="527">
        <f t="shared" si="4"/>
        <v>1</v>
      </c>
      <c r="K41" s="510" t="s">
        <v>104</v>
      </c>
      <c r="L41" s="527">
        <f t="shared" si="1"/>
        <v>1</v>
      </c>
      <c r="M41" s="511" t="s">
        <v>99</v>
      </c>
      <c r="N41" s="524"/>
      <c r="O41" s="246" t="s">
        <v>901</v>
      </c>
      <c r="P41" s="524" t="s">
        <v>29</v>
      </c>
      <c r="Q41" s="524" t="s">
        <v>29</v>
      </c>
      <c r="R41" s="487" t="s">
        <v>15</v>
      </c>
      <c r="S41" s="487" t="s">
        <v>10</v>
      </c>
      <c r="T41" s="492">
        <v>0.4</v>
      </c>
      <c r="U41" s="487" t="s">
        <v>20</v>
      </c>
      <c r="V41" s="487" t="s">
        <v>23</v>
      </c>
      <c r="W41" s="487" t="s">
        <v>26</v>
      </c>
      <c r="X41" s="521" t="s">
        <v>195</v>
      </c>
      <c r="Y41" s="527">
        <f>IF(X41="MUY BAJA",20%,IF(X41="BAJA",40%,IF(X41="MEDIA",60%,IF(X41="ALTA",80%,IF(X41="MUY ALTA",100%,IF(X41="",""))))))</f>
        <v>0.6</v>
      </c>
      <c r="Z41" s="510" t="s">
        <v>104</v>
      </c>
      <c r="AA41" s="527">
        <f t="shared" si="2"/>
        <v>1</v>
      </c>
      <c r="AB41" s="511" t="s">
        <v>99</v>
      </c>
      <c r="AC41" s="522" t="s">
        <v>32</v>
      </c>
      <c r="AD41" s="246" t="s">
        <v>904</v>
      </c>
      <c r="AE41" s="526" t="s">
        <v>905</v>
      </c>
      <c r="AF41" s="523" t="s">
        <v>870</v>
      </c>
      <c r="AG41" s="465" t="s">
        <v>871</v>
      </c>
      <c r="AH41" s="491" t="s">
        <v>1071</v>
      </c>
      <c r="AI41" s="498" t="s">
        <v>1052</v>
      </c>
      <c r="AJ41" s="491" t="s">
        <v>1071</v>
      </c>
      <c r="AK41" s="498" t="s">
        <v>1064</v>
      </c>
      <c r="AL41" s="491" t="s">
        <v>1184</v>
      </c>
      <c r="AM41" s="491" t="s">
        <v>1193</v>
      </c>
      <c r="AN41" s="491" t="s">
        <v>1287</v>
      </c>
      <c r="AO41" s="491" t="s">
        <v>1298</v>
      </c>
      <c r="AP41" s="216" t="s">
        <v>1388</v>
      </c>
    </row>
    <row r="42" spans="1:42" ht="190.5" customHeight="1" x14ac:dyDescent="0.25">
      <c r="A42" s="524">
        <v>30</v>
      </c>
      <c r="B42" s="508" t="s">
        <v>390</v>
      </c>
      <c r="C42" s="515" t="s">
        <v>291</v>
      </c>
      <c r="D42" s="515" t="s">
        <v>294</v>
      </c>
      <c r="E42" s="515" t="s">
        <v>469</v>
      </c>
      <c r="F42" s="515" t="s">
        <v>470</v>
      </c>
      <c r="G42" s="516" t="s">
        <v>81</v>
      </c>
      <c r="H42" s="517">
        <v>1000</v>
      </c>
      <c r="I42" s="200" t="s">
        <v>7</v>
      </c>
      <c r="J42" s="527">
        <f t="shared" si="4"/>
        <v>0.8</v>
      </c>
      <c r="K42" s="510" t="s">
        <v>103</v>
      </c>
      <c r="L42" s="527">
        <f t="shared" si="1"/>
        <v>0.4</v>
      </c>
      <c r="M42" s="511" t="s">
        <v>101</v>
      </c>
      <c r="N42" s="524">
        <v>1</v>
      </c>
      <c r="O42" s="512" t="s">
        <v>295</v>
      </c>
      <c r="P42" s="516" t="s">
        <v>29</v>
      </c>
      <c r="Q42" s="508" t="s">
        <v>29</v>
      </c>
      <c r="R42" s="487" t="s">
        <v>15</v>
      </c>
      <c r="S42" s="487" t="s">
        <v>10</v>
      </c>
      <c r="T42" s="492">
        <v>0.4</v>
      </c>
      <c r="U42" s="487" t="s">
        <v>20</v>
      </c>
      <c r="V42" s="487" t="s">
        <v>23</v>
      </c>
      <c r="W42" s="487" t="s">
        <v>26</v>
      </c>
      <c r="X42" s="200" t="s">
        <v>93</v>
      </c>
      <c r="Y42" s="527">
        <v>0.24</v>
      </c>
      <c r="Z42" s="510" t="s">
        <v>103</v>
      </c>
      <c r="AA42" s="513">
        <v>0.4</v>
      </c>
      <c r="AB42" s="511" t="s">
        <v>102</v>
      </c>
      <c r="AC42" s="522" t="s">
        <v>32</v>
      </c>
      <c r="AD42" s="512" t="s">
        <v>296</v>
      </c>
      <c r="AE42" s="517" t="s">
        <v>941</v>
      </c>
      <c r="AF42" s="516" t="s">
        <v>870</v>
      </c>
      <c r="AG42" s="466" t="s">
        <v>871</v>
      </c>
      <c r="AH42" s="491" t="s">
        <v>1072</v>
      </c>
      <c r="AI42" s="498" t="s">
        <v>1052</v>
      </c>
      <c r="AJ42" s="216" t="s">
        <v>1197</v>
      </c>
      <c r="AK42" s="498" t="s">
        <v>1052</v>
      </c>
      <c r="AL42" s="216" t="s">
        <v>1198</v>
      </c>
      <c r="AM42" s="498" t="s">
        <v>1052</v>
      </c>
      <c r="AN42" s="491" t="s">
        <v>1318</v>
      </c>
      <c r="AO42" s="491" t="s">
        <v>1319</v>
      </c>
      <c r="AP42" s="491" t="s">
        <v>1371</v>
      </c>
    </row>
    <row r="43" spans="1:42" ht="92.25" customHeight="1" x14ac:dyDescent="0.25">
      <c r="A43" s="563">
        <v>31</v>
      </c>
      <c r="B43" s="563" t="s">
        <v>379</v>
      </c>
      <c r="C43" s="588" t="s">
        <v>368</v>
      </c>
      <c r="D43" s="588" t="s">
        <v>380</v>
      </c>
      <c r="E43" s="588" t="s">
        <v>834</v>
      </c>
      <c r="F43" s="588" t="s">
        <v>835</v>
      </c>
      <c r="G43" s="604" t="s">
        <v>81</v>
      </c>
      <c r="H43" s="596">
        <v>600</v>
      </c>
      <c r="I43" s="586" t="s">
        <v>7</v>
      </c>
      <c r="J43" s="591">
        <f t="shared" si="4"/>
        <v>0.8</v>
      </c>
      <c r="K43" s="593" t="s">
        <v>101</v>
      </c>
      <c r="L43" s="591">
        <f>IF(K43="LEVE",20%,IF(K43="MENOR",40%,IF(K43="MODERADO",60%,IF(K43="MAYOR",80%,IF(K43="CATASTROFICO",100%,IF(I43="",""))))))</f>
        <v>0.6</v>
      </c>
      <c r="M43" s="584" t="s">
        <v>100</v>
      </c>
      <c r="N43" s="524">
        <v>1</v>
      </c>
      <c r="O43" s="121" t="s">
        <v>382</v>
      </c>
      <c r="P43" s="524" t="s">
        <v>29</v>
      </c>
      <c r="Q43" s="524" t="s">
        <v>29</v>
      </c>
      <c r="R43" s="487" t="s">
        <v>15</v>
      </c>
      <c r="S43" s="487" t="s">
        <v>10</v>
      </c>
      <c r="T43" s="492">
        <v>0.4</v>
      </c>
      <c r="U43" s="487" t="s">
        <v>20</v>
      </c>
      <c r="V43" s="487" t="s">
        <v>23</v>
      </c>
      <c r="W43" s="487" t="s">
        <v>26</v>
      </c>
      <c r="X43" s="586" t="s">
        <v>93</v>
      </c>
      <c r="Y43" s="527">
        <v>0.48</v>
      </c>
      <c r="Z43" s="593" t="s">
        <v>101</v>
      </c>
      <c r="AA43" s="591">
        <f t="shared" si="2"/>
        <v>0.6</v>
      </c>
      <c r="AB43" s="584" t="s">
        <v>101</v>
      </c>
      <c r="AC43" s="522" t="s">
        <v>32</v>
      </c>
      <c r="AD43" s="121" t="s">
        <v>836</v>
      </c>
      <c r="AE43" s="121" t="s">
        <v>500</v>
      </c>
      <c r="AF43" s="523" t="s">
        <v>870</v>
      </c>
      <c r="AG43" s="465" t="s">
        <v>985</v>
      </c>
      <c r="AH43" s="491" t="s">
        <v>1073</v>
      </c>
      <c r="AI43" s="498" t="s">
        <v>1052</v>
      </c>
      <c r="AJ43" s="491" t="s">
        <v>1074</v>
      </c>
      <c r="AK43" s="498" t="s">
        <v>1075</v>
      </c>
      <c r="AL43" s="476" t="s">
        <v>1200</v>
      </c>
      <c r="AM43" s="498" t="s">
        <v>1206</v>
      </c>
      <c r="AN43" s="491" t="s">
        <v>1270</v>
      </c>
      <c r="AO43" s="491" t="s">
        <v>1206</v>
      </c>
      <c r="AP43" s="502" t="s">
        <v>1389</v>
      </c>
    </row>
    <row r="44" spans="1:42" ht="93.75" customHeight="1" x14ac:dyDescent="0.25">
      <c r="A44" s="564"/>
      <c r="B44" s="564"/>
      <c r="C44" s="590"/>
      <c r="D44" s="590"/>
      <c r="E44" s="590"/>
      <c r="F44" s="590"/>
      <c r="G44" s="605"/>
      <c r="H44" s="597"/>
      <c r="I44" s="587"/>
      <c r="J44" s="592"/>
      <c r="K44" s="594"/>
      <c r="L44" s="592"/>
      <c r="M44" s="585"/>
      <c r="N44" s="524">
        <v>2</v>
      </c>
      <c r="O44" s="121" t="s">
        <v>501</v>
      </c>
      <c r="P44" s="524" t="s">
        <v>29</v>
      </c>
      <c r="Q44" s="524" t="s">
        <v>29</v>
      </c>
      <c r="R44" s="487" t="s">
        <v>15</v>
      </c>
      <c r="S44" s="487" t="s">
        <v>10</v>
      </c>
      <c r="T44" s="492">
        <v>0.4</v>
      </c>
      <c r="U44" s="487" t="s">
        <v>20</v>
      </c>
      <c r="V44" s="487" t="s">
        <v>23</v>
      </c>
      <c r="W44" s="487" t="s">
        <v>26</v>
      </c>
      <c r="X44" s="587"/>
      <c r="Y44" s="190">
        <v>0.28799999999999998</v>
      </c>
      <c r="Z44" s="594"/>
      <c r="AA44" s="592"/>
      <c r="AB44" s="585"/>
      <c r="AC44" s="522" t="s">
        <v>32</v>
      </c>
      <c r="AD44" s="121" t="s">
        <v>837</v>
      </c>
      <c r="AE44" s="121" t="s">
        <v>503</v>
      </c>
      <c r="AF44" s="523" t="s">
        <v>870</v>
      </c>
      <c r="AG44" s="465" t="s">
        <v>985</v>
      </c>
      <c r="AH44" s="491" t="s">
        <v>1076</v>
      </c>
      <c r="AI44" s="498" t="s">
        <v>1052</v>
      </c>
      <c r="AJ44" s="472"/>
      <c r="AK44" s="498" t="s">
        <v>1077</v>
      </c>
      <c r="AL44" s="473"/>
      <c r="AM44" s="498" t="s">
        <v>1077</v>
      </c>
      <c r="AN44" s="491" t="s">
        <v>1271</v>
      </c>
      <c r="AO44" s="491" t="s">
        <v>1206</v>
      </c>
      <c r="AP44" s="491" t="s">
        <v>1398</v>
      </c>
    </row>
    <row r="45" spans="1:42" ht="122.25" customHeight="1" x14ac:dyDescent="0.25">
      <c r="A45" s="509">
        <v>32</v>
      </c>
      <c r="B45" s="509" t="s">
        <v>572</v>
      </c>
      <c r="C45" s="486" t="s">
        <v>368</v>
      </c>
      <c r="D45" s="486" t="s">
        <v>575</v>
      </c>
      <c r="E45" s="486" t="s">
        <v>576</v>
      </c>
      <c r="F45" s="486" t="s">
        <v>577</v>
      </c>
      <c r="G45" s="516" t="s">
        <v>81</v>
      </c>
      <c r="H45" s="526">
        <v>12</v>
      </c>
      <c r="I45" s="193" t="s">
        <v>94</v>
      </c>
      <c r="J45" s="527">
        <f t="shared" ref="J45:J54" si="5">IF(I45="MUY BAJA",20%,IF(I45="BAJA",40%,IF(I45="MEDIA",60%,IF(I45="ALTA",80%,IF(I45="MUY ALTA",100%,IF(I45="",""))))))</f>
        <v>0.4</v>
      </c>
      <c r="K45" s="243" t="s">
        <v>103</v>
      </c>
      <c r="L45" s="527">
        <f>IF(K45="LEVE",20%,IF(K45="MENOR",40%,IF(K45="MODERADO",60%,IF(K45="MAYOR",80%,IF(K45="CATASTROFICO",100%,IF(I45="",""))))))</f>
        <v>0.4</v>
      </c>
      <c r="M45" s="511" t="s">
        <v>102</v>
      </c>
      <c r="N45" s="524">
        <v>3</v>
      </c>
      <c r="O45" s="489" t="s">
        <v>578</v>
      </c>
      <c r="P45" s="493" t="s">
        <v>29</v>
      </c>
      <c r="Q45" s="525" t="s">
        <v>29</v>
      </c>
      <c r="R45" s="487" t="s">
        <v>16</v>
      </c>
      <c r="S45" s="487" t="s">
        <v>10</v>
      </c>
      <c r="T45" s="492">
        <v>0.3</v>
      </c>
      <c r="U45" s="487" t="s">
        <v>20</v>
      </c>
      <c r="V45" s="487" t="s">
        <v>23</v>
      </c>
      <c r="W45" s="487" t="s">
        <v>27</v>
      </c>
      <c r="X45" s="193" t="s">
        <v>93</v>
      </c>
      <c r="Y45" s="527">
        <v>0.28000000000000003</v>
      </c>
      <c r="Z45" s="243" t="s">
        <v>103</v>
      </c>
      <c r="AA45" s="527">
        <f>IF(Z45="LEVE",20%,IF(Z45="MENOR",40%,IF(Z45="MODERADO",60%,IF(Z45="MAYOR",80%,IF(Z45="CATASTROFICO",100%,IF(Z45="",""))))))</f>
        <v>0.4</v>
      </c>
      <c r="AB45" s="511" t="s">
        <v>102</v>
      </c>
      <c r="AC45" s="522" t="s">
        <v>32</v>
      </c>
      <c r="AD45" s="486" t="s">
        <v>579</v>
      </c>
      <c r="AE45" s="121" t="s">
        <v>580</v>
      </c>
      <c r="AF45" s="523" t="s">
        <v>870</v>
      </c>
      <c r="AG45" s="465" t="s">
        <v>985</v>
      </c>
      <c r="AH45" s="491" t="s">
        <v>1076</v>
      </c>
      <c r="AI45" s="498" t="s">
        <v>1052</v>
      </c>
      <c r="AJ45" s="491" t="s">
        <v>1078</v>
      </c>
      <c r="AK45" s="498" t="s">
        <v>1052</v>
      </c>
      <c r="AL45" s="491" t="s">
        <v>1201</v>
      </c>
      <c r="AM45" s="498" t="s">
        <v>1052</v>
      </c>
      <c r="AN45" s="491" t="s">
        <v>1272</v>
      </c>
      <c r="AO45" s="491" t="s">
        <v>1052</v>
      </c>
      <c r="AP45" s="491" t="s">
        <v>1366</v>
      </c>
    </row>
    <row r="46" spans="1:42" ht="81" customHeight="1" x14ac:dyDescent="0.25">
      <c r="A46" s="509">
        <v>33</v>
      </c>
      <c r="B46" s="509" t="s">
        <v>573</v>
      </c>
      <c r="C46" s="486" t="s">
        <v>368</v>
      </c>
      <c r="D46" s="486" t="s">
        <v>581</v>
      </c>
      <c r="E46" s="486" t="s">
        <v>582</v>
      </c>
      <c r="F46" s="486" t="s">
        <v>583</v>
      </c>
      <c r="G46" s="516" t="s">
        <v>81</v>
      </c>
      <c r="H46" s="526">
        <v>2</v>
      </c>
      <c r="I46" s="193" t="s">
        <v>93</v>
      </c>
      <c r="J46" s="527">
        <f t="shared" si="5"/>
        <v>0.2</v>
      </c>
      <c r="K46" s="243" t="s">
        <v>103</v>
      </c>
      <c r="L46" s="527">
        <f>IF(K46="LEVE",20%,IF(K46="MENOR",40%,IF(K46="MODERADO",60%,IF(K46="MAYOR",80%,IF(K46="CATASTROFICO",100%,IF(I46="",""))))))</f>
        <v>0.4</v>
      </c>
      <c r="M46" s="511" t="s">
        <v>102</v>
      </c>
      <c r="N46" s="524">
        <v>4</v>
      </c>
      <c r="O46" s="489" t="s">
        <v>584</v>
      </c>
      <c r="P46" s="525" t="s">
        <v>29</v>
      </c>
      <c r="Q46" s="525" t="s">
        <v>29</v>
      </c>
      <c r="R46" s="487" t="s">
        <v>15</v>
      </c>
      <c r="S46" s="487" t="s">
        <v>10</v>
      </c>
      <c r="T46" s="492">
        <v>0.4</v>
      </c>
      <c r="U46" s="487" t="s">
        <v>20</v>
      </c>
      <c r="V46" s="487" t="s">
        <v>23</v>
      </c>
      <c r="W46" s="487" t="s">
        <v>26</v>
      </c>
      <c r="X46" s="193" t="s">
        <v>93</v>
      </c>
      <c r="Y46" s="527">
        <v>0.14000000000000001</v>
      </c>
      <c r="Z46" s="243" t="s">
        <v>103</v>
      </c>
      <c r="AA46" s="527">
        <f>IF(Z46="LEVE",20%,IF(Z46="MENOR",40%,IF(Z46="MODERADO",60%,IF(Z46="MAYOR",80%,IF(Z46="CATASTROFICO",100%,IF(Z46="",""))))))</f>
        <v>0.4</v>
      </c>
      <c r="AB46" s="511" t="s">
        <v>102</v>
      </c>
      <c r="AC46" s="522" t="s">
        <v>32</v>
      </c>
      <c r="AD46" s="486" t="s">
        <v>585</v>
      </c>
      <c r="AE46" s="121" t="s">
        <v>586</v>
      </c>
      <c r="AF46" s="523" t="s">
        <v>870</v>
      </c>
      <c r="AG46" s="465" t="s">
        <v>985</v>
      </c>
      <c r="AH46" s="491" t="s">
        <v>1079</v>
      </c>
      <c r="AI46" s="498" t="s">
        <v>1052</v>
      </c>
      <c r="AJ46" s="491" t="s">
        <v>1080</v>
      </c>
      <c r="AK46" s="498" t="s">
        <v>1081</v>
      </c>
      <c r="AL46" s="491" t="s">
        <v>1202</v>
      </c>
      <c r="AM46" s="498" t="s">
        <v>1207</v>
      </c>
      <c r="AN46" s="491" t="s">
        <v>1273</v>
      </c>
      <c r="AO46" s="491" t="s">
        <v>1207</v>
      </c>
      <c r="AP46" s="491" t="s">
        <v>1365</v>
      </c>
    </row>
    <row r="47" spans="1:42" ht="81" customHeight="1" x14ac:dyDescent="0.25">
      <c r="A47" s="509">
        <v>34</v>
      </c>
      <c r="B47" s="509" t="s">
        <v>574</v>
      </c>
      <c r="C47" s="486" t="s">
        <v>291</v>
      </c>
      <c r="D47" s="486" t="s">
        <v>587</v>
      </c>
      <c r="E47" s="486" t="s">
        <v>588</v>
      </c>
      <c r="F47" s="250" t="s">
        <v>589</v>
      </c>
      <c r="G47" s="516" t="s">
        <v>81</v>
      </c>
      <c r="H47" s="526">
        <f>2*12</f>
        <v>24</v>
      </c>
      <c r="I47" s="193" t="s">
        <v>94</v>
      </c>
      <c r="J47" s="527">
        <f t="shared" si="5"/>
        <v>0.4</v>
      </c>
      <c r="K47" s="243" t="s">
        <v>167</v>
      </c>
      <c r="L47" s="527">
        <f>IF(K47="LEVE",20%,IF(K47="MENOR",40%,IF(K47="MODERADO",60%,IF(K47="MAYOR",80%,IF(K47="CATASTROFICO",100%,IF(I47="",""))))))</f>
        <v>0.2</v>
      </c>
      <c r="M47" s="511" t="s">
        <v>102</v>
      </c>
      <c r="N47" s="524">
        <v>5</v>
      </c>
      <c r="O47" s="489" t="s">
        <v>590</v>
      </c>
      <c r="P47" s="525" t="s">
        <v>29</v>
      </c>
      <c r="Q47" s="525" t="s">
        <v>29</v>
      </c>
      <c r="R47" s="487" t="s">
        <v>16</v>
      </c>
      <c r="S47" s="487" t="s">
        <v>10</v>
      </c>
      <c r="T47" s="291">
        <v>0.3</v>
      </c>
      <c r="U47" s="487" t="s">
        <v>20</v>
      </c>
      <c r="V47" s="487" t="s">
        <v>23</v>
      </c>
      <c r="W47" s="487" t="s">
        <v>26</v>
      </c>
      <c r="X47" s="193" t="s">
        <v>93</v>
      </c>
      <c r="Y47" s="495">
        <v>0.24</v>
      </c>
      <c r="Z47" s="243" t="s">
        <v>167</v>
      </c>
      <c r="AA47" s="527">
        <f>IF(Z47="LEVE",20%,IF(Z47="MENOR",40%,IF(Z47="MODERADO",60%,IF(Z47="MAYOR",80%,IF(Z47="CATASTROFICO",100%,IF(Z47="",""))))))</f>
        <v>0.2</v>
      </c>
      <c r="AB47" s="511" t="s">
        <v>102</v>
      </c>
      <c r="AC47" s="522" t="s">
        <v>32</v>
      </c>
      <c r="AD47" s="486" t="s">
        <v>591</v>
      </c>
      <c r="AE47" s="121" t="s">
        <v>592</v>
      </c>
      <c r="AF47" s="523" t="s">
        <v>870</v>
      </c>
      <c r="AG47" s="465" t="s">
        <v>985</v>
      </c>
      <c r="AH47" s="491" t="s">
        <v>1082</v>
      </c>
      <c r="AI47" s="498" t="s">
        <v>1052</v>
      </c>
      <c r="AJ47" s="491" t="s">
        <v>1083</v>
      </c>
      <c r="AK47" s="498" t="s">
        <v>1084</v>
      </c>
      <c r="AL47" s="491" t="s">
        <v>1203</v>
      </c>
      <c r="AM47" s="498" t="s">
        <v>1084</v>
      </c>
      <c r="AN47" s="491" t="s">
        <v>1274</v>
      </c>
      <c r="AO47" s="491" t="s">
        <v>1084</v>
      </c>
      <c r="AP47" s="491" t="s">
        <v>1399</v>
      </c>
    </row>
    <row r="48" spans="1:42" ht="81" customHeight="1" x14ac:dyDescent="0.25">
      <c r="A48" s="509">
        <v>35</v>
      </c>
      <c r="B48" s="509" t="s">
        <v>684</v>
      </c>
      <c r="C48" s="486" t="s">
        <v>368</v>
      </c>
      <c r="D48" s="523" t="s">
        <v>685</v>
      </c>
      <c r="E48" s="523" t="s">
        <v>911</v>
      </c>
      <c r="F48" s="523" t="s">
        <v>912</v>
      </c>
      <c r="G48" s="516" t="s">
        <v>81</v>
      </c>
      <c r="H48" s="525">
        <v>50</v>
      </c>
      <c r="I48" s="193" t="s">
        <v>195</v>
      </c>
      <c r="J48" s="527">
        <f t="shared" si="5"/>
        <v>0.6</v>
      </c>
      <c r="K48" s="243" t="s">
        <v>167</v>
      </c>
      <c r="L48" s="527">
        <f>IF(K48="LEVE",20%,IF(K48="MENOR",40%,IF(K48="MODERADO",60%,IF(K48="MAYOR",80%,IF(K48="CATASTROFICO",100%,IF(I48="",""))))))</f>
        <v>0.2</v>
      </c>
      <c r="M48" s="511" t="s">
        <v>102</v>
      </c>
      <c r="N48" s="524">
        <v>6</v>
      </c>
      <c r="O48" s="489" t="s">
        <v>686</v>
      </c>
      <c r="P48" s="525" t="s">
        <v>29</v>
      </c>
      <c r="Q48" s="525" t="s">
        <v>29</v>
      </c>
      <c r="R48" s="487" t="s">
        <v>15</v>
      </c>
      <c r="S48" s="487" t="s">
        <v>10</v>
      </c>
      <c r="T48" s="492">
        <v>0.4</v>
      </c>
      <c r="U48" s="487" t="s">
        <v>20</v>
      </c>
      <c r="V48" s="487" t="s">
        <v>23</v>
      </c>
      <c r="W48" s="487" t="s">
        <v>26</v>
      </c>
      <c r="X48" s="193" t="s">
        <v>94</v>
      </c>
      <c r="Y48" s="495">
        <v>0.42</v>
      </c>
      <c r="Z48" s="243" t="s">
        <v>167</v>
      </c>
      <c r="AA48" s="527">
        <f>IF(Z48="LEVE",20%,IF(Z48="MENOR",40%,IF(Z48="MODERADO",60%,IF(Z48="MAYOR",80%,IF(Z48="CATASTROFICO",100%,IF(Z48="",""))))))</f>
        <v>0.2</v>
      </c>
      <c r="AB48" s="511" t="s">
        <v>102</v>
      </c>
      <c r="AC48" s="522" t="s">
        <v>32</v>
      </c>
      <c r="AD48" s="486" t="s">
        <v>687</v>
      </c>
      <c r="AE48" s="121" t="s">
        <v>592</v>
      </c>
      <c r="AF48" s="523" t="s">
        <v>870</v>
      </c>
      <c r="AG48" s="465" t="s">
        <v>985</v>
      </c>
      <c r="AH48" s="491" t="s">
        <v>1085</v>
      </c>
      <c r="AI48" s="498" t="s">
        <v>1052</v>
      </c>
      <c r="AJ48" s="491" t="s">
        <v>1086</v>
      </c>
      <c r="AK48" s="498" t="s">
        <v>1087</v>
      </c>
      <c r="AL48" s="491" t="s">
        <v>1204</v>
      </c>
      <c r="AM48" s="498" t="s">
        <v>1087</v>
      </c>
      <c r="AN48" s="491" t="s">
        <v>1275</v>
      </c>
      <c r="AO48" s="491" t="s">
        <v>1087</v>
      </c>
      <c r="AP48" s="491" t="s">
        <v>1400</v>
      </c>
    </row>
    <row r="49" spans="1:42" ht="125.25" customHeight="1" x14ac:dyDescent="0.25">
      <c r="A49" s="509">
        <v>36</v>
      </c>
      <c r="B49" s="509" t="s">
        <v>860</v>
      </c>
      <c r="C49" s="486" t="s">
        <v>368</v>
      </c>
      <c r="D49" s="512" t="s">
        <v>861</v>
      </c>
      <c r="E49" s="512" t="s">
        <v>862</v>
      </c>
      <c r="F49" s="486" t="s">
        <v>863</v>
      </c>
      <c r="G49" s="516" t="s">
        <v>81</v>
      </c>
      <c r="H49" s="517">
        <v>12</v>
      </c>
      <c r="I49" s="193" t="s">
        <v>94</v>
      </c>
      <c r="J49" s="527">
        <f>IF(I49="MUY BAJA",20%,IF(I49="BAJA",40%,IF(I49="MEDIA",60%,IF(I49="ALTA",80%,IF(I49="MUY ALTA",100%,IF(I49="",""))))))</f>
        <v>0.4</v>
      </c>
      <c r="K49" s="243" t="s">
        <v>104</v>
      </c>
      <c r="L49" s="527">
        <f>IF(K49="LEVE",20%,IF(K49="MENOR",40%,IF(K49="MODERADO",60%,IF(K49="MAYOR",80%,IF(K49="CATASTRÓFICO",100%,IF(I49="",""))))))</f>
        <v>1</v>
      </c>
      <c r="M49" s="511" t="s">
        <v>99</v>
      </c>
      <c r="N49" s="524">
        <v>7</v>
      </c>
      <c r="O49" s="489" t="s">
        <v>864</v>
      </c>
      <c r="P49" s="525" t="s">
        <v>29</v>
      </c>
      <c r="Q49" s="525" t="s">
        <v>29</v>
      </c>
      <c r="R49" s="487" t="s">
        <v>15</v>
      </c>
      <c r="S49" s="487" t="s">
        <v>10</v>
      </c>
      <c r="T49" s="492">
        <v>0.4</v>
      </c>
      <c r="U49" s="487" t="s">
        <v>20</v>
      </c>
      <c r="V49" s="487" t="s">
        <v>23</v>
      </c>
      <c r="W49" s="487" t="s">
        <v>26</v>
      </c>
      <c r="X49" s="193" t="s">
        <v>93</v>
      </c>
      <c r="Y49" s="495">
        <v>0.24</v>
      </c>
      <c r="Z49" s="243" t="s">
        <v>104</v>
      </c>
      <c r="AA49" s="527">
        <f>IF(Z49="LEVE",20%,IF(Z49="MENOR",40%,IF(Z49="MODERADO",60%,IF(Z49="MAYOR",80%,IF(Z49="CATASTRÓFICO",100%,IF(Z49="",""))))))</f>
        <v>1</v>
      </c>
      <c r="AB49" s="511" t="s">
        <v>99</v>
      </c>
      <c r="AC49" s="522" t="s">
        <v>32</v>
      </c>
      <c r="AD49" s="486" t="s">
        <v>865</v>
      </c>
      <c r="AE49" s="121" t="s">
        <v>866</v>
      </c>
      <c r="AF49" s="523" t="s">
        <v>870</v>
      </c>
      <c r="AG49" s="465" t="s">
        <v>985</v>
      </c>
      <c r="AH49" s="491" t="s">
        <v>1088</v>
      </c>
      <c r="AI49" s="498" t="s">
        <v>1052</v>
      </c>
      <c r="AJ49" s="491" t="s">
        <v>1089</v>
      </c>
      <c r="AK49" s="498" t="s">
        <v>1090</v>
      </c>
      <c r="AL49" s="491" t="s">
        <v>1205</v>
      </c>
      <c r="AM49" s="498" t="s">
        <v>1208</v>
      </c>
      <c r="AN49" s="491" t="s">
        <v>1276</v>
      </c>
      <c r="AO49" s="491" t="s">
        <v>1208</v>
      </c>
      <c r="AP49" s="491" t="s">
        <v>1276</v>
      </c>
    </row>
    <row r="50" spans="1:42" ht="409.5" x14ac:dyDescent="0.25">
      <c r="A50" s="509">
        <v>37</v>
      </c>
      <c r="B50" s="524" t="s">
        <v>394</v>
      </c>
      <c r="C50" s="512" t="s">
        <v>504</v>
      </c>
      <c r="D50" s="519" t="s">
        <v>957</v>
      </c>
      <c r="E50" s="272" t="s">
        <v>958</v>
      </c>
      <c r="F50" s="519" t="s">
        <v>959</v>
      </c>
      <c r="G50" s="516" t="s">
        <v>81</v>
      </c>
      <c r="H50" s="517">
        <v>8</v>
      </c>
      <c r="I50" s="193" t="s">
        <v>94</v>
      </c>
      <c r="J50" s="513">
        <f t="shared" si="5"/>
        <v>0.4</v>
      </c>
      <c r="K50" s="243" t="s">
        <v>8</v>
      </c>
      <c r="L50" s="527">
        <f t="shared" ref="L50:L54" si="6">IF(K50="LEVE",20%,IF(K50="MENOR",40%,IF(K50="MODERADO",60%,IF(K50="MAYOR",80%,IF(K50="CATASTRÓFICO",100%,IF(I50="",""))))))</f>
        <v>0.8</v>
      </c>
      <c r="M50" s="511" t="s">
        <v>100</v>
      </c>
      <c r="N50" s="524">
        <v>1</v>
      </c>
      <c r="O50" s="486" t="s">
        <v>969</v>
      </c>
      <c r="P50" s="165" t="s">
        <v>29</v>
      </c>
      <c r="Q50" s="165" t="s">
        <v>29</v>
      </c>
      <c r="R50" s="487" t="s">
        <v>15</v>
      </c>
      <c r="S50" s="487" t="s">
        <v>10</v>
      </c>
      <c r="T50" s="527">
        <v>0.4</v>
      </c>
      <c r="U50" s="487" t="s">
        <v>20</v>
      </c>
      <c r="V50" s="487" t="s">
        <v>23</v>
      </c>
      <c r="W50" s="487" t="s">
        <v>27</v>
      </c>
      <c r="X50" s="193" t="s">
        <v>93</v>
      </c>
      <c r="Y50" s="527">
        <v>0.24</v>
      </c>
      <c r="Z50" s="243" t="s">
        <v>8</v>
      </c>
      <c r="AA50" s="527">
        <f t="shared" si="2"/>
        <v>0.8</v>
      </c>
      <c r="AB50" s="511" t="s">
        <v>100</v>
      </c>
      <c r="AC50" s="522" t="s">
        <v>32</v>
      </c>
      <c r="AD50" s="491" t="s">
        <v>838</v>
      </c>
      <c r="AE50" s="489" t="s">
        <v>508</v>
      </c>
      <c r="AF50" s="523" t="s">
        <v>870</v>
      </c>
      <c r="AG50" s="465" t="s">
        <v>985</v>
      </c>
      <c r="AH50" s="491" t="s">
        <v>1091</v>
      </c>
      <c r="AI50" s="498" t="s">
        <v>1052</v>
      </c>
      <c r="AJ50" s="472" t="s">
        <v>1320</v>
      </c>
      <c r="AK50" s="498" t="s">
        <v>1052</v>
      </c>
      <c r="AL50" s="472" t="s">
        <v>1321</v>
      </c>
      <c r="AM50" s="498" t="s">
        <v>1268</v>
      </c>
      <c r="AN50" s="472" t="s">
        <v>1322</v>
      </c>
      <c r="AO50" s="491" t="s">
        <v>1052</v>
      </c>
      <c r="AP50" s="472" t="s">
        <v>1367</v>
      </c>
    </row>
    <row r="51" spans="1:42" ht="178.5" x14ac:dyDescent="0.25">
      <c r="A51" s="509">
        <v>38</v>
      </c>
      <c r="B51" s="524" t="s">
        <v>395</v>
      </c>
      <c r="C51" s="512" t="s">
        <v>504</v>
      </c>
      <c r="D51" s="246" t="s">
        <v>960</v>
      </c>
      <c r="E51" s="246" t="s">
        <v>961</v>
      </c>
      <c r="F51" s="246" t="s">
        <v>962</v>
      </c>
      <c r="G51" s="516" t="s">
        <v>85</v>
      </c>
      <c r="H51" s="525">
        <f>5*12</f>
        <v>60</v>
      </c>
      <c r="I51" s="193" t="s">
        <v>195</v>
      </c>
      <c r="J51" s="513">
        <f t="shared" si="5"/>
        <v>0.6</v>
      </c>
      <c r="K51" s="243" t="s">
        <v>167</v>
      </c>
      <c r="L51" s="527">
        <f t="shared" si="6"/>
        <v>0.2</v>
      </c>
      <c r="M51" s="511" t="s">
        <v>102</v>
      </c>
      <c r="N51" s="524">
        <v>2</v>
      </c>
      <c r="O51" s="121" t="s">
        <v>970</v>
      </c>
      <c r="P51" s="524" t="s">
        <v>29</v>
      </c>
      <c r="Q51" s="524" t="s">
        <v>29</v>
      </c>
      <c r="R51" s="487" t="s">
        <v>15</v>
      </c>
      <c r="S51" s="487" t="s">
        <v>10</v>
      </c>
      <c r="T51" s="527">
        <v>0.4</v>
      </c>
      <c r="U51" s="487" t="s">
        <v>20</v>
      </c>
      <c r="V51" s="487" t="s">
        <v>23</v>
      </c>
      <c r="W51" s="487" t="s">
        <v>27</v>
      </c>
      <c r="X51" s="193" t="s">
        <v>93</v>
      </c>
      <c r="Y51" s="527">
        <v>0.36</v>
      </c>
      <c r="Z51" s="243" t="s">
        <v>167</v>
      </c>
      <c r="AA51" s="527">
        <f t="shared" si="2"/>
        <v>0.2</v>
      </c>
      <c r="AB51" s="511" t="s">
        <v>102</v>
      </c>
      <c r="AC51" s="522" t="s">
        <v>32</v>
      </c>
      <c r="AD51" s="491" t="s">
        <v>839</v>
      </c>
      <c r="AE51" s="525" t="s">
        <v>401</v>
      </c>
      <c r="AF51" s="523" t="s">
        <v>870</v>
      </c>
      <c r="AG51" s="465" t="s">
        <v>985</v>
      </c>
      <c r="AH51" s="491" t="s">
        <v>1092</v>
      </c>
      <c r="AI51" s="498" t="s">
        <v>1093</v>
      </c>
      <c r="AJ51" s="472" t="s">
        <v>1221</v>
      </c>
      <c r="AK51" s="498" t="s">
        <v>1265</v>
      </c>
      <c r="AL51" s="472" t="s">
        <v>1323</v>
      </c>
      <c r="AM51" s="472" t="s">
        <v>1324</v>
      </c>
      <c r="AN51" s="472" t="s">
        <v>1325</v>
      </c>
      <c r="AO51" s="472" t="s">
        <v>1326</v>
      </c>
      <c r="AP51" s="472" t="s">
        <v>1368</v>
      </c>
    </row>
    <row r="52" spans="1:42" ht="184.5" customHeight="1" x14ac:dyDescent="0.25">
      <c r="A52" s="509">
        <v>39</v>
      </c>
      <c r="B52" s="524" t="s">
        <v>396</v>
      </c>
      <c r="C52" s="486" t="s">
        <v>402</v>
      </c>
      <c r="D52" s="246" t="s">
        <v>963</v>
      </c>
      <c r="E52" s="246" t="s">
        <v>964</v>
      </c>
      <c r="F52" s="246" t="s">
        <v>965</v>
      </c>
      <c r="G52" s="516" t="s">
        <v>81</v>
      </c>
      <c r="H52" s="525">
        <v>32</v>
      </c>
      <c r="I52" s="193" t="s">
        <v>195</v>
      </c>
      <c r="J52" s="513">
        <f t="shared" si="5"/>
        <v>0.6</v>
      </c>
      <c r="K52" s="243" t="s">
        <v>8</v>
      </c>
      <c r="L52" s="527">
        <f t="shared" si="6"/>
        <v>0.8</v>
      </c>
      <c r="M52" s="511" t="s">
        <v>100</v>
      </c>
      <c r="N52" s="524">
        <v>3</v>
      </c>
      <c r="O52" s="121" t="s">
        <v>971</v>
      </c>
      <c r="P52" s="524" t="s">
        <v>29</v>
      </c>
      <c r="Q52" s="524" t="s">
        <v>29</v>
      </c>
      <c r="R52" s="487" t="s">
        <v>16</v>
      </c>
      <c r="S52" s="487" t="s">
        <v>10</v>
      </c>
      <c r="T52" s="273">
        <v>0.3</v>
      </c>
      <c r="U52" s="487" t="s">
        <v>20</v>
      </c>
      <c r="V52" s="487" t="s">
        <v>23</v>
      </c>
      <c r="W52" s="487" t="s">
        <v>26</v>
      </c>
      <c r="X52" s="193" t="s">
        <v>94</v>
      </c>
      <c r="Y52" s="175">
        <v>0.42</v>
      </c>
      <c r="Z52" s="243" t="s">
        <v>8</v>
      </c>
      <c r="AA52" s="527">
        <f t="shared" si="2"/>
        <v>0.8</v>
      </c>
      <c r="AB52" s="511" t="s">
        <v>100</v>
      </c>
      <c r="AC52" s="522" t="s">
        <v>32</v>
      </c>
      <c r="AD52" s="405" t="s">
        <v>812</v>
      </c>
      <c r="AE52" s="525" t="s">
        <v>516</v>
      </c>
      <c r="AF52" s="523" t="s">
        <v>870</v>
      </c>
      <c r="AG52" s="465" t="s">
        <v>985</v>
      </c>
      <c r="AH52" s="491" t="s">
        <v>1327</v>
      </c>
      <c r="AI52" s="498" t="s">
        <v>1328</v>
      </c>
      <c r="AJ52" s="472" t="s">
        <v>1329</v>
      </c>
      <c r="AK52" s="491" t="s">
        <v>1336</v>
      </c>
      <c r="AL52" s="472" t="s">
        <v>1223</v>
      </c>
      <c r="AM52" s="472" t="s">
        <v>1330</v>
      </c>
      <c r="AN52" s="472" t="s">
        <v>1331</v>
      </c>
      <c r="AO52" s="472" t="s">
        <v>1326</v>
      </c>
      <c r="AP52" s="472" t="s">
        <v>1401</v>
      </c>
    </row>
    <row r="53" spans="1:42" ht="102" x14ac:dyDescent="0.25">
      <c r="A53" s="509">
        <v>40</v>
      </c>
      <c r="B53" s="524" t="s">
        <v>397</v>
      </c>
      <c r="C53" s="486" t="s">
        <v>402</v>
      </c>
      <c r="D53" s="486" t="s">
        <v>966</v>
      </c>
      <c r="E53" s="486" t="s">
        <v>967</v>
      </c>
      <c r="F53" s="486" t="s">
        <v>968</v>
      </c>
      <c r="G53" s="516" t="s">
        <v>814</v>
      </c>
      <c r="H53" s="525">
        <f>816</f>
        <v>816</v>
      </c>
      <c r="I53" s="193" t="s">
        <v>7</v>
      </c>
      <c r="J53" s="513">
        <f t="shared" si="5"/>
        <v>0.8</v>
      </c>
      <c r="K53" s="243" t="s">
        <v>8</v>
      </c>
      <c r="L53" s="527">
        <f t="shared" si="6"/>
        <v>0.8</v>
      </c>
      <c r="M53" s="511" t="s">
        <v>100</v>
      </c>
      <c r="N53" s="525">
        <v>4</v>
      </c>
      <c r="O53" s="121" t="s">
        <v>972</v>
      </c>
      <c r="P53" s="525" t="s">
        <v>29</v>
      </c>
      <c r="Q53" s="525" t="s">
        <v>29</v>
      </c>
      <c r="R53" s="487" t="s">
        <v>15</v>
      </c>
      <c r="S53" s="487" t="s">
        <v>11</v>
      </c>
      <c r="T53" s="173">
        <v>0.5</v>
      </c>
      <c r="U53" s="487" t="s">
        <v>20</v>
      </c>
      <c r="V53" s="487" t="s">
        <v>23</v>
      </c>
      <c r="W53" s="487" t="s">
        <v>27</v>
      </c>
      <c r="X53" s="193" t="s">
        <v>94</v>
      </c>
      <c r="Y53" s="527">
        <v>0.4</v>
      </c>
      <c r="Z53" s="243" t="s">
        <v>8</v>
      </c>
      <c r="AA53" s="527">
        <f t="shared" si="2"/>
        <v>0.8</v>
      </c>
      <c r="AB53" s="511" t="s">
        <v>100</v>
      </c>
      <c r="AC53" s="522" t="s">
        <v>32</v>
      </c>
      <c r="AD53" s="491" t="s">
        <v>410</v>
      </c>
      <c r="AE53" s="525" t="s">
        <v>517</v>
      </c>
      <c r="AF53" s="523" t="s">
        <v>870</v>
      </c>
      <c r="AG53" s="465" t="s">
        <v>985</v>
      </c>
      <c r="AH53" s="491" t="s">
        <v>1332</v>
      </c>
      <c r="AI53" s="470" t="s">
        <v>1333</v>
      </c>
      <c r="AJ53" s="472" t="s">
        <v>1334</v>
      </c>
      <c r="AK53" s="491" t="s">
        <v>1335</v>
      </c>
      <c r="AL53" s="472" t="s">
        <v>1223</v>
      </c>
      <c r="AM53" s="472" t="s">
        <v>1269</v>
      </c>
      <c r="AN53" s="472" t="s">
        <v>1337</v>
      </c>
      <c r="AO53" s="472" t="s">
        <v>1326</v>
      </c>
      <c r="AP53" s="472" t="s">
        <v>1369</v>
      </c>
    </row>
    <row r="54" spans="1:42" ht="91.5" customHeight="1" x14ac:dyDescent="0.25">
      <c r="A54" s="563">
        <v>41</v>
      </c>
      <c r="B54" s="563" t="s">
        <v>421</v>
      </c>
      <c r="C54" s="601" t="s">
        <v>145</v>
      </c>
      <c r="D54" s="588" t="s">
        <v>951</v>
      </c>
      <c r="E54" s="603" t="s">
        <v>952</v>
      </c>
      <c r="F54" s="603" t="s">
        <v>953</v>
      </c>
      <c r="G54" s="604" t="s">
        <v>814</v>
      </c>
      <c r="H54" s="596">
        <v>100</v>
      </c>
      <c r="I54" s="586" t="s">
        <v>195</v>
      </c>
      <c r="J54" s="591">
        <f t="shared" si="5"/>
        <v>0.6</v>
      </c>
      <c r="K54" s="593" t="s">
        <v>8</v>
      </c>
      <c r="L54" s="591">
        <f t="shared" si="6"/>
        <v>0.8</v>
      </c>
      <c r="M54" s="584" t="s">
        <v>100</v>
      </c>
      <c r="N54" s="524">
        <v>1</v>
      </c>
      <c r="O54" s="486" t="s">
        <v>411</v>
      </c>
      <c r="P54" s="165" t="s">
        <v>29</v>
      </c>
      <c r="Q54" s="165" t="s">
        <v>29</v>
      </c>
      <c r="R54" s="487" t="s">
        <v>15</v>
      </c>
      <c r="S54" s="487" t="s">
        <v>10</v>
      </c>
      <c r="T54" s="527">
        <v>0.4</v>
      </c>
      <c r="U54" s="487" t="s">
        <v>20</v>
      </c>
      <c r="V54" s="487" t="s">
        <v>23</v>
      </c>
      <c r="W54" s="487" t="s">
        <v>27</v>
      </c>
      <c r="X54" s="586" t="s">
        <v>195</v>
      </c>
      <c r="Y54" s="190">
        <v>0.36</v>
      </c>
      <c r="Z54" s="582" t="s">
        <v>104</v>
      </c>
      <c r="AA54" s="591">
        <f>IF(Z54="LEVE",20%,IF(Z54="MENOR",40%,IF(Z54="MODERADO",60%,IF(Z54="MAYOR",80%,IF(Z54="CATASTRÓFICO",100%,IF(X54="",""))))))</f>
        <v>1</v>
      </c>
      <c r="AB54" s="584" t="s">
        <v>99</v>
      </c>
      <c r="AC54" s="624" t="s">
        <v>32</v>
      </c>
      <c r="AD54" s="491" t="s">
        <v>518</v>
      </c>
      <c r="AE54" s="274" t="s">
        <v>412</v>
      </c>
      <c r="AF54" s="523" t="s">
        <v>870</v>
      </c>
      <c r="AG54" s="465" t="s">
        <v>985</v>
      </c>
      <c r="AH54" s="481" t="s">
        <v>1094</v>
      </c>
      <c r="AI54" s="491" t="s">
        <v>1095</v>
      </c>
      <c r="AJ54" s="481" t="s">
        <v>1096</v>
      </c>
      <c r="AK54" s="491" t="s">
        <v>1095</v>
      </c>
      <c r="AL54" s="481" t="s">
        <v>1194</v>
      </c>
      <c r="AM54" s="491" t="s">
        <v>1095</v>
      </c>
      <c r="AN54" s="481" t="s">
        <v>1390</v>
      </c>
      <c r="AO54" s="504"/>
      <c r="AP54" s="481" t="s">
        <v>1390</v>
      </c>
    </row>
    <row r="55" spans="1:42" ht="90.75" customHeight="1" x14ac:dyDescent="0.25">
      <c r="A55" s="564"/>
      <c r="B55" s="564"/>
      <c r="C55" s="602"/>
      <c r="D55" s="590"/>
      <c r="E55" s="590"/>
      <c r="F55" s="590"/>
      <c r="G55" s="605"/>
      <c r="H55" s="597"/>
      <c r="I55" s="587"/>
      <c r="J55" s="592"/>
      <c r="K55" s="595"/>
      <c r="L55" s="592"/>
      <c r="M55" s="585"/>
      <c r="N55" s="524">
        <v>2</v>
      </c>
      <c r="O55" s="486" t="s">
        <v>413</v>
      </c>
      <c r="P55" s="165" t="s">
        <v>29</v>
      </c>
      <c r="Q55" s="165" t="s">
        <v>29</v>
      </c>
      <c r="R55" s="487" t="s">
        <v>15</v>
      </c>
      <c r="S55" s="487" t="s">
        <v>10</v>
      </c>
      <c r="T55" s="527">
        <v>0.4</v>
      </c>
      <c r="U55" s="487" t="s">
        <v>20</v>
      </c>
      <c r="V55" s="487" t="s">
        <v>23</v>
      </c>
      <c r="W55" s="487" t="s">
        <v>27</v>
      </c>
      <c r="X55" s="587"/>
      <c r="Y55" s="190">
        <v>0.216</v>
      </c>
      <c r="Z55" s="583"/>
      <c r="AA55" s="592"/>
      <c r="AB55" s="585"/>
      <c r="AC55" s="625"/>
      <c r="AD55" s="491" t="s">
        <v>414</v>
      </c>
      <c r="AE55" s="274" t="s">
        <v>412</v>
      </c>
      <c r="AF55" s="523" t="s">
        <v>870</v>
      </c>
      <c r="AG55" s="465" t="s">
        <v>985</v>
      </c>
      <c r="AH55" s="491" t="s">
        <v>1097</v>
      </c>
      <c r="AI55" s="473" t="s">
        <v>1098</v>
      </c>
      <c r="AJ55" s="491" t="s">
        <v>1099</v>
      </c>
      <c r="AK55" s="491" t="s">
        <v>1095</v>
      </c>
      <c r="AL55" s="491" t="s">
        <v>1195</v>
      </c>
      <c r="AM55" s="491" t="s">
        <v>1095</v>
      </c>
      <c r="AN55" s="491" t="s">
        <v>1391</v>
      </c>
      <c r="AO55" s="504"/>
      <c r="AP55" s="491" t="s">
        <v>1391</v>
      </c>
    </row>
    <row r="56" spans="1:42" ht="79.5" customHeight="1" x14ac:dyDescent="0.25">
      <c r="A56" s="508">
        <v>42</v>
      </c>
      <c r="B56" s="524" t="s">
        <v>422</v>
      </c>
      <c r="C56" s="486" t="s">
        <v>145</v>
      </c>
      <c r="D56" s="486" t="s">
        <v>519</v>
      </c>
      <c r="E56" s="486" t="s">
        <v>954</v>
      </c>
      <c r="F56" s="486" t="s">
        <v>955</v>
      </c>
      <c r="G56" s="516" t="s">
        <v>814</v>
      </c>
      <c r="H56" s="525">
        <v>24</v>
      </c>
      <c r="I56" s="193" t="s">
        <v>94</v>
      </c>
      <c r="J56" s="513">
        <f>IF(I56="MUY BAJA",20%,IF(I56="BAJA",40%,IF(I56="MEDIA",60%,IF(I56="ALTA",80%,IF(I56="MUY ALTA",100%,IF(I56="",""))))))</f>
        <v>0.4</v>
      </c>
      <c r="K56" s="243" t="s">
        <v>104</v>
      </c>
      <c r="L56" s="527">
        <f>IF(K56="LEVE",20%,IF(K56="MENOR",40%,IF(K56="MODERADO",60%,IF(K56="MAYOR",80%,IF(K56="CATASTRÓFICO",100%,IF(I56="",""))))))</f>
        <v>1</v>
      </c>
      <c r="M56" s="511" t="s">
        <v>99</v>
      </c>
      <c r="N56" s="524">
        <v>3</v>
      </c>
      <c r="O56" s="121" t="s">
        <v>415</v>
      </c>
      <c r="P56" s="524" t="s">
        <v>29</v>
      </c>
      <c r="Q56" s="524" t="s">
        <v>29</v>
      </c>
      <c r="R56" s="487" t="s">
        <v>17</v>
      </c>
      <c r="S56" s="487" t="s">
        <v>10</v>
      </c>
      <c r="T56" s="527">
        <v>0.4</v>
      </c>
      <c r="U56" s="487" t="s">
        <v>20</v>
      </c>
      <c r="V56" s="487" t="s">
        <v>23</v>
      </c>
      <c r="W56" s="487" t="s">
        <v>27</v>
      </c>
      <c r="X56" s="193" t="s">
        <v>94</v>
      </c>
      <c r="Y56" s="527">
        <v>0.36</v>
      </c>
      <c r="Z56" s="243" t="s">
        <v>104</v>
      </c>
      <c r="AA56" s="527">
        <f>IF(Z56="LEVE",20%,IF(Z56="MENOR",40%,IF(Z56="MODERADO",60%,IF(Z56="MAYOR",80%,IF(Z56="CATASTRÓFICO",100%,IF(X56="",""))))))</f>
        <v>1</v>
      </c>
      <c r="AB56" s="511" t="s">
        <v>99</v>
      </c>
      <c r="AC56" s="522" t="s">
        <v>32</v>
      </c>
      <c r="AD56" s="491" t="s">
        <v>416</v>
      </c>
      <c r="AE56" s="274" t="s">
        <v>417</v>
      </c>
      <c r="AF56" s="523" t="s">
        <v>870</v>
      </c>
      <c r="AG56" s="465" t="s">
        <v>985</v>
      </c>
      <c r="AH56" s="474" t="s">
        <v>1100</v>
      </c>
      <c r="AI56" s="473" t="s">
        <v>1101</v>
      </c>
      <c r="AJ56" s="474" t="s">
        <v>1102</v>
      </c>
      <c r="AK56" s="491" t="s">
        <v>1168</v>
      </c>
      <c r="AL56" s="474" t="s">
        <v>1196</v>
      </c>
      <c r="AM56" s="491" t="s">
        <v>1168</v>
      </c>
      <c r="AN56" s="474" t="s">
        <v>1392</v>
      </c>
      <c r="AO56" s="504"/>
      <c r="AP56" s="474" t="s">
        <v>1392</v>
      </c>
    </row>
    <row r="57" spans="1:42" ht="69" customHeight="1" x14ac:dyDescent="0.25">
      <c r="A57" s="563">
        <v>43</v>
      </c>
      <c r="B57" s="563" t="s">
        <v>423</v>
      </c>
      <c r="C57" s="588" t="s">
        <v>145</v>
      </c>
      <c r="D57" s="588" t="s">
        <v>520</v>
      </c>
      <c r="E57" s="588" t="s">
        <v>956</v>
      </c>
      <c r="F57" s="588" t="s">
        <v>521</v>
      </c>
      <c r="G57" s="604" t="s">
        <v>820</v>
      </c>
      <c r="H57" s="596">
        <v>100</v>
      </c>
      <c r="I57" s="586" t="s">
        <v>195</v>
      </c>
      <c r="J57" s="591">
        <f>IF(I57="MUY BAJA",20%,IF(I57="BAJA",40%,IF(I57="MEDIA",60%,IF(I57="ALTA",80%,IF(I57="MUY ALTA",100%,IF(I57="",""))))))</f>
        <v>0.6</v>
      </c>
      <c r="K57" s="593" t="s">
        <v>104</v>
      </c>
      <c r="L57" s="591">
        <f>IF(K57="LEVE",20%,IF(K57="MENOR",40%,IF(K57="MODERADO",60%,IF(K57="MAYOR",80%,IF(K57="CATASTRÓFICO",100%,IF(I57="",""))))))</f>
        <v>1</v>
      </c>
      <c r="M57" s="584" t="s">
        <v>99</v>
      </c>
      <c r="N57" s="524">
        <v>4</v>
      </c>
      <c r="O57" s="121" t="s">
        <v>418</v>
      </c>
      <c r="P57" s="524" t="s">
        <v>29</v>
      </c>
      <c r="Q57" s="524" t="s">
        <v>29</v>
      </c>
      <c r="R57" s="487" t="s">
        <v>16</v>
      </c>
      <c r="S57" s="487" t="s">
        <v>10</v>
      </c>
      <c r="T57" s="527">
        <v>0.4</v>
      </c>
      <c r="U57" s="487" t="s">
        <v>20</v>
      </c>
      <c r="V57" s="487" t="s">
        <v>23</v>
      </c>
      <c r="W57" s="487" t="s">
        <v>26</v>
      </c>
      <c r="X57" s="586" t="s">
        <v>195</v>
      </c>
      <c r="Y57" s="527">
        <v>0.24</v>
      </c>
      <c r="Z57" s="582" t="s">
        <v>104</v>
      </c>
      <c r="AA57" s="622">
        <f>IF(Z57="LEVE",20%,IF(Z57="MENOR",40%,IF(Z57="MODERADO",60%,IF(Z57="MAYOR",80%,IF(Z57="CATASTRÓFICO",100%,IF(X57="",""))))))</f>
        <v>1</v>
      </c>
      <c r="AB57" s="584" t="s">
        <v>99</v>
      </c>
      <c r="AC57" s="624" t="s">
        <v>218</v>
      </c>
      <c r="AD57" s="491" t="s">
        <v>522</v>
      </c>
      <c r="AE57" s="278" t="s">
        <v>419</v>
      </c>
      <c r="AF57" s="523" t="s">
        <v>870</v>
      </c>
      <c r="AG57" s="465" t="s">
        <v>985</v>
      </c>
      <c r="AH57" s="481" t="s">
        <v>1103</v>
      </c>
      <c r="AI57" s="473" t="s">
        <v>1101</v>
      </c>
      <c r="AJ57" s="481" t="s">
        <v>1103</v>
      </c>
      <c r="AK57" s="473" t="s">
        <v>1101</v>
      </c>
      <c r="AL57" s="481" t="s">
        <v>1103</v>
      </c>
      <c r="AM57" s="473" t="s">
        <v>1101</v>
      </c>
      <c r="AN57" s="481" t="s">
        <v>1393</v>
      </c>
      <c r="AO57" s="504"/>
      <c r="AP57" s="481" t="s">
        <v>1393</v>
      </c>
    </row>
    <row r="58" spans="1:42" ht="56.25" customHeight="1" x14ac:dyDescent="0.25">
      <c r="A58" s="564"/>
      <c r="B58" s="564"/>
      <c r="C58" s="590"/>
      <c r="D58" s="590"/>
      <c r="E58" s="590"/>
      <c r="F58" s="590"/>
      <c r="G58" s="605"/>
      <c r="H58" s="597"/>
      <c r="I58" s="587"/>
      <c r="J58" s="592"/>
      <c r="K58" s="595"/>
      <c r="L58" s="592"/>
      <c r="M58" s="585"/>
      <c r="N58" s="524">
        <v>5</v>
      </c>
      <c r="O58" s="121" t="s">
        <v>852</v>
      </c>
      <c r="P58" s="524" t="s">
        <v>29</v>
      </c>
      <c r="Q58" s="524" t="s">
        <v>29</v>
      </c>
      <c r="R58" s="487" t="s">
        <v>16</v>
      </c>
      <c r="S58" s="487" t="s">
        <v>10</v>
      </c>
      <c r="T58" s="527">
        <v>0.4</v>
      </c>
      <c r="U58" s="487" t="s">
        <v>20</v>
      </c>
      <c r="V58" s="487" t="s">
        <v>23</v>
      </c>
      <c r="W58" s="487" t="s">
        <v>26</v>
      </c>
      <c r="X58" s="587"/>
      <c r="Y58" s="276">
        <v>0.16799999999999998</v>
      </c>
      <c r="Z58" s="583"/>
      <c r="AA58" s="623"/>
      <c r="AB58" s="585"/>
      <c r="AC58" s="625"/>
      <c r="AD58" s="491" t="s">
        <v>420</v>
      </c>
      <c r="AE58" s="525" t="s">
        <v>419</v>
      </c>
      <c r="AF58" s="523" t="s">
        <v>870</v>
      </c>
      <c r="AG58" s="465" t="s">
        <v>985</v>
      </c>
      <c r="AH58" s="473" t="s">
        <v>1104</v>
      </c>
      <c r="AI58" s="473" t="s">
        <v>1101</v>
      </c>
      <c r="AJ58" s="473" t="s">
        <v>1104</v>
      </c>
      <c r="AK58" s="473" t="s">
        <v>1101</v>
      </c>
      <c r="AL58" s="473" t="s">
        <v>1104</v>
      </c>
      <c r="AM58" s="473" t="s">
        <v>1101</v>
      </c>
      <c r="AN58" s="473" t="s">
        <v>1394</v>
      </c>
      <c r="AO58" s="504"/>
      <c r="AP58" s="473" t="s">
        <v>1394</v>
      </c>
    </row>
    <row r="59" spans="1:42" ht="140.25" x14ac:dyDescent="0.25">
      <c r="A59" s="508">
        <v>44</v>
      </c>
      <c r="B59" s="524" t="s">
        <v>435</v>
      </c>
      <c r="C59" s="486" t="s">
        <v>145</v>
      </c>
      <c r="D59" s="486" t="s">
        <v>424</v>
      </c>
      <c r="E59" s="486" t="s">
        <v>913</v>
      </c>
      <c r="F59" s="486" t="s">
        <v>914</v>
      </c>
      <c r="G59" s="516" t="s">
        <v>81</v>
      </c>
      <c r="H59" s="525">
        <v>19</v>
      </c>
      <c r="I59" s="193" t="s">
        <v>94</v>
      </c>
      <c r="J59" s="513">
        <f t="shared" ref="J59:J69" si="7">IF(I59="MUY BAJA",20%,IF(I59="BAJA",40%,IF(I59="MEDIA",60%,IF(I59="ALTA",80%,IF(I59="MUY ALTA",100%,IF(I59="",""))))))</f>
        <v>0.4</v>
      </c>
      <c r="K59" s="243" t="s">
        <v>104</v>
      </c>
      <c r="L59" s="527">
        <f t="shared" ref="L59:L62" si="8">IF(K59="LEVE",20%,IF(K59="MENOR",40%,IF(K59="MODERADO",60%,IF(K59="MAYOR",80%,IF(K59="CATASTRÓFICO",100%,IF(I59="",""))))))</f>
        <v>1</v>
      </c>
      <c r="M59" s="511" t="s">
        <v>99</v>
      </c>
      <c r="N59" s="525">
        <v>1</v>
      </c>
      <c r="O59" s="491" t="s">
        <v>425</v>
      </c>
      <c r="P59" s="525" t="s">
        <v>29</v>
      </c>
      <c r="Q59" s="525" t="s">
        <v>29</v>
      </c>
      <c r="R59" s="487" t="s">
        <v>15</v>
      </c>
      <c r="S59" s="487" t="s">
        <v>10</v>
      </c>
      <c r="T59" s="495">
        <v>0.4</v>
      </c>
      <c r="U59" s="487" t="s">
        <v>20</v>
      </c>
      <c r="V59" s="487" t="s">
        <v>23</v>
      </c>
      <c r="W59" s="487" t="s">
        <v>27</v>
      </c>
      <c r="X59" s="193" t="s">
        <v>93</v>
      </c>
      <c r="Y59" s="495">
        <v>0.24</v>
      </c>
      <c r="Z59" s="243" t="s">
        <v>104</v>
      </c>
      <c r="AA59" s="527">
        <f>IF(Z59="LEVE",20%,IF(Z59="MENOR",40%,IF(Z59="MODERADO",60%,IF(Z59="MAYOR",80%,IF(Z59="CATASTRÓFICO",100%,IF(X59="",""))))))</f>
        <v>1</v>
      </c>
      <c r="AB59" s="511" t="s">
        <v>99</v>
      </c>
      <c r="AC59" s="522" t="s">
        <v>32</v>
      </c>
      <c r="AD59" s="491" t="s">
        <v>847</v>
      </c>
      <c r="AE59" s="525" t="s">
        <v>426</v>
      </c>
      <c r="AF59" s="523" t="s">
        <v>870</v>
      </c>
      <c r="AG59" s="465" t="s">
        <v>985</v>
      </c>
      <c r="AH59" s="473" t="s">
        <v>1105</v>
      </c>
      <c r="AI59" s="473" t="s">
        <v>1101</v>
      </c>
      <c r="AJ59" s="473" t="s">
        <v>1105</v>
      </c>
      <c r="AK59" s="473" t="s">
        <v>1101</v>
      </c>
      <c r="AL59" s="473" t="s">
        <v>1105</v>
      </c>
      <c r="AM59" s="473" t="s">
        <v>1101</v>
      </c>
      <c r="AN59" s="473" t="s">
        <v>1395</v>
      </c>
      <c r="AO59" s="504"/>
      <c r="AP59" s="473" t="s">
        <v>1395</v>
      </c>
    </row>
    <row r="60" spans="1:42" ht="82.5" customHeight="1" x14ac:dyDescent="0.25">
      <c r="A60" s="514">
        <v>45</v>
      </c>
      <c r="B60" s="524" t="s">
        <v>436</v>
      </c>
      <c r="C60" s="486" t="s">
        <v>145</v>
      </c>
      <c r="D60" s="486" t="s">
        <v>427</v>
      </c>
      <c r="E60" s="486" t="s">
        <v>915</v>
      </c>
      <c r="F60" s="486" t="s">
        <v>916</v>
      </c>
      <c r="G60" s="516" t="s">
        <v>81</v>
      </c>
      <c r="H60" s="525">
        <v>19</v>
      </c>
      <c r="I60" s="193" t="s">
        <v>94</v>
      </c>
      <c r="J60" s="513">
        <f t="shared" si="7"/>
        <v>0.4</v>
      </c>
      <c r="K60" s="243" t="s">
        <v>104</v>
      </c>
      <c r="L60" s="527">
        <f t="shared" si="8"/>
        <v>1</v>
      </c>
      <c r="M60" s="511" t="s">
        <v>99</v>
      </c>
      <c r="N60" s="525">
        <v>2</v>
      </c>
      <c r="O60" s="491" t="s">
        <v>428</v>
      </c>
      <c r="P60" s="525" t="s">
        <v>29</v>
      </c>
      <c r="Q60" s="525" t="s">
        <v>29</v>
      </c>
      <c r="R60" s="487" t="s">
        <v>15</v>
      </c>
      <c r="S60" s="487" t="s">
        <v>10</v>
      </c>
      <c r="T60" s="485">
        <v>0.4</v>
      </c>
      <c r="U60" s="487" t="s">
        <v>20</v>
      </c>
      <c r="V60" s="487" t="s">
        <v>23</v>
      </c>
      <c r="W60" s="487" t="s">
        <v>27</v>
      </c>
      <c r="X60" s="193" t="s">
        <v>93</v>
      </c>
      <c r="Y60" s="495">
        <v>0.24</v>
      </c>
      <c r="Z60" s="243" t="s">
        <v>104</v>
      </c>
      <c r="AA60" s="527">
        <f>IF(Z60="LEVE",20%,IF(Z60="MENOR",40%,IF(Z60="MODERADO",60%,IF(Z60="MAYOR",80%,IF(Z60="CATASTRÓFICO",100%,IF(X60="",""))))))</f>
        <v>1</v>
      </c>
      <c r="AB60" s="511" t="s">
        <v>99</v>
      </c>
      <c r="AC60" s="522" t="s">
        <v>32</v>
      </c>
      <c r="AD60" s="491" t="s">
        <v>848</v>
      </c>
      <c r="AE60" s="525" t="s">
        <v>426</v>
      </c>
      <c r="AF60" s="523" t="s">
        <v>870</v>
      </c>
      <c r="AG60" s="465" t="s">
        <v>985</v>
      </c>
      <c r="AH60" s="481" t="s">
        <v>1106</v>
      </c>
      <c r="AI60" s="473" t="s">
        <v>1101</v>
      </c>
      <c r="AJ60" s="481" t="s">
        <v>1106</v>
      </c>
      <c r="AK60" s="473" t="s">
        <v>1101</v>
      </c>
      <c r="AL60" s="481" t="s">
        <v>1106</v>
      </c>
      <c r="AM60" s="473" t="s">
        <v>1101</v>
      </c>
      <c r="AN60" s="481" t="s">
        <v>1396</v>
      </c>
      <c r="AO60" s="504"/>
      <c r="AP60" s="481" t="s">
        <v>1396</v>
      </c>
    </row>
    <row r="61" spans="1:42" ht="267.75" x14ac:dyDescent="0.25">
      <c r="A61" s="508">
        <v>46</v>
      </c>
      <c r="B61" s="524" t="s">
        <v>437</v>
      </c>
      <c r="C61" s="486" t="s">
        <v>145</v>
      </c>
      <c r="D61" s="486" t="s">
        <v>430</v>
      </c>
      <c r="E61" s="486" t="s">
        <v>917</v>
      </c>
      <c r="F61" s="486" t="s">
        <v>918</v>
      </c>
      <c r="G61" s="516" t="s">
        <v>81</v>
      </c>
      <c r="H61" s="525">
        <v>36</v>
      </c>
      <c r="I61" s="193" t="s">
        <v>195</v>
      </c>
      <c r="J61" s="513">
        <f t="shared" si="7"/>
        <v>0.6</v>
      </c>
      <c r="K61" s="243" t="s">
        <v>167</v>
      </c>
      <c r="L61" s="527">
        <f t="shared" si="8"/>
        <v>0.2</v>
      </c>
      <c r="M61" s="511" t="s">
        <v>102</v>
      </c>
      <c r="N61" s="525">
        <v>3</v>
      </c>
      <c r="O61" s="491" t="s">
        <v>433</v>
      </c>
      <c r="P61" s="525" t="s">
        <v>29</v>
      </c>
      <c r="Q61" s="525" t="s">
        <v>29</v>
      </c>
      <c r="R61" s="487" t="s">
        <v>15</v>
      </c>
      <c r="S61" s="487" t="s">
        <v>10</v>
      </c>
      <c r="T61" s="485">
        <v>0.4</v>
      </c>
      <c r="U61" s="487" t="s">
        <v>20</v>
      </c>
      <c r="V61" s="487" t="s">
        <v>23</v>
      </c>
      <c r="W61" s="487" t="s">
        <v>27</v>
      </c>
      <c r="X61" s="193" t="s">
        <v>94</v>
      </c>
      <c r="Y61" s="495">
        <v>0.36</v>
      </c>
      <c r="Z61" s="243" t="s">
        <v>167</v>
      </c>
      <c r="AA61" s="527">
        <f>IF(Z61="LEVE",20%,IF(Z61="MENOR",40%,IF(Z61="MODERADO",60%,IF(Z61="MAYOR",80%,IF(Z61="CATASTRÓFICO",100%,IF(X61="",""))))))</f>
        <v>0.2</v>
      </c>
      <c r="AB61" s="511" t="s">
        <v>102</v>
      </c>
      <c r="AC61" s="522" t="s">
        <v>32</v>
      </c>
      <c r="AD61" s="525" t="s">
        <v>849</v>
      </c>
      <c r="AE61" s="525" t="s">
        <v>419</v>
      </c>
      <c r="AF61" s="523" t="s">
        <v>870</v>
      </c>
      <c r="AG61" s="465" t="s">
        <v>985</v>
      </c>
      <c r="AH61" s="481" t="s">
        <v>1106</v>
      </c>
      <c r="AI61" s="473" t="s">
        <v>1101</v>
      </c>
      <c r="AJ61" s="481" t="s">
        <v>1106</v>
      </c>
      <c r="AK61" s="473" t="s">
        <v>1101</v>
      </c>
      <c r="AL61" s="481" t="s">
        <v>1106</v>
      </c>
      <c r="AM61" s="473" t="s">
        <v>1101</v>
      </c>
      <c r="AN61" s="547" t="s">
        <v>1397</v>
      </c>
      <c r="AO61" s="504"/>
      <c r="AP61" s="547" t="s">
        <v>1397</v>
      </c>
    </row>
    <row r="62" spans="1:42" ht="144" customHeight="1" x14ac:dyDescent="0.25">
      <c r="A62" s="514">
        <v>47</v>
      </c>
      <c r="B62" s="524" t="s">
        <v>438</v>
      </c>
      <c r="C62" s="486" t="s">
        <v>145</v>
      </c>
      <c r="D62" s="486" t="s">
        <v>434</v>
      </c>
      <c r="E62" s="486" t="s">
        <v>919</v>
      </c>
      <c r="F62" s="486" t="s">
        <v>920</v>
      </c>
      <c r="G62" s="516" t="s">
        <v>820</v>
      </c>
      <c r="H62" s="525">
        <v>19</v>
      </c>
      <c r="I62" s="193" t="s">
        <v>94</v>
      </c>
      <c r="J62" s="513">
        <f t="shared" si="7"/>
        <v>0.4</v>
      </c>
      <c r="K62" s="243" t="s">
        <v>104</v>
      </c>
      <c r="L62" s="527">
        <f t="shared" si="8"/>
        <v>1</v>
      </c>
      <c r="M62" s="511" t="s">
        <v>99</v>
      </c>
      <c r="N62" s="525">
        <v>4</v>
      </c>
      <c r="O62" s="491" t="s">
        <v>846</v>
      </c>
      <c r="P62" s="525" t="s">
        <v>29</v>
      </c>
      <c r="Q62" s="525" t="s">
        <v>29</v>
      </c>
      <c r="R62" s="487" t="s">
        <v>15</v>
      </c>
      <c r="S62" s="487" t="s">
        <v>10</v>
      </c>
      <c r="T62" s="485">
        <v>0.4</v>
      </c>
      <c r="U62" s="487" t="s">
        <v>20</v>
      </c>
      <c r="V62" s="487" t="s">
        <v>23</v>
      </c>
      <c r="W62" s="487" t="s">
        <v>27</v>
      </c>
      <c r="X62" s="193" t="s">
        <v>93</v>
      </c>
      <c r="Y62" s="495">
        <v>0.24</v>
      </c>
      <c r="Z62" s="243" t="s">
        <v>104</v>
      </c>
      <c r="AA62" s="527">
        <f>IF(Z62="LEVE",20%,IF(Z62="MENOR",40%,IF(Z62="MODERADO",60%,IF(Z62="MAYOR",80%,IF(Z62="CATASTRÓFICO",100%,IF(X62="",""))))))</f>
        <v>1</v>
      </c>
      <c r="AB62" s="511" t="s">
        <v>99</v>
      </c>
      <c r="AC62" s="522" t="s">
        <v>32</v>
      </c>
      <c r="AD62" s="491" t="s">
        <v>420</v>
      </c>
      <c r="AE62" s="525" t="s">
        <v>419</v>
      </c>
      <c r="AF62" s="523" t="s">
        <v>870</v>
      </c>
      <c r="AG62" s="465" t="s">
        <v>985</v>
      </c>
      <c r="AH62" s="481" t="s">
        <v>1104</v>
      </c>
      <c r="AI62" s="473" t="s">
        <v>1101</v>
      </c>
      <c r="AJ62" s="481" t="s">
        <v>1104</v>
      </c>
      <c r="AK62" s="473" t="s">
        <v>1101</v>
      </c>
      <c r="AL62" s="481" t="s">
        <v>1104</v>
      </c>
      <c r="AM62" s="473" t="s">
        <v>1101</v>
      </c>
      <c r="AN62" s="491" t="s">
        <v>1410</v>
      </c>
      <c r="AO62" s="504"/>
      <c r="AP62" s="491" t="s">
        <v>1409</v>
      </c>
    </row>
    <row r="63" spans="1:42" ht="102.75" customHeight="1" x14ac:dyDescent="0.25">
      <c r="A63" s="598">
        <v>48</v>
      </c>
      <c r="B63" s="563" t="s">
        <v>439</v>
      </c>
      <c r="C63" s="588" t="s">
        <v>145</v>
      </c>
      <c r="D63" s="588" t="s">
        <v>528</v>
      </c>
      <c r="E63" s="588" t="s">
        <v>829</v>
      </c>
      <c r="F63" s="588" t="s">
        <v>530</v>
      </c>
      <c r="G63" s="604" t="s">
        <v>81</v>
      </c>
      <c r="H63" s="596">
        <v>12</v>
      </c>
      <c r="I63" s="586" t="s">
        <v>94</v>
      </c>
      <c r="J63" s="591">
        <f t="shared" si="7"/>
        <v>0.4</v>
      </c>
      <c r="K63" s="593" t="s">
        <v>8</v>
      </c>
      <c r="L63" s="599">
        <v>0.8</v>
      </c>
      <c r="M63" s="584" t="s">
        <v>100</v>
      </c>
      <c r="N63" s="524">
        <v>1</v>
      </c>
      <c r="O63" s="486" t="s">
        <v>531</v>
      </c>
      <c r="P63" s="165" t="s">
        <v>29</v>
      </c>
      <c r="Q63" s="165" t="s">
        <v>29</v>
      </c>
      <c r="R63" s="487" t="s">
        <v>15</v>
      </c>
      <c r="S63" s="487" t="s">
        <v>10</v>
      </c>
      <c r="T63" s="527">
        <v>0.4</v>
      </c>
      <c r="U63" s="487" t="s">
        <v>20</v>
      </c>
      <c r="V63" s="487" t="s">
        <v>23</v>
      </c>
      <c r="W63" s="487" t="s">
        <v>27</v>
      </c>
      <c r="X63" s="586" t="s">
        <v>93</v>
      </c>
      <c r="Y63" s="251">
        <v>0.24</v>
      </c>
      <c r="Z63" s="593" t="s">
        <v>8</v>
      </c>
      <c r="AA63" s="283">
        <v>0.8</v>
      </c>
      <c r="AB63" s="584" t="s">
        <v>100</v>
      </c>
      <c r="AC63" s="522" t="s">
        <v>32</v>
      </c>
      <c r="AD63" s="121" t="s">
        <v>667</v>
      </c>
      <c r="AE63" s="121" t="s">
        <v>668</v>
      </c>
      <c r="AF63" s="523" t="s">
        <v>870</v>
      </c>
      <c r="AG63" s="465" t="s">
        <v>985</v>
      </c>
      <c r="AH63" s="498" t="s">
        <v>1107</v>
      </c>
      <c r="AI63" s="473" t="s">
        <v>1108</v>
      </c>
      <c r="AJ63" s="491" t="s">
        <v>1109</v>
      </c>
      <c r="AK63" s="473" t="s">
        <v>1101</v>
      </c>
      <c r="AL63" s="491" t="s">
        <v>1163</v>
      </c>
      <c r="AM63" s="491" t="s">
        <v>1164</v>
      </c>
      <c r="AN63" s="491" t="s">
        <v>1219</v>
      </c>
      <c r="AO63" s="473" t="s">
        <v>1220</v>
      </c>
      <c r="AP63" s="491" t="s">
        <v>1219</v>
      </c>
    </row>
    <row r="64" spans="1:42" ht="93" customHeight="1" x14ac:dyDescent="0.25">
      <c r="A64" s="564"/>
      <c r="B64" s="564"/>
      <c r="C64" s="590"/>
      <c r="D64" s="590"/>
      <c r="E64" s="590"/>
      <c r="F64" s="590"/>
      <c r="G64" s="605"/>
      <c r="H64" s="597"/>
      <c r="I64" s="587"/>
      <c r="J64" s="592"/>
      <c r="K64" s="595"/>
      <c r="L64" s="600"/>
      <c r="M64" s="585"/>
      <c r="N64" s="524">
        <v>2</v>
      </c>
      <c r="O64" s="486" t="s">
        <v>1403</v>
      </c>
      <c r="P64" s="165" t="s">
        <v>29</v>
      </c>
      <c r="Q64" s="165" t="s">
        <v>29</v>
      </c>
      <c r="R64" s="487" t="s">
        <v>15</v>
      </c>
      <c r="S64" s="487" t="s">
        <v>10</v>
      </c>
      <c r="T64" s="527">
        <v>0.4</v>
      </c>
      <c r="U64" s="487" t="s">
        <v>20</v>
      </c>
      <c r="V64" s="487" t="s">
        <v>23</v>
      </c>
      <c r="W64" s="487" t="s">
        <v>27</v>
      </c>
      <c r="X64" s="621"/>
      <c r="Y64" s="251">
        <v>0.14399999999999999</v>
      </c>
      <c r="Z64" s="594"/>
      <c r="AA64" s="283">
        <v>0.8</v>
      </c>
      <c r="AB64" s="585"/>
      <c r="AC64" s="522" t="s">
        <v>32</v>
      </c>
      <c r="AD64" s="121" t="s">
        <v>854</v>
      </c>
      <c r="AE64" s="121" t="s">
        <v>670</v>
      </c>
      <c r="AF64" s="523" t="s">
        <v>870</v>
      </c>
      <c r="AG64" s="465" t="s">
        <v>985</v>
      </c>
      <c r="AH64" s="481" t="s">
        <v>1110</v>
      </c>
      <c r="AI64" s="474" t="s">
        <v>1111</v>
      </c>
      <c r="AJ64" s="481" t="s">
        <v>1112</v>
      </c>
      <c r="AK64" s="473" t="s">
        <v>1101</v>
      </c>
      <c r="AL64" s="481" t="s">
        <v>1165</v>
      </c>
      <c r="AM64" s="473" t="s">
        <v>1101</v>
      </c>
      <c r="AN64" s="473" t="s">
        <v>1216</v>
      </c>
      <c r="AO64" s="473" t="s">
        <v>1101</v>
      </c>
      <c r="AP64" s="473" t="s">
        <v>1216</v>
      </c>
    </row>
    <row r="65" spans="1:42" ht="162" customHeight="1" x14ac:dyDescent="0.25">
      <c r="A65" s="508">
        <v>49</v>
      </c>
      <c r="B65" s="524" t="s">
        <v>440</v>
      </c>
      <c r="C65" s="486" t="s">
        <v>324</v>
      </c>
      <c r="D65" s="486" t="s">
        <v>533</v>
      </c>
      <c r="E65" s="486" t="s">
        <v>534</v>
      </c>
      <c r="F65" s="486" t="s">
        <v>535</v>
      </c>
      <c r="G65" s="517" t="s">
        <v>81</v>
      </c>
      <c r="H65" s="525">
        <v>12</v>
      </c>
      <c r="I65" s="193" t="s">
        <v>94</v>
      </c>
      <c r="J65" s="513">
        <f t="shared" si="7"/>
        <v>0.4</v>
      </c>
      <c r="K65" s="243" t="s">
        <v>167</v>
      </c>
      <c r="L65" s="485">
        <v>0.2</v>
      </c>
      <c r="M65" s="511" t="s">
        <v>102</v>
      </c>
      <c r="N65" s="524">
        <v>3</v>
      </c>
      <c r="O65" s="121" t="s">
        <v>536</v>
      </c>
      <c r="P65" s="524" t="s">
        <v>29</v>
      </c>
      <c r="Q65" s="524" t="s">
        <v>29</v>
      </c>
      <c r="R65" s="487" t="s">
        <v>17</v>
      </c>
      <c r="S65" s="487" t="s">
        <v>10</v>
      </c>
      <c r="T65" s="527">
        <v>0.4</v>
      </c>
      <c r="U65" s="487" t="s">
        <v>20</v>
      </c>
      <c r="V65" s="487" t="s">
        <v>23</v>
      </c>
      <c r="W65" s="487" t="s">
        <v>27</v>
      </c>
      <c r="X65" s="193" t="s">
        <v>93</v>
      </c>
      <c r="Y65" s="252">
        <v>0.32</v>
      </c>
      <c r="Z65" s="243" t="s">
        <v>167</v>
      </c>
      <c r="AA65" s="284">
        <v>0.2</v>
      </c>
      <c r="AB65" s="511" t="s">
        <v>102</v>
      </c>
      <c r="AC65" s="522" t="s">
        <v>32</v>
      </c>
      <c r="AD65" s="486" t="s">
        <v>537</v>
      </c>
      <c r="AE65" s="121" t="s">
        <v>668</v>
      </c>
      <c r="AF65" s="523" t="s">
        <v>870</v>
      </c>
      <c r="AG65" s="465" t="s">
        <v>985</v>
      </c>
      <c r="AH65" s="491" t="s">
        <v>1113</v>
      </c>
      <c r="AI65" s="473" t="s">
        <v>1108</v>
      </c>
      <c r="AJ65" s="491" t="s">
        <v>1114</v>
      </c>
      <c r="AK65" s="473" t="s">
        <v>1101</v>
      </c>
      <c r="AL65" s="491" t="s">
        <v>1166</v>
      </c>
      <c r="AM65" s="473" t="s">
        <v>1101</v>
      </c>
      <c r="AN65" s="491" t="s">
        <v>1217</v>
      </c>
      <c r="AO65" s="473" t="s">
        <v>1101</v>
      </c>
      <c r="AP65" s="491" t="s">
        <v>1402</v>
      </c>
    </row>
    <row r="66" spans="1:42" ht="169.5" customHeight="1" x14ac:dyDescent="0.25">
      <c r="A66" s="508">
        <v>50</v>
      </c>
      <c r="B66" s="524" t="s">
        <v>441</v>
      </c>
      <c r="C66" s="486" t="s">
        <v>538</v>
      </c>
      <c r="D66" s="486" t="s">
        <v>249</v>
      </c>
      <c r="E66" s="486" t="s">
        <v>540</v>
      </c>
      <c r="F66" s="486" t="s">
        <v>541</v>
      </c>
      <c r="G66" s="517" t="s">
        <v>81</v>
      </c>
      <c r="H66" s="525">
        <f>16*4</f>
        <v>64</v>
      </c>
      <c r="I66" s="193" t="s">
        <v>195</v>
      </c>
      <c r="J66" s="513">
        <f t="shared" si="7"/>
        <v>0.6</v>
      </c>
      <c r="K66" s="243" t="s">
        <v>8</v>
      </c>
      <c r="L66" s="485">
        <v>0.8</v>
      </c>
      <c r="M66" s="511" t="s">
        <v>100</v>
      </c>
      <c r="N66" s="524">
        <v>4</v>
      </c>
      <c r="O66" s="121" t="s">
        <v>542</v>
      </c>
      <c r="P66" s="524" t="s">
        <v>29</v>
      </c>
      <c r="Q66" s="524" t="s">
        <v>29</v>
      </c>
      <c r="R66" s="487" t="s">
        <v>16</v>
      </c>
      <c r="S66" s="487" t="s">
        <v>10</v>
      </c>
      <c r="T66" s="527">
        <v>0.4</v>
      </c>
      <c r="U66" s="487" t="s">
        <v>20</v>
      </c>
      <c r="V66" s="487" t="s">
        <v>23</v>
      </c>
      <c r="W66" s="487" t="s">
        <v>26</v>
      </c>
      <c r="X66" s="193" t="s">
        <v>93</v>
      </c>
      <c r="Y66" s="286">
        <v>0.36</v>
      </c>
      <c r="Z66" s="243" t="s">
        <v>8</v>
      </c>
      <c r="AA66" s="286">
        <v>0.8</v>
      </c>
      <c r="AB66" s="511" t="s">
        <v>100</v>
      </c>
      <c r="AC66" s="522" t="s">
        <v>32</v>
      </c>
      <c r="AD66" s="486" t="s">
        <v>543</v>
      </c>
      <c r="AE66" s="121" t="s">
        <v>671</v>
      </c>
      <c r="AF66" s="523" t="s">
        <v>870</v>
      </c>
      <c r="AG66" s="465" t="s">
        <v>985</v>
      </c>
      <c r="AH66" s="474" t="s">
        <v>1115</v>
      </c>
      <c r="AI66" s="473" t="s">
        <v>1108</v>
      </c>
      <c r="AJ66" s="491" t="s">
        <v>1116</v>
      </c>
      <c r="AK66" s="473" t="s">
        <v>1101</v>
      </c>
      <c r="AL66" s="491" t="s">
        <v>1167</v>
      </c>
      <c r="AM66" s="473" t="s">
        <v>1101</v>
      </c>
      <c r="AN66" s="491" t="s">
        <v>1218</v>
      </c>
      <c r="AO66" s="473" t="s">
        <v>1101</v>
      </c>
      <c r="AP66" s="491" t="s">
        <v>1218</v>
      </c>
    </row>
    <row r="67" spans="1:42" ht="200.25" customHeight="1" x14ac:dyDescent="0.25">
      <c r="A67" s="508">
        <v>51</v>
      </c>
      <c r="B67" s="524" t="s">
        <v>442</v>
      </c>
      <c r="C67" s="486" t="s">
        <v>688</v>
      </c>
      <c r="D67" s="121" t="s">
        <v>544</v>
      </c>
      <c r="E67" s="486" t="s">
        <v>545</v>
      </c>
      <c r="F67" s="486" t="s">
        <v>546</v>
      </c>
      <c r="G67" s="517" t="s">
        <v>814</v>
      </c>
      <c r="H67" s="525">
        <f>16+5+1+55</f>
        <v>77</v>
      </c>
      <c r="I67" s="193" t="s">
        <v>195</v>
      </c>
      <c r="J67" s="527">
        <f t="shared" si="7"/>
        <v>0.6</v>
      </c>
      <c r="K67" s="243" t="s">
        <v>8</v>
      </c>
      <c r="L67" s="527">
        <f>IF(K67="LEVE",20%,IF(K67="MENOR",40%,IF(K67="MODERADO",60%,IF(K67="MAYOR",80%,IF(K67="CATASTROFICO",100%,IF(I67="",""))))))</f>
        <v>0.8</v>
      </c>
      <c r="M67" s="511" t="s">
        <v>100</v>
      </c>
      <c r="N67" s="524">
        <v>1</v>
      </c>
      <c r="O67" s="486" t="s">
        <v>445</v>
      </c>
      <c r="P67" s="523" t="s">
        <v>29</v>
      </c>
      <c r="Q67" s="524" t="s">
        <v>29</v>
      </c>
      <c r="R67" s="487" t="s">
        <v>15</v>
      </c>
      <c r="S67" s="487" t="s">
        <v>10</v>
      </c>
      <c r="T67" s="492">
        <v>0.36</v>
      </c>
      <c r="U67" s="487" t="s">
        <v>20</v>
      </c>
      <c r="V67" s="487" t="s">
        <v>23</v>
      </c>
      <c r="W67" s="487" t="s">
        <v>27</v>
      </c>
      <c r="X67" s="193" t="s">
        <v>93</v>
      </c>
      <c r="Y67" s="527">
        <f>IF(X67="MUY BAJA",20%,IF(X67="BAJA",40%,IF(X67="MEDIA",60%,IF(X67="ALTA",80%,IF(X67="MUY ALTA",100%,IF(X67="",""))))))</f>
        <v>0.2</v>
      </c>
      <c r="Z67" s="243" t="s">
        <v>8</v>
      </c>
      <c r="AA67" s="527">
        <f>IF(Z67="LEVE",20%,IF(Z67="MENOR",40%,IF(Z67="MODERADO",60%,IF(Z67="MAYOR",80%,IF(Z67="CATASTROFICO",100%,IF(Z67="",""))))))</f>
        <v>0.8</v>
      </c>
      <c r="AB67" s="511" t="s">
        <v>100</v>
      </c>
      <c r="AC67" s="181" t="s">
        <v>32</v>
      </c>
      <c r="AD67" s="486" t="s">
        <v>547</v>
      </c>
      <c r="AE67" s="525" t="s">
        <v>446</v>
      </c>
      <c r="AF67" s="523" t="s">
        <v>870</v>
      </c>
      <c r="AG67" s="465" t="s">
        <v>985</v>
      </c>
      <c r="AH67" s="491" t="s">
        <v>1117</v>
      </c>
      <c r="AI67" s="498" t="s">
        <v>1118</v>
      </c>
      <c r="AJ67" s="481" t="s">
        <v>1131</v>
      </c>
      <c r="AK67" s="481" t="s">
        <v>1126</v>
      </c>
      <c r="AL67" s="491" t="s">
        <v>1124</v>
      </c>
      <c r="AM67" s="498" t="s">
        <v>1129</v>
      </c>
      <c r="AN67" s="491" t="s">
        <v>1306</v>
      </c>
      <c r="AO67" s="491" t="s">
        <v>1308</v>
      </c>
      <c r="AP67" s="491" t="s">
        <v>1404</v>
      </c>
    </row>
    <row r="68" spans="1:42" ht="120.75" customHeight="1" x14ac:dyDescent="0.25">
      <c r="A68" s="508">
        <v>52</v>
      </c>
      <c r="B68" s="524" t="s">
        <v>443</v>
      </c>
      <c r="C68" s="486" t="s">
        <v>689</v>
      </c>
      <c r="D68" s="486" t="s">
        <v>549</v>
      </c>
      <c r="E68" s="486" t="s">
        <v>447</v>
      </c>
      <c r="F68" s="486" t="s">
        <v>448</v>
      </c>
      <c r="G68" s="517" t="s">
        <v>81</v>
      </c>
      <c r="H68" s="525">
        <f>3*11+15*2</f>
        <v>63</v>
      </c>
      <c r="I68" s="193" t="s">
        <v>195</v>
      </c>
      <c r="J68" s="527">
        <f t="shared" si="7"/>
        <v>0.6</v>
      </c>
      <c r="K68" s="243" t="s">
        <v>103</v>
      </c>
      <c r="L68" s="527">
        <f>IF(K68="LEVE",20%,IF(K68="MENOR",40%,IF(K68="MODERADO",60%,IF(K68="MAYOR",80%,IF(K68="CATASTROFICO",100%,IF(I68="",""))))))</f>
        <v>0.4</v>
      </c>
      <c r="M68" s="511" t="s">
        <v>101</v>
      </c>
      <c r="N68" s="524">
        <v>2</v>
      </c>
      <c r="O68" s="121" t="s">
        <v>449</v>
      </c>
      <c r="P68" s="524" t="s">
        <v>29</v>
      </c>
      <c r="Q68" s="524" t="s">
        <v>29</v>
      </c>
      <c r="R68" s="487" t="s">
        <v>15</v>
      </c>
      <c r="S68" s="487" t="s">
        <v>10</v>
      </c>
      <c r="T68" s="492">
        <v>0.36</v>
      </c>
      <c r="U68" s="487" t="s">
        <v>20</v>
      </c>
      <c r="V68" s="487" t="s">
        <v>23</v>
      </c>
      <c r="W68" s="487" t="s">
        <v>26</v>
      </c>
      <c r="X68" s="193" t="s">
        <v>93</v>
      </c>
      <c r="Y68" s="527">
        <f>IF(X68="MUY BAJA",20%,IF(X68="BAJA",40%,IF(X68="MEDIA",60%,IF(X68="ALTA",80%,IF(X68="MUY ALTA",100%,IF(X68="",""))))))</f>
        <v>0.2</v>
      </c>
      <c r="Z68" s="243" t="s">
        <v>103</v>
      </c>
      <c r="AA68" s="527">
        <f>IF(Z68="LEVE",20%,IF(Z68="MENOR",40%,IF(Z68="MODERADO",60%,IF(Z68="MAYOR",80%,IF(Z68="CATASTROFICO",100%,IF(Z68="",""))))))</f>
        <v>0.4</v>
      </c>
      <c r="AB68" s="511" t="s">
        <v>102</v>
      </c>
      <c r="AC68" s="181" t="s">
        <v>32</v>
      </c>
      <c r="AD68" s="486" t="s">
        <v>550</v>
      </c>
      <c r="AE68" s="525" t="s">
        <v>446</v>
      </c>
      <c r="AF68" s="523" t="s">
        <v>870</v>
      </c>
      <c r="AG68" s="465" t="s">
        <v>985</v>
      </c>
      <c r="AH68" s="491" t="s">
        <v>1117</v>
      </c>
      <c r="AI68" s="498" t="s">
        <v>1118</v>
      </c>
      <c r="AJ68" s="481" t="s">
        <v>1131</v>
      </c>
      <c r="AK68" s="481" t="s">
        <v>1127</v>
      </c>
      <c r="AL68" s="491" t="s">
        <v>1125</v>
      </c>
      <c r="AM68" s="481" t="s">
        <v>1132</v>
      </c>
      <c r="AN68" s="491" t="s">
        <v>1307</v>
      </c>
      <c r="AO68" s="473" t="s">
        <v>1309</v>
      </c>
      <c r="AP68" s="491" t="s">
        <v>1405</v>
      </c>
    </row>
    <row r="69" spans="1:42" ht="357" x14ac:dyDescent="0.25">
      <c r="A69" s="508">
        <v>53</v>
      </c>
      <c r="B69" s="524" t="s">
        <v>444</v>
      </c>
      <c r="C69" s="486" t="s">
        <v>690</v>
      </c>
      <c r="D69" s="486" t="s">
        <v>450</v>
      </c>
      <c r="E69" s="486" t="s">
        <v>551</v>
      </c>
      <c r="F69" s="486" t="s">
        <v>451</v>
      </c>
      <c r="G69" s="437" t="s">
        <v>81</v>
      </c>
      <c r="H69" s="525">
        <f>3*11+15*2</f>
        <v>63</v>
      </c>
      <c r="I69" s="193" t="s">
        <v>195</v>
      </c>
      <c r="J69" s="527">
        <f t="shared" si="7"/>
        <v>0.6</v>
      </c>
      <c r="K69" s="243" t="s">
        <v>103</v>
      </c>
      <c r="L69" s="527">
        <f>IF(K69="LEVE",20%,IF(K69="MENOR",40%,IF(K69="MODERADO",60%,IF(K69="MAYOR",80%,IF(K69="CATASTROFICO",100%,IF(I69="",""))))))</f>
        <v>0.4</v>
      </c>
      <c r="M69" s="436" t="s">
        <v>101</v>
      </c>
      <c r="N69" s="524">
        <v>3</v>
      </c>
      <c r="O69" s="121" t="s">
        <v>452</v>
      </c>
      <c r="P69" s="524" t="s">
        <v>29</v>
      </c>
      <c r="Q69" s="524" t="s">
        <v>29</v>
      </c>
      <c r="R69" s="487" t="s">
        <v>15</v>
      </c>
      <c r="S69" s="487" t="s">
        <v>10</v>
      </c>
      <c r="T69" s="492">
        <v>0.36</v>
      </c>
      <c r="U69" s="487" t="s">
        <v>20</v>
      </c>
      <c r="V69" s="487" t="s">
        <v>23</v>
      </c>
      <c r="W69" s="487" t="s">
        <v>26</v>
      </c>
      <c r="X69" s="193" t="s">
        <v>93</v>
      </c>
      <c r="Y69" s="527">
        <f>IF(X69="MUY BAJA",20%,IF(X69="BAJA",40%,IF(X69="MEDIA",60%,IF(X69="ALTA",80%,IF(X69="MUY ALTA",100%,IF(X69="",""))))))</f>
        <v>0.2</v>
      </c>
      <c r="Z69" s="243" t="s">
        <v>103</v>
      </c>
      <c r="AA69" s="527">
        <f>IF(Z69="LEVE",20%,IF(Z69="MENOR",40%,IF(Z69="MODERADO",60%,IF(Z69="MAYOR",80%,IF(Z69="CATASTROFICO",100%,IF(Z69="",""))))))</f>
        <v>0.4</v>
      </c>
      <c r="AB69" s="511" t="s">
        <v>102</v>
      </c>
      <c r="AC69" s="181" t="s">
        <v>32</v>
      </c>
      <c r="AD69" s="491" t="s">
        <v>453</v>
      </c>
      <c r="AE69" s="525" t="s">
        <v>454</v>
      </c>
      <c r="AF69" s="523" t="s">
        <v>870</v>
      </c>
      <c r="AG69" s="465" t="s">
        <v>985</v>
      </c>
      <c r="AH69" s="491" t="s">
        <v>1117</v>
      </c>
      <c r="AI69" s="498" t="s">
        <v>1118</v>
      </c>
      <c r="AJ69" s="481" t="s">
        <v>1131</v>
      </c>
      <c r="AK69" s="481" t="s">
        <v>1128</v>
      </c>
      <c r="AL69" s="491" t="s">
        <v>1125</v>
      </c>
      <c r="AM69" s="481" t="s">
        <v>1130</v>
      </c>
      <c r="AN69" s="491" t="s">
        <v>1125</v>
      </c>
      <c r="AO69" s="473" t="s">
        <v>1309</v>
      </c>
      <c r="AP69" s="491" t="s">
        <v>1406</v>
      </c>
    </row>
    <row r="70" spans="1:42" ht="39.75" customHeight="1" x14ac:dyDescent="0.25">
      <c r="B70" s="524"/>
      <c r="C70" s="432"/>
      <c r="D70" s="433"/>
      <c r="E70" s="432"/>
      <c r="F70" s="432"/>
      <c r="G70" s="403"/>
      <c r="H70" s="403"/>
      <c r="I70" s="403"/>
      <c r="J70" s="403"/>
      <c r="K70" s="403"/>
      <c r="L70" s="403"/>
      <c r="M70" s="404"/>
      <c r="N70" s="525"/>
      <c r="O70" s="525"/>
      <c r="P70" s="525"/>
      <c r="Q70" s="525"/>
      <c r="R70" s="525"/>
      <c r="S70" s="525"/>
      <c r="T70" s="525"/>
      <c r="U70" s="525"/>
      <c r="V70" s="525"/>
      <c r="W70" s="525"/>
      <c r="X70" s="193"/>
      <c r="Y70" s="525"/>
      <c r="Z70" s="526"/>
      <c r="AA70" s="525"/>
      <c r="AB70" s="525"/>
      <c r="AC70" s="522"/>
      <c r="AD70" s="525"/>
      <c r="AE70" s="525"/>
      <c r="AF70" s="525"/>
      <c r="AG70" s="467"/>
      <c r="AH70" s="537"/>
      <c r="AI70" s="537"/>
      <c r="AJ70" s="537"/>
      <c r="AK70" s="537"/>
      <c r="AL70" s="537"/>
      <c r="AM70" s="537"/>
      <c r="AN70" s="537"/>
      <c r="AO70" s="473"/>
    </row>
    <row r="71" spans="1:42" x14ac:dyDescent="0.25">
      <c r="A71" s="524"/>
      <c r="B71" s="524"/>
      <c r="C71" s="523"/>
      <c r="D71" s="523"/>
      <c r="E71" s="523"/>
      <c r="F71" s="523"/>
      <c r="G71" s="523"/>
      <c r="H71" s="525"/>
      <c r="I71" s="525"/>
      <c r="J71" s="525" t="str">
        <f>IF(I71="MUY BAJA",20%,IF(I71="BAJA",40%,IF(I71="MEDIA",60%,IF(I71="ALTA",80%,IF(I71="MUY ALTA",100%,IF(I71="",""))))))</f>
        <v/>
      </c>
      <c r="K71" s="525"/>
      <c r="L71" s="525"/>
      <c r="M71" s="525"/>
      <c r="N71" s="525"/>
      <c r="O71" s="525"/>
      <c r="P71" s="525"/>
      <c r="Q71" s="525"/>
      <c r="R71" s="525"/>
      <c r="S71" s="525"/>
      <c r="T71" s="525"/>
      <c r="U71" s="525"/>
      <c r="V71" s="525"/>
      <c r="W71" s="525"/>
      <c r="X71" s="193"/>
      <c r="Y71" s="525"/>
      <c r="Z71" s="526"/>
      <c r="AA71" s="525"/>
      <c r="AB71" s="525"/>
      <c r="AC71" s="525"/>
      <c r="AD71" s="525"/>
      <c r="AE71" s="525"/>
      <c r="AF71" s="525"/>
      <c r="AG71" s="467"/>
      <c r="AH71" s="537"/>
      <c r="AI71" s="537"/>
      <c r="AJ71" s="537"/>
      <c r="AK71" s="537"/>
      <c r="AL71" s="537"/>
      <c r="AM71" s="537"/>
      <c r="AN71" s="537"/>
      <c r="AO71" s="473"/>
    </row>
    <row r="72" spans="1:42" x14ac:dyDescent="0.25">
      <c r="A72" s="524"/>
      <c r="I72" s="193"/>
    </row>
    <row r="73" spans="1:42" x14ac:dyDescent="0.25">
      <c r="A73" s="292"/>
      <c r="B73" s="293"/>
      <c r="C73" s="457" t="s">
        <v>994</v>
      </c>
      <c r="D73" s="434"/>
    </row>
    <row r="74" spans="1:42" ht="36" customHeight="1" x14ac:dyDescent="0.25">
      <c r="I74" s="606" t="s">
        <v>235</v>
      </c>
      <c r="J74" s="606"/>
      <c r="K74" s="607" t="s">
        <v>256</v>
      </c>
      <c r="L74" s="607"/>
      <c r="M74" s="207" t="s">
        <v>260</v>
      </c>
      <c r="AD74" s="444" t="s">
        <v>220</v>
      </c>
    </row>
    <row r="75" spans="1:42" x14ac:dyDescent="0.25">
      <c r="I75" s="194" t="s">
        <v>93</v>
      </c>
      <c r="J75" s="538">
        <v>0.2</v>
      </c>
      <c r="K75" s="179" t="s">
        <v>167</v>
      </c>
      <c r="L75" s="538">
        <v>0.2</v>
      </c>
      <c r="M75" s="539" t="s">
        <v>102</v>
      </c>
      <c r="AD75" s="280" t="s">
        <v>32</v>
      </c>
    </row>
    <row r="76" spans="1:42" x14ac:dyDescent="0.25">
      <c r="I76" s="217" t="s">
        <v>94</v>
      </c>
      <c r="J76" s="538">
        <v>0.4</v>
      </c>
      <c r="K76" s="212" t="s">
        <v>103</v>
      </c>
      <c r="L76" s="538">
        <v>0.4</v>
      </c>
      <c r="M76" s="540" t="s">
        <v>101</v>
      </c>
      <c r="AD76" s="280" t="s">
        <v>33</v>
      </c>
    </row>
    <row r="77" spans="1:42" x14ac:dyDescent="0.25">
      <c r="I77" s="196" t="s">
        <v>195</v>
      </c>
      <c r="J77" s="538">
        <v>0.6</v>
      </c>
      <c r="K77" s="213" t="s">
        <v>101</v>
      </c>
      <c r="L77" s="538">
        <v>0.6</v>
      </c>
      <c r="M77" s="541" t="s">
        <v>100</v>
      </c>
      <c r="AD77" s="280" t="s">
        <v>218</v>
      </c>
    </row>
    <row r="78" spans="1:42" x14ac:dyDescent="0.25">
      <c r="I78" s="197" t="s">
        <v>7</v>
      </c>
      <c r="J78" s="538">
        <v>0.8</v>
      </c>
      <c r="K78" s="184" t="s">
        <v>8</v>
      </c>
      <c r="L78" s="538">
        <v>0.8</v>
      </c>
      <c r="M78" s="542" t="s">
        <v>99</v>
      </c>
      <c r="AD78" s="280" t="s">
        <v>219</v>
      </c>
    </row>
    <row r="79" spans="1:42" x14ac:dyDescent="0.25">
      <c r="I79" s="198" t="s">
        <v>95</v>
      </c>
      <c r="J79" s="538">
        <v>1</v>
      </c>
      <c r="K79" s="214" t="s">
        <v>104</v>
      </c>
      <c r="L79" s="538">
        <v>1</v>
      </c>
      <c r="M79" s="280"/>
      <c r="AD79" s="280" t="s">
        <v>34</v>
      </c>
    </row>
    <row r="81" spans="30:30" ht="39.75" customHeight="1" x14ac:dyDescent="0.25">
      <c r="AD81" s="444" t="s">
        <v>973</v>
      </c>
    </row>
    <row r="82" spans="30:30" x14ac:dyDescent="0.25">
      <c r="AD82" s="280" t="s">
        <v>15</v>
      </c>
    </row>
    <row r="83" spans="30:30" x14ac:dyDescent="0.25">
      <c r="AD83" s="280" t="s">
        <v>16</v>
      </c>
    </row>
    <row r="84" spans="30:30" x14ac:dyDescent="0.25">
      <c r="AD84" s="280" t="s">
        <v>17</v>
      </c>
    </row>
  </sheetData>
  <mergeCells count="150">
    <mergeCell ref="AP8:AP10"/>
    <mergeCell ref="AH8:AH10"/>
    <mergeCell ref="AI8:AI10"/>
    <mergeCell ref="AJ8:AJ10"/>
    <mergeCell ref="AK8:AK10"/>
    <mergeCell ref="AL8:AL10"/>
    <mergeCell ref="AM8:AM10"/>
    <mergeCell ref="AN8:AN10"/>
    <mergeCell ref="AO8:AO10"/>
    <mergeCell ref="B9:B10"/>
    <mergeCell ref="J9:J10"/>
    <mergeCell ref="K9:K10"/>
    <mergeCell ref="M9:M10"/>
    <mergeCell ref="H9:H10"/>
    <mergeCell ref="I9:I10"/>
    <mergeCell ref="L9:L10"/>
    <mergeCell ref="AC54:AC55"/>
    <mergeCell ref="AB54:AB55"/>
    <mergeCell ref="AA54:AA55"/>
    <mergeCell ref="C16:C17"/>
    <mergeCell ref="D16:D17"/>
    <mergeCell ref="E16:E17"/>
    <mergeCell ref="F16:F17"/>
    <mergeCell ref="L16:L17"/>
    <mergeCell ref="M16:M17"/>
    <mergeCell ref="H16:H17"/>
    <mergeCell ref="I16:I17"/>
    <mergeCell ref="D18:D19"/>
    <mergeCell ref="I54:I55"/>
    <mergeCell ref="J54:J55"/>
    <mergeCell ref="L43:L44"/>
    <mergeCell ref="M43:M44"/>
    <mergeCell ref="E43:E44"/>
    <mergeCell ref="E18:E19"/>
    <mergeCell ref="F18:F19"/>
    <mergeCell ref="I18:I19"/>
    <mergeCell ref="AB63:AB64"/>
    <mergeCell ref="AE9:AE10"/>
    <mergeCell ref="X63:X64"/>
    <mergeCell ref="Z63:Z64"/>
    <mergeCell ref="AA57:AA58"/>
    <mergeCell ref="AB57:AB58"/>
    <mergeCell ref="AC57:AC58"/>
    <mergeCell ref="J18:J19"/>
    <mergeCell ref="K18:K19"/>
    <mergeCell ref="G18:G19"/>
    <mergeCell ref="L18:L19"/>
    <mergeCell ref="J16:J17"/>
    <mergeCell ref="K16:K17"/>
    <mergeCell ref="G16:G17"/>
    <mergeCell ref="G43:G44"/>
    <mergeCell ref="G57:G58"/>
    <mergeCell ref="H57:H58"/>
    <mergeCell ref="G9:G10"/>
    <mergeCell ref="I74:J74"/>
    <mergeCell ref="K74:L74"/>
    <mergeCell ref="G63:G64"/>
    <mergeCell ref="H63:H64"/>
    <mergeCell ref="I63:I64"/>
    <mergeCell ref="J63:J64"/>
    <mergeCell ref="K63:K64"/>
    <mergeCell ref="AF9:AF10"/>
    <mergeCell ref="AG9:AG10"/>
    <mergeCell ref="AC9:AC10"/>
    <mergeCell ref="AD9:AD10"/>
    <mergeCell ref="N9:N10"/>
    <mergeCell ref="O9:O10"/>
    <mergeCell ref="P9:Q9"/>
    <mergeCell ref="R9:W9"/>
    <mergeCell ref="Z43:Z44"/>
    <mergeCell ref="AA43:AA44"/>
    <mergeCell ref="AB43:AB44"/>
    <mergeCell ref="X43:X44"/>
    <mergeCell ref="X9:X10"/>
    <mergeCell ref="Y9:Y10"/>
    <mergeCell ref="AB9:AB10"/>
    <mergeCell ref="Z9:Z10"/>
    <mergeCell ref="AA9:AA10"/>
    <mergeCell ref="A63:A64"/>
    <mergeCell ref="A57:A58"/>
    <mergeCell ref="B63:B64"/>
    <mergeCell ref="M54:M55"/>
    <mergeCell ref="X54:X55"/>
    <mergeCell ref="Z54:Z55"/>
    <mergeCell ref="K54:K55"/>
    <mergeCell ref="L54:L55"/>
    <mergeCell ref="L63:L64"/>
    <mergeCell ref="M63:M64"/>
    <mergeCell ref="C63:C64"/>
    <mergeCell ref="C54:C55"/>
    <mergeCell ref="D54:D55"/>
    <mergeCell ref="E54:E55"/>
    <mergeCell ref="F54:F55"/>
    <mergeCell ref="G54:G55"/>
    <mergeCell ref="D63:D64"/>
    <mergeCell ref="E63:E64"/>
    <mergeCell ref="F63:F64"/>
    <mergeCell ref="C57:C58"/>
    <mergeCell ref="D57:D58"/>
    <mergeCell ref="E57:E58"/>
    <mergeCell ref="F57:F58"/>
    <mergeCell ref="H54:H55"/>
    <mergeCell ref="B57:B58"/>
    <mergeCell ref="Z57:Z58"/>
    <mergeCell ref="M57:M58"/>
    <mergeCell ref="X57:X58"/>
    <mergeCell ref="A54:A55"/>
    <mergeCell ref="A16:A17"/>
    <mergeCell ref="B16:B17"/>
    <mergeCell ref="A18:A19"/>
    <mergeCell ref="B18:B19"/>
    <mergeCell ref="C18:C19"/>
    <mergeCell ref="B43:B44"/>
    <mergeCell ref="A43:A44"/>
    <mergeCell ref="C43:C44"/>
    <mergeCell ref="D43:D44"/>
    <mergeCell ref="M18:M19"/>
    <mergeCell ref="J43:J44"/>
    <mergeCell ref="K43:K44"/>
    <mergeCell ref="I57:I58"/>
    <mergeCell ref="J57:J58"/>
    <mergeCell ref="K57:K58"/>
    <mergeCell ref="L57:L58"/>
    <mergeCell ref="F43:F44"/>
    <mergeCell ref="H43:H44"/>
    <mergeCell ref="I43:I44"/>
    <mergeCell ref="A9:A10"/>
    <mergeCell ref="C9:C10"/>
    <mergeCell ref="D9:D10"/>
    <mergeCell ref="E9:E10"/>
    <mergeCell ref="F9:F10"/>
    <mergeCell ref="B54:B55"/>
    <mergeCell ref="C1:E2"/>
    <mergeCell ref="AD4:AG4"/>
    <mergeCell ref="AD8:AG8"/>
    <mergeCell ref="O4:AC4"/>
    <mergeCell ref="A5:C5"/>
    <mergeCell ref="D5:N5"/>
    <mergeCell ref="A7:C7"/>
    <mergeCell ref="D7:N7"/>
    <mergeCell ref="A8:H8"/>
    <mergeCell ref="I8:M8"/>
    <mergeCell ref="X8:AC8"/>
    <mergeCell ref="C3:D3"/>
    <mergeCell ref="A6:C6"/>
    <mergeCell ref="D6:N6"/>
    <mergeCell ref="N8:W8"/>
    <mergeCell ref="A4:E4"/>
    <mergeCell ref="F4:N4"/>
    <mergeCell ref="H18:H19"/>
  </mergeCells>
  <phoneticPr fontId="47" type="noConversion"/>
  <conditionalFormatting sqref="J16">
    <cfRule type="cellIs" dxfId="441" priority="2334" operator="equal">
      <formula>$H$11</formula>
    </cfRule>
  </conditionalFormatting>
  <conditionalFormatting sqref="J18">
    <cfRule type="cellIs" dxfId="440" priority="2319" operator="equal">
      <formula>$H$11</formula>
    </cfRule>
  </conditionalFormatting>
  <dataValidations count="7">
    <dataValidation type="list" allowBlank="1" showInputMessage="1" showErrorMessage="1" sqref="Z45:Z54 K20:K43 K45:K54 Z56:Z57 K71 K65:K69 K18 Z11:Z43 K56:K57 Z59:Z63 Z65:Z69 K11:K16 K59:K63" xr:uid="{00000000-0002-0000-0400-000001000000}">
      <formula1>$K$75:$K$79</formula1>
    </dataValidation>
    <dataValidation type="list" allowBlank="1" showInputMessage="1" showErrorMessage="1" sqref="AB45:AB54 M20:M43 M45:M54 M18 AB65:AB69 M65:M69 AB11:AB43 AB59:AB63 M56:M57 AB56:AB57 M71 M11:M16 M59:M63" xr:uid="{00000000-0002-0000-0400-000002000000}">
      <formula1>$M$75:$M$78</formula1>
    </dataValidation>
    <dataValidation type="list" allowBlank="1" showInputMessage="1" showErrorMessage="1" sqref="AC56:AC57 AC11:AC54 AC59:AC62 AC70:AC71" xr:uid="{00000000-0002-0000-0400-000003000000}">
      <formula1>$AD$75:$AD$79</formula1>
    </dataValidation>
    <dataValidation type="list" allowBlank="1" showInputMessage="1" showErrorMessage="1" sqref="AC63:AC66" xr:uid="{00000000-0002-0000-0400-000007000000}">
      <formula1>$AD$25:$AD$30</formula1>
    </dataValidation>
    <dataValidation type="list" allowBlank="1" showInputMessage="1" showErrorMessage="1" sqref="AC67:AC69" xr:uid="{00000000-0002-0000-0400-00000A000000}">
      <formula1>#REF!</formula1>
    </dataValidation>
    <dataValidation type="list" allowBlank="1" showInputMessage="1" showErrorMessage="1" sqref="R49" xr:uid="{A3088847-2BF6-438C-8BA2-56581BF6B091}">
      <formula1>$I$82:$I$84</formula1>
    </dataValidation>
    <dataValidation type="list" allowBlank="1" showInputMessage="1" showErrorMessage="1" sqref="R50:R53" xr:uid="{72CCA2D7-E006-4D07-AA42-EDD33732CFA3}">
      <formula1>$AD$82:$AD$84</formula1>
    </dataValidation>
  </dataValidations>
  <hyperlinks>
    <hyperlink ref="AD52" location="'MAPA RIESGOS SEGURIDAD'!A1" display="'MAPA RIESGOS SEGURIDAD'!A1" xr:uid="{A098F5FE-D54C-4E21-9BD8-425B1D1247F5}"/>
  </hyperlink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51" operator="containsText" id="{8DE05486-B217-48CD-8785-D109DAE73839}">
            <xm:f>NOT(ISERROR(SEARCH($I$75,I11)))</xm:f>
            <xm:f>$I$75</xm:f>
            <x14:dxf>
              <fill>
                <patternFill>
                  <fgColor rgb="FF92D050"/>
                  <bgColor rgb="FF92D050"/>
                </patternFill>
              </fill>
            </x14:dxf>
          </x14:cfRule>
          <x14:cfRule type="containsText" priority="1752" operator="containsText" id="{C03D71FA-232F-4CF9-B278-AC95528119A5}">
            <xm:f>NOT(ISERROR(SEARCH($I$76,I11)))</xm:f>
            <xm:f>$I$76</xm:f>
            <x14:dxf>
              <fill>
                <patternFill>
                  <bgColor rgb="FF00B050"/>
                </patternFill>
              </fill>
            </x14:dxf>
          </x14:cfRule>
          <x14:cfRule type="containsText" priority="1753" operator="containsText" id="{7A3F382D-1CA8-44DB-BA15-6AAEECB7008D}">
            <xm:f>NOT(ISERROR(SEARCH($I$79,I11)))</xm:f>
            <xm:f>$I$79</xm:f>
            <x14:dxf>
              <fill>
                <patternFill>
                  <bgColor rgb="FFFF0000"/>
                </patternFill>
              </fill>
            </x14:dxf>
          </x14:cfRule>
          <x14:cfRule type="containsText" priority="1754" operator="containsText" id="{6B64BA7F-8BE1-4286-AE72-06D5701AAFBE}">
            <xm:f>NOT(ISERROR(SEARCH($I$78,I11)))</xm:f>
            <xm:f>$I$78</xm:f>
            <x14:dxf>
              <fill>
                <patternFill>
                  <fgColor rgb="FFFFC000"/>
                  <bgColor rgb="FFFFC000"/>
                </patternFill>
              </fill>
            </x14:dxf>
          </x14:cfRule>
          <x14:cfRule type="containsText" priority="1755" operator="containsText" id="{EF5AE281-04AC-40C6-9878-6D87323A2431}">
            <xm:f>NOT(ISERROR(SEARCH($I$77,I11)))</xm:f>
            <xm:f>$I$77</xm:f>
            <x14:dxf>
              <fill>
                <patternFill>
                  <fgColor rgb="FFFFFF00"/>
                  <bgColor rgb="FFFFFF00"/>
                </patternFill>
              </fill>
            </x14:dxf>
          </x14:cfRule>
          <x14:cfRule type="containsText" priority="1756" operator="containsText" id="{2CE0985F-D154-405A-AAEF-B95A73E48984}">
            <xm:f>NOT(ISERROR(SEARCH($I$76,I11)))</xm:f>
            <xm:f>$I$76</xm:f>
            <x14:dxf>
              <fill>
                <patternFill>
                  <bgColor theme="0" tint="-0.14996795556505021"/>
                </patternFill>
              </fill>
            </x14:dxf>
          </x14:cfRule>
          <x14:cfRule type="cellIs" priority="1757" operator="equal" id="{B4991A8F-1EDC-40A2-8143-1F43823CE015}">
            <xm:f>'Tabla probabiidad'!$B$5</xm:f>
            <x14:dxf>
              <fill>
                <patternFill>
                  <fgColor theme="6"/>
                </patternFill>
              </fill>
            </x14:dxf>
          </x14:cfRule>
          <x14:cfRule type="cellIs" priority="1758" operator="equal" id="{DBB29C47-8556-44C1-A577-5561E91CCB9B}">
            <xm:f>'Tabla probabiidad'!$B$5</xm:f>
            <x14:dxf>
              <fill>
                <patternFill>
                  <fgColor rgb="FF92D050"/>
                  <bgColor theme="6" tint="0.59996337778862885"/>
                </patternFill>
              </fill>
            </x14:dxf>
          </x14:cfRule>
          <xm:sqref>I11:I15 X11:X43 I20:I43 I45:I54 X45:X54 I59:I63</xm:sqref>
        </x14:conditionalFormatting>
        <x14:conditionalFormatting xmlns:xm="http://schemas.microsoft.com/office/excel/2006/main">
          <x14:cfRule type="cellIs" priority="1764" operator="equal" id="{84300F55-02BC-466B-9377-482B8A32777D}">
            <xm:f>'C:\UAEOS\TRABAJO EN CASA\MAPAS DE RIESGOS\RIESGOS 2021\MAPAS DE RIESGOS DE PROCESO 2021\MAPAS DE RIESGOS GUIA 2021\[MAPA_RIESGOS_PROGRAMAS Y PROYECTOS_UAEOS_2021.xlsx]Tabla probabiidad'!#REF!</xm:f>
            <x14:dxf>
              <fill>
                <patternFill>
                  <fgColor theme="6"/>
                </patternFill>
              </fill>
            </x14:dxf>
          </x14:cfRule>
          <x14:cfRule type="containsText" priority="1763" operator="containsText" id="{97F8869C-ABCD-4A08-83EA-BAFC34F2545E}">
            <xm:f>NOT(ISERROR(SEARCH($H$77,I16)))</xm:f>
            <xm:f>$H$77</xm:f>
            <x14:dxf>
              <fill>
                <patternFill>
                  <bgColor rgb="FF00B050"/>
                </patternFill>
              </fill>
            </x14:dxf>
          </x14:cfRule>
          <x14:cfRule type="containsText" priority="1762" operator="containsText" id="{CA34ABDB-BE30-4831-AF0F-4EF7C17AD75E}">
            <xm:f>NOT(ISERROR(SEARCH($H$78,I16)))</xm:f>
            <xm:f>$H$78</xm:f>
            <x14:dxf>
              <fill>
                <patternFill>
                  <fgColor rgb="FFFFC000"/>
                  <bgColor rgb="FFFFC000"/>
                </patternFill>
              </fill>
            </x14:dxf>
          </x14:cfRule>
          <x14:cfRule type="containsText" priority="1761" operator="containsText" id="{9EBE2216-EE0A-46BE-9822-B135C80E2C46}">
            <xm:f>NOT(ISERROR(SEARCH($H$79,I16)))</xm:f>
            <xm:f>$H$79</xm:f>
            <x14:dxf>
              <fill>
                <patternFill>
                  <fgColor rgb="FFFFFF00"/>
                  <bgColor rgb="FFFFFF00"/>
                </patternFill>
              </fill>
            </x14:dxf>
          </x14:cfRule>
          <x14:cfRule type="containsText" priority="1760" operator="containsText" id="{1940537C-D8A1-4F11-B234-9ED6803574A6}">
            <xm:f>NOT(ISERROR(SEARCH($H$80,I16)))</xm:f>
            <xm:f>$H$80</xm:f>
            <x14:dxf>
              <fill>
                <patternFill>
                  <bgColor rgb="FFFF0000"/>
                </patternFill>
              </fill>
            </x14:dxf>
          </x14:cfRule>
          <x14:cfRule type="containsText" priority="1759" operator="containsText" id="{F019F6F5-200A-47D1-B281-B40159788C0A}">
            <xm:f>NOT(ISERROR(SEARCH($H$76,I16)))</xm:f>
            <xm:f>$H$76</xm:f>
            <x14:dxf>
              <fill>
                <patternFill>
                  <fgColor rgb="FF92D050"/>
                  <bgColor rgb="FF92D050"/>
                </patternFill>
              </fill>
            </x14:dxf>
          </x14:cfRule>
          <x14:cfRule type="cellIs" priority="1765" operator="equal" id="{E2881585-015B-432E-A891-1329BC907FFE}">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I16</xm:sqref>
        </x14:conditionalFormatting>
        <x14:conditionalFormatting xmlns:xm="http://schemas.microsoft.com/office/excel/2006/main">
          <x14:cfRule type="cellIs" priority="2242" operator="equal" id="{8A065932-AC3F-4AF2-B29E-C141BD5F17E9}">
            <xm:f>'Tabla probabiidad'!$B$5</xm:f>
            <x14:dxf>
              <fill>
                <patternFill>
                  <fgColor rgb="FF92D050"/>
                  <bgColor theme="6" tint="0.59996337778862885"/>
                </patternFill>
              </fill>
            </x14:dxf>
          </x14:cfRule>
          <x14:cfRule type="containsText" priority="2235" operator="containsText" id="{4CF0EE55-4516-48AC-B248-1BFD5C030EF5}">
            <xm:f>NOT(ISERROR(SEARCH($I$75,I18)))</xm:f>
            <xm:f>$I$75</xm:f>
            <x14:dxf>
              <fill>
                <patternFill>
                  <fgColor rgb="FF92D050"/>
                  <bgColor rgb="FF92D050"/>
                </patternFill>
              </fill>
            </x14:dxf>
          </x14:cfRule>
          <x14:cfRule type="cellIs" priority="2241" operator="equal" id="{D12CBC75-02E4-4696-B26E-D4D14A6B9762}">
            <xm:f>'Tabla probabiidad'!$B$5</xm:f>
            <x14:dxf>
              <fill>
                <patternFill>
                  <fgColor theme="6"/>
                </patternFill>
              </fill>
            </x14:dxf>
          </x14:cfRule>
          <x14:cfRule type="containsText" priority="2240" operator="containsText" id="{E315D981-DFC8-46AB-ACAF-D6E11006F23E}">
            <xm:f>NOT(ISERROR(SEARCH($I$76,I18)))</xm:f>
            <xm:f>$I$76</xm:f>
            <x14:dxf>
              <fill>
                <patternFill>
                  <bgColor theme="0" tint="-0.14996795556505021"/>
                </patternFill>
              </fill>
            </x14:dxf>
          </x14:cfRule>
          <x14:cfRule type="containsText" priority="2239" operator="containsText" id="{22923817-F51B-4E72-9ACC-704457760D41}">
            <xm:f>NOT(ISERROR(SEARCH($I$77,I18)))</xm:f>
            <xm:f>$I$77</xm:f>
            <x14:dxf>
              <fill>
                <patternFill>
                  <fgColor rgb="FFFFFF00"/>
                  <bgColor rgb="FFFFFF00"/>
                </patternFill>
              </fill>
            </x14:dxf>
          </x14:cfRule>
          <x14:cfRule type="containsText" priority="2238" operator="containsText" id="{479B1450-A5AD-46BD-9A09-DC73B72B9733}">
            <xm:f>NOT(ISERROR(SEARCH($I$78,I18)))</xm:f>
            <xm:f>$I$78</xm:f>
            <x14:dxf>
              <fill>
                <patternFill>
                  <fgColor rgb="FFFFC000"/>
                  <bgColor rgb="FFFFC000"/>
                </patternFill>
              </fill>
            </x14:dxf>
          </x14:cfRule>
          <x14:cfRule type="containsText" priority="2237" operator="containsText" id="{FEC9D75C-1F4F-4F0C-8ACE-98C2408BDCA4}">
            <xm:f>NOT(ISERROR(SEARCH($I$79,I18)))</xm:f>
            <xm:f>$I$79</xm:f>
            <x14:dxf>
              <fill>
                <patternFill>
                  <bgColor rgb="FFFF0000"/>
                </patternFill>
              </fill>
            </x14:dxf>
          </x14:cfRule>
          <x14:cfRule type="containsText" priority="2236" operator="containsText" id="{82285B78-819B-45D5-AEC8-DC7583111FA1}">
            <xm:f>NOT(ISERROR(SEARCH($I$76,I18)))</xm:f>
            <xm:f>$I$76</xm:f>
            <x14:dxf>
              <fill>
                <patternFill>
                  <bgColor rgb="FF00B050"/>
                </patternFill>
              </fill>
            </x14:dxf>
          </x14:cfRule>
          <xm:sqref>I18</xm:sqref>
        </x14:conditionalFormatting>
        <x14:conditionalFormatting xmlns:xm="http://schemas.microsoft.com/office/excel/2006/main">
          <x14:cfRule type="containsText" priority="662" operator="containsText" id="{E797179E-38F1-49D3-A925-A8AA8504E470}">
            <xm:f>NOT(ISERROR(SEARCH($I$77,I56)))</xm:f>
            <xm:f>$I$77</xm:f>
            <x14:dxf>
              <fill>
                <patternFill>
                  <fgColor rgb="FFFFFF00"/>
                  <bgColor rgb="FFFFFF00"/>
                </patternFill>
              </fill>
            </x14:dxf>
          </x14:cfRule>
          <x14:cfRule type="containsText" priority="661" operator="containsText" id="{E9EBB1FE-D3BE-4772-B60B-DEF8A7240AD4}">
            <xm:f>NOT(ISERROR(SEARCH($I$78,I56)))</xm:f>
            <xm:f>$I$78</xm:f>
            <x14:dxf>
              <fill>
                <patternFill>
                  <fgColor rgb="FFFFC000"/>
                  <bgColor rgb="FFFFC000"/>
                </patternFill>
              </fill>
            </x14:dxf>
          </x14:cfRule>
          <x14:cfRule type="containsText" priority="660" operator="containsText" id="{E0FE87D2-452A-48ED-B73B-4399868F28B8}">
            <xm:f>NOT(ISERROR(SEARCH($I$79,I56)))</xm:f>
            <xm:f>$I$79</xm:f>
            <x14:dxf>
              <fill>
                <patternFill>
                  <bgColor rgb="FFFF0000"/>
                </patternFill>
              </fill>
            </x14:dxf>
          </x14:cfRule>
          <x14:cfRule type="containsText" priority="659" operator="containsText" id="{F708EEC1-0FE0-496E-98A8-51D2BA64B0C5}">
            <xm:f>NOT(ISERROR(SEARCH($I$76,I56)))</xm:f>
            <xm:f>$I$76</xm:f>
            <x14:dxf>
              <fill>
                <patternFill>
                  <bgColor rgb="FF00B050"/>
                </patternFill>
              </fill>
            </x14:dxf>
          </x14:cfRule>
          <x14:cfRule type="containsText" priority="658" operator="containsText" id="{A8C01147-D13D-4833-B13A-7F9723592B75}">
            <xm:f>NOT(ISERROR(SEARCH($I$75,I56)))</xm:f>
            <xm:f>$I$75</xm:f>
            <x14:dxf>
              <fill>
                <patternFill>
                  <fgColor rgb="FF92D050"/>
                  <bgColor rgb="FF92D050"/>
                </patternFill>
              </fill>
            </x14:dxf>
          </x14:cfRule>
          <x14:cfRule type="cellIs" priority="664" operator="equal" id="{F0195D3C-E930-4A82-9AAC-2E11FB38F199}">
            <xm:f>'Tabla probabiidad'!$B$5</xm:f>
            <x14:dxf>
              <fill>
                <patternFill>
                  <fgColor theme="6"/>
                </patternFill>
              </fill>
            </x14:dxf>
          </x14:cfRule>
          <x14:cfRule type="containsText" priority="663" operator="containsText" id="{1C6C2581-BAE2-4798-8517-547D3074FD6F}">
            <xm:f>NOT(ISERROR(SEARCH($I$76,I56)))</xm:f>
            <xm:f>$I$76</xm:f>
            <x14:dxf>
              <fill>
                <patternFill>
                  <bgColor theme="0" tint="-0.14996795556505021"/>
                </patternFill>
              </fill>
            </x14:dxf>
          </x14:cfRule>
          <x14:cfRule type="cellIs" priority="665" operator="equal" id="{2C83D8E9-8CF7-4F4E-B627-EE4714E06F14}">
            <xm:f>'Tabla probabiidad'!$B$5</xm:f>
            <x14:dxf>
              <fill>
                <patternFill>
                  <fgColor rgb="FF92D050"/>
                  <bgColor theme="6" tint="0.59996337778862885"/>
                </patternFill>
              </fill>
            </x14:dxf>
          </x14:cfRule>
          <xm:sqref>I56:I57</xm:sqref>
        </x14:conditionalFormatting>
        <x14:conditionalFormatting xmlns:xm="http://schemas.microsoft.com/office/excel/2006/main">
          <x14:cfRule type="containsText" priority="290" operator="containsText" id="{47B73A4A-8C9B-47C1-BBC4-0BAC225C7322}">
            <xm:f>NOT(ISERROR(SEARCH($I$75,I65)))</xm:f>
            <xm:f>$I$75</xm:f>
            <x14:dxf>
              <fill>
                <patternFill>
                  <fgColor rgb="FF92D050"/>
                  <bgColor rgb="FF92D050"/>
                </patternFill>
              </fill>
            </x14:dxf>
          </x14:cfRule>
          <x14:cfRule type="containsText" priority="291" operator="containsText" id="{1DDEAC6F-BC9D-4FC7-8F0C-2E6C1F6E6CFF}">
            <xm:f>NOT(ISERROR(SEARCH($I$76,I65)))</xm:f>
            <xm:f>$I$76</xm:f>
            <x14:dxf>
              <fill>
                <patternFill>
                  <bgColor rgb="FF00B050"/>
                </patternFill>
              </fill>
            </x14:dxf>
          </x14:cfRule>
          <x14:cfRule type="containsText" priority="292" operator="containsText" id="{50C6ACA2-4FA9-43C6-B710-A68C9DAA5928}">
            <xm:f>NOT(ISERROR(SEARCH($I$79,I65)))</xm:f>
            <xm:f>$I$79</xm:f>
            <x14:dxf>
              <fill>
                <patternFill>
                  <bgColor rgb="FFFF0000"/>
                </patternFill>
              </fill>
            </x14:dxf>
          </x14:cfRule>
          <x14:cfRule type="containsText" priority="293" operator="containsText" id="{7BF658AE-182C-4555-93BB-FDCBC24B337C}">
            <xm:f>NOT(ISERROR(SEARCH($I$78,I65)))</xm:f>
            <xm:f>$I$78</xm:f>
            <x14:dxf>
              <fill>
                <patternFill>
                  <fgColor rgb="FFFFC000"/>
                  <bgColor rgb="FFFFC000"/>
                </patternFill>
              </fill>
            </x14:dxf>
          </x14:cfRule>
          <x14:cfRule type="containsText" priority="295" operator="containsText" id="{DD42CECF-BF8A-4F09-9826-1F6DEA383943}">
            <xm:f>NOT(ISERROR(SEARCH($I$76,I65)))</xm:f>
            <xm:f>$I$76</xm:f>
            <x14:dxf>
              <fill>
                <patternFill>
                  <bgColor theme="0" tint="-0.14996795556505021"/>
                </patternFill>
              </fill>
            </x14:dxf>
          </x14:cfRule>
          <x14:cfRule type="cellIs" priority="296" operator="equal" id="{FCD12970-4F69-4FE0-B6CF-C0F7794F79C9}">
            <xm:f>'Tabla probabiidad'!$B$5</xm:f>
            <x14:dxf>
              <fill>
                <patternFill>
                  <fgColor theme="6"/>
                </patternFill>
              </fill>
            </x14:dxf>
          </x14:cfRule>
          <x14:cfRule type="cellIs" priority="297" operator="equal" id="{F9C5C57F-213C-457A-8F4E-4B624EF3456F}">
            <xm:f>'Tabla probabiidad'!$B$5</xm:f>
            <x14:dxf>
              <fill>
                <patternFill>
                  <fgColor rgb="FF92D050"/>
                  <bgColor theme="6" tint="0.59996337778862885"/>
                </patternFill>
              </fill>
            </x14:dxf>
          </x14:cfRule>
          <x14:cfRule type="containsText" priority="294" operator="containsText" id="{92D0F3F1-DBAF-4E83-A0A9-B1AF4069C7C2}">
            <xm:f>NOT(ISERROR(SEARCH($I$77,I65)))</xm:f>
            <xm:f>$I$77</xm:f>
            <x14:dxf>
              <fill>
                <patternFill>
                  <fgColor rgb="FFFFFF00"/>
                  <bgColor rgb="FFFFFF00"/>
                </patternFill>
              </fill>
            </x14:dxf>
          </x14:cfRule>
          <xm:sqref>I65:I69</xm:sqref>
        </x14:conditionalFormatting>
        <x14:conditionalFormatting xmlns:xm="http://schemas.microsoft.com/office/excel/2006/main">
          <x14:cfRule type="cellIs" priority="2622" operator="equal" id="{8BC99EAF-D39D-4B51-8F9B-24C68E08C4D0}">
            <xm:f>'Tabla probabiidad'!$B$5</xm:f>
            <x14:dxf>
              <fill>
                <patternFill>
                  <fgColor theme="6"/>
                </patternFill>
              </fill>
            </x14:dxf>
          </x14:cfRule>
          <x14:cfRule type="containsText" priority="2617" operator="containsText" id="{05EDE158-2D9B-4990-86B0-D7C4DCE7F6B9}">
            <xm:f>NOT(ISERROR(SEARCH($I$75,I72)))</xm:f>
            <xm:f>$I$75</xm:f>
            <x14:dxf>
              <fill>
                <patternFill>
                  <fgColor rgb="FF92D050"/>
                  <bgColor rgb="FF92D050"/>
                </patternFill>
              </fill>
            </x14:dxf>
          </x14:cfRule>
          <x14:cfRule type="containsText" priority="2618" operator="containsText" id="{615CDF01-2C28-4821-97E5-0F84AA257E31}">
            <xm:f>NOT(ISERROR(SEARCH($I$79,I72)))</xm:f>
            <xm:f>$I$79</xm:f>
            <x14:dxf>
              <fill>
                <patternFill>
                  <bgColor rgb="FFFF0000"/>
                </patternFill>
              </fill>
            </x14:dxf>
          </x14:cfRule>
          <x14:cfRule type="containsText" priority="2619" operator="containsText" id="{2368C646-B2A8-4735-8CA8-1AD91255C471}">
            <xm:f>NOT(ISERROR(SEARCH($I$78,I72)))</xm:f>
            <xm:f>$I$78</xm:f>
            <x14:dxf>
              <fill>
                <patternFill>
                  <fgColor rgb="FFFFFF00"/>
                  <bgColor rgb="FFFFFF00"/>
                </patternFill>
              </fill>
            </x14:dxf>
          </x14:cfRule>
          <x14:cfRule type="containsText" priority="2620" operator="containsText" id="{6E41440A-7B30-4340-83A2-05E98ADB113C}">
            <xm:f>NOT(ISERROR(SEARCH($I$77,I72)))</xm:f>
            <xm:f>$I$77</xm:f>
            <x14:dxf>
              <fill>
                <patternFill>
                  <fgColor rgb="FFFFC000"/>
                  <bgColor rgb="FFFFC000"/>
                </patternFill>
              </fill>
            </x14:dxf>
          </x14:cfRule>
          <x14:cfRule type="cellIs" priority="2623" operator="equal" id="{DEE288D8-0C1B-4BA3-ADFE-EB6FEBD5CEDA}">
            <xm:f>'Tabla probabiidad'!$B$5</xm:f>
            <x14:dxf>
              <fill>
                <patternFill>
                  <fgColor rgb="FF92D050"/>
                  <bgColor theme="6" tint="0.59996337778862885"/>
                </patternFill>
              </fill>
            </x14:dxf>
          </x14:cfRule>
          <x14:cfRule type="containsText" priority="2621" operator="containsText" id="{ECB5C0A8-FE85-4EB8-B2DE-295C330E216A}">
            <xm:f>NOT(ISERROR(SEARCH($I$76,I72)))</xm:f>
            <xm:f>$I$76</xm:f>
            <x14:dxf>
              <fill>
                <patternFill>
                  <bgColor theme="0" tint="-0.14996795556505021"/>
                </patternFill>
              </fill>
            </x14:dxf>
          </x14:cfRule>
          <xm:sqref>I72</xm:sqref>
        </x14:conditionalFormatting>
        <x14:conditionalFormatting xmlns:xm="http://schemas.microsoft.com/office/excel/2006/main">
          <x14:cfRule type="containsText" priority="1279" operator="containsText" id="{58AF4E2C-C3B3-42C5-8F3B-3B86487F8681}">
            <xm:f>NOT(ISERROR(SEARCH($K$75,K11)))</xm:f>
            <xm:f>$K$75</xm:f>
            <x14:dxf>
              <fill>
                <patternFill>
                  <bgColor rgb="FF92D050"/>
                </patternFill>
              </fill>
            </x14:dxf>
          </x14:cfRule>
          <x14:cfRule type="containsText" priority="1278" operator="containsText" id="{A3359B86-1C53-4C92-B6C1-12DBBF12953E}">
            <xm:f>NOT(ISERROR(SEARCH($K$76,K11)))</xm:f>
            <xm:f>$K$76</xm:f>
            <x14:dxf>
              <fill>
                <patternFill>
                  <bgColor rgb="FF00B050"/>
                </patternFill>
              </fill>
            </x14:dxf>
          </x14:cfRule>
          <x14:cfRule type="containsText" priority="1277" operator="containsText" id="{367772B1-FE65-4ACC-B607-B76599B2880C}">
            <xm:f>NOT(ISERROR(SEARCH($K$77,K11)))</xm:f>
            <xm:f>$K$77</xm:f>
            <x14:dxf>
              <fill>
                <patternFill>
                  <bgColor rgb="FFFFFF00"/>
                </patternFill>
              </fill>
            </x14:dxf>
          </x14:cfRule>
          <x14:cfRule type="containsText" priority="1276" operator="containsText" id="{8C77C397-ACF1-421A-85F9-4D929D3C6101}">
            <xm:f>NOT(ISERROR(SEARCH($K$78,K11)))</xm:f>
            <xm:f>$K$78</xm:f>
            <x14:dxf>
              <fill>
                <patternFill>
                  <bgColor rgb="FFFFC000"/>
                </patternFill>
              </fill>
            </x14:dxf>
          </x14:cfRule>
          <x14:cfRule type="containsText" priority="1275" operator="containsText" id="{74E109B2-9C06-4CC9-B506-1DE929898F8C}">
            <xm:f>NOT(ISERROR(SEARCH($K$79,K11)))</xm:f>
            <xm:f>$K$79</xm:f>
            <x14:dxf>
              <fill>
                <patternFill>
                  <bgColor rgb="FFFF0000"/>
                </patternFill>
              </fill>
            </x14:dxf>
          </x14:cfRule>
          <xm:sqref>K11:K16 Z11:Z43 K20:K43 K45:K54 Z45:Z54 K59:K63</xm:sqref>
        </x14:conditionalFormatting>
        <x14:conditionalFormatting xmlns:xm="http://schemas.microsoft.com/office/excel/2006/main">
          <x14:cfRule type="containsText" priority="1269" operator="containsText" id="{4A62A491-D3AD-4930-A8ED-43CD47F262EF}">
            <xm:f>NOT(ISERROR(SEARCH($K$75,K18)))</xm:f>
            <xm:f>$K$75</xm:f>
            <x14:dxf>
              <fill>
                <patternFill>
                  <bgColor rgb="FF92D050"/>
                </patternFill>
              </fill>
            </x14:dxf>
          </x14:cfRule>
          <x14:cfRule type="containsText" priority="1268" operator="containsText" id="{7DDCDE7F-0C43-4099-A115-0AD2635EAD14}">
            <xm:f>NOT(ISERROR(SEARCH($K$76,K18)))</xm:f>
            <xm:f>$K$76</xm:f>
            <x14:dxf>
              <fill>
                <patternFill>
                  <bgColor rgb="FF00B050"/>
                </patternFill>
              </fill>
            </x14:dxf>
          </x14:cfRule>
          <x14:cfRule type="containsText" priority="1267" operator="containsText" id="{47A4725F-AFD6-49A5-BE4D-6C7464CF1968}">
            <xm:f>NOT(ISERROR(SEARCH($K$77,K18)))</xm:f>
            <xm:f>$K$77</xm:f>
            <x14:dxf>
              <fill>
                <patternFill>
                  <bgColor rgb="FFFFFF00"/>
                </patternFill>
              </fill>
            </x14:dxf>
          </x14:cfRule>
          <x14:cfRule type="containsText" priority="1266" operator="containsText" id="{7F456BE2-4029-433A-97B6-B1430AEF299A}">
            <xm:f>NOT(ISERROR(SEARCH($K$78,K18)))</xm:f>
            <xm:f>$K$78</xm:f>
            <x14:dxf>
              <fill>
                <patternFill>
                  <bgColor rgb="FFFFC000"/>
                </patternFill>
              </fill>
            </x14:dxf>
          </x14:cfRule>
          <x14:cfRule type="containsText" priority="1265" operator="containsText" id="{E3EA0819-B5C9-4CB3-83F2-989055D53688}">
            <xm:f>NOT(ISERROR(SEARCH($K$79,K18)))</xm:f>
            <xm:f>$K$79</xm:f>
            <x14:dxf>
              <fill>
                <patternFill>
                  <bgColor rgb="FFFF0000"/>
                </patternFill>
              </fill>
            </x14:dxf>
          </x14:cfRule>
          <xm:sqref>K18</xm:sqref>
        </x14:conditionalFormatting>
        <x14:conditionalFormatting xmlns:xm="http://schemas.microsoft.com/office/excel/2006/main">
          <x14:cfRule type="containsText" priority="628" operator="containsText" id="{41C4EBBF-7FF3-4192-A285-D141032CC94A}">
            <xm:f>NOT(ISERROR(SEARCH($K$75,K56)))</xm:f>
            <xm:f>$K$75</xm:f>
            <x14:dxf>
              <fill>
                <patternFill>
                  <bgColor rgb="FF92D050"/>
                </patternFill>
              </fill>
            </x14:dxf>
          </x14:cfRule>
          <x14:cfRule type="containsText" priority="624" operator="containsText" id="{F9F641A6-CE85-49E7-9778-F557EADB43BA}">
            <xm:f>NOT(ISERROR(SEARCH($K$79,K56)))</xm:f>
            <xm:f>$K$79</xm:f>
            <x14:dxf>
              <fill>
                <patternFill>
                  <bgColor rgb="FFFF0000"/>
                </patternFill>
              </fill>
            </x14:dxf>
          </x14:cfRule>
          <x14:cfRule type="containsText" priority="625" operator="containsText" id="{DBCF4E77-76BA-455B-838E-5BC580DC5BDE}">
            <xm:f>NOT(ISERROR(SEARCH($K$78,K56)))</xm:f>
            <xm:f>$K$78</xm:f>
            <x14:dxf>
              <fill>
                <patternFill>
                  <bgColor rgb="FFFFC000"/>
                </patternFill>
              </fill>
            </x14:dxf>
          </x14:cfRule>
          <x14:cfRule type="containsText" priority="626" operator="containsText" id="{38446778-C378-4CD6-92C2-D9071C8A63EB}">
            <xm:f>NOT(ISERROR(SEARCH($K$77,K56)))</xm:f>
            <xm:f>$K$77</xm:f>
            <x14:dxf>
              <fill>
                <patternFill>
                  <bgColor rgb="FFFFFF00"/>
                </patternFill>
              </fill>
            </x14:dxf>
          </x14:cfRule>
          <x14:cfRule type="containsText" priority="627" operator="containsText" id="{207C4F14-4F5A-4ED2-A17B-EF2F7EC3AE23}">
            <xm:f>NOT(ISERROR(SEARCH($K$76,K56)))</xm:f>
            <xm:f>$K$76</xm:f>
            <x14:dxf>
              <fill>
                <patternFill>
                  <bgColor rgb="FF00B050"/>
                </patternFill>
              </fill>
            </x14:dxf>
          </x14:cfRule>
          <xm:sqref>K56:K57</xm:sqref>
        </x14:conditionalFormatting>
        <x14:conditionalFormatting xmlns:xm="http://schemas.microsoft.com/office/excel/2006/main">
          <x14:cfRule type="containsText" priority="275" operator="containsText" id="{B69EC116-5012-4795-AFBF-5C6616ECAB90}">
            <xm:f>NOT(ISERROR(SEARCH($K$79,K65)))</xm:f>
            <xm:f>$K$79</xm:f>
            <x14:dxf>
              <fill>
                <patternFill>
                  <bgColor rgb="FFFF0000"/>
                </patternFill>
              </fill>
            </x14:dxf>
          </x14:cfRule>
          <x14:cfRule type="containsText" priority="276" operator="containsText" id="{94514E8B-6FE2-4E4F-897C-5C1C663ED60B}">
            <xm:f>NOT(ISERROR(SEARCH($K$78,K65)))</xm:f>
            <xm:f>$K$78</xm:f>
            <x14:dxf>
              <fill>
                <patternFill>
                  <bgColor rgb="FFFFC000"/>
                </patternFill>
              </fill>
            </x14:dxf>
          </x14:cfRule>
          <x14:cfRule type="containsText" priority="277" operator="containsText" id="{6F004EDB-7B99-4106-91F9-7B0C8D2BBA37}">
            <xm:f>NOT(ISERROR(SEARCH($K$77,K65)))</xm:f>
            <xm:f>$K$77</xm:f>
            <x14:dxf>
              <fill>
                <patternFill>
                  <bgColor rgb="FFFFFF00"/>
                </patternFill>
              </fill>
            </x14:dxf>
          </x14:cfRule>
          <x14:cfRule type="containsText" priority="278" operator="containsText" id="{65A64085-7068-41C3-B05C-23EEDF36A4EC}">
            <xm:f>NOT(ISERROR(SEARCH($K$76,K65)))</xm:f>
            <xm:f>$K$76</xm:f>
            <x14:dxf>
              <fill>
                <patternFill>
                  <bgColor rgb="FF00B050"/>
                </patternFill>
              </fill>
            </x14:dxf>
          </x14:cfRule>
          <x14:cfRule type="containsText" priority="279" operator="containsText" id="{A6450964-8D47-4D7D-BB15-0B034FB9430D}">
            <xm:f>NOT(ISERROR(SEARCH($K$75,K65)))</xm:f>
            <xm:f>$K$75</xm:f>
            <x14:dxf>
              <fill>
                <patternFill>
                  <bgColor rgb="FF92D050"/>
                </patternFill>
              </fill>
            </x14:dxf>
          </x14:cfRule>
          <xm:sqref>K65:K69</xm:sqref>
        </x14:conditionalFormatting>
        <x14:conditionalFormatting xmlns:xm="http://schemas.microsoft.com/office/excel/2006/main">
          <x14:cfRule type="containsText" priority="1659" operator="containsText" id="{6E347F56-0259-48E4-98A9-7284FC71FEF2}">
            <xm:f>NOT(ISERROR(SEARCH($M$75,M11)))</xm:f>
            <xm:f>$M$75</xm:f>
            <x14:dxf>
              <fill>
                <patternFill>
                  <bgColor rgb="FF92D050"/>
                </patternFill>
              </fill>
            </x14:dxf>
          </x14:cfRule>
          <x14:cfRule type="containsText" priority="1656" operator="containsText" id="{A9AC1EC2-D3CA-4362-A083-03EA3D3B1544}">
            <xm:f>NOT(ISERROR(SEARCH($M$78,M11)))</xm:f>
            <xm:f>$M$78</xm:f>
            <x14:dxf>
              <fill>
                <patternFill>
                  <bgColor rgb="FFFF0000"/>
                </patternFill>
              </fill>
            </x14:dxf>
          </x14:cfRule>
          <x14:cfRule type="containsText" priority="1658" operator="containsText" id="{1F658776-D600-401B-89A3-0AC64DBBBBFE}">
            <xm:f>NOT(ISERROR(SEARCH($M$76,M11)))</xm:f>
            <xm:f>$M$76</xm:f>
            <x14:dxf>
              <fill>
                <patternFill>
                  <bgColor rgb="FFFFFF00"/>
                </patternFill>
              </fill>
            </x14:dxf>
          </x14:cfRule>
          <x14:cfRule type="containsText" priority="1657" operator="containsText" id="{24BA003F-1D42-47F6-90C1-9F86B4A8556D}">
            <xm:f>NOT(ISERROR(SEARCH($M$77,M11)))</xm:f>
            <xm:f>$M$77</xm:f>
            <x14:dxf>
              <fill>
                <patternFill>
                  <bgColor rgb="FFFFC000"/>
                </patternFill>
              </fill>
            </x14:dxf>
          </x14:cfRule>
          <xm:sqref>M11:M16 AB11:AB43 M20:M43 M45:M54 AB45:AB54 M59:M63</xm:sqref>
        </x14:conditionalFormatting>
        <x14:conditionalFormatting xmlns:xm="http://schemas.microsoft.com/office/excel/2006/main">
          <x14:cfRule type="containsText" priority="1652" operator="containsText" id="{6C494975-5EFC-4DF1-96B3-30D164122AA5}">
            <xm:f>NOT(ISERROR(SEARCH($M$78,M18)))</xm:f>
            <xm:f>$M$78</xm:f>
            <x14:dxf>
              <fill>
                <patternFill>
                  <bgColor rgb="FFFF0000"/>
                </patternFill>
              </fill>
            </x14:dxf>
          </x14:cfRule>
          <x14:cfRule type="containsText" priority="1653" operator="containsText" id="{D9AF9A25-89AA-4053-BF1D-238F43D579F1}">
            <xm:f>NOT(ISERROR(SEARCH($M$77,M18)))</xm:f>
            <xm:f>$M$77</xm:f>
            <x14:dxf>
              <fill>
                <patternFill>
                  <bgColor rgb="FFFFC000"/>
                </patternFill>
              </fill>
            </x14:dxf>
          </x14:cfRule>
          <x14:cfRule type="containsText" priority="1654" operator="containsText" id="{A5EE39C6-656D-4EC0-B779-0893E99CCBEE}">
            <xm:f>NOT(ISERROR(SEARCH($M$76,M18)))</xm:f>
            <xm:f>$M$76</xm:f>
            <x14:dxf>
              <fill>
                <patternFill>
                  <bgColor rgb="FFFFFF00"/>
                </patternFill>
              </fill>
            </x14:dxf>
          </x14:cfRule>
          <x14:cfRule type="containsText" priority="1655" operator="containsText" id="{ECDEA373-616C-4128-B1C4-5B3D57C3A5AB}">
            <xm:f>NOT(ISERROR(SEARCH($M$75,M18)))</xm:f>
            <xm:f>$M$75</xm:f>
            <x14:dxf>
              <fill>
                <patternFill>
                  <bgColor rgb="FF92D050"/>
                </patternFill>
              </fill>
            </x14:dxf>
          </x14:cfRule>
          <xm:sqref>M18</xm:sqref>
        </x14:conditionalFormatting>
        <x14:conditionalFormatting xmlns:xm="http://schemas.microsoft.com/office/excel/2006/main">
          <x14:cfRule type="containsText" priority="610" operator="containsText" id="{E5A1D9AB-0E91-4C7E-AB86-675AEB12584A}">
            <xm:f>NOT(ISERROR(SEARCH($M$75,M56)))</xm:f>
            <xm:f>$M$75</xm:f>
            <x14:dxf>
              <fill>
                <patternFill>
                  <bgColor rgb="FF92D050"/>
                </patternFill>
              </fill>
            </x14:dxf>
          </x14:cfRule>
          <x14:cfRule type="containsText" priority="609" operator="containsText" id="{FF1684B9-0261-41B6-95FF-CEA73991E329}">
            <xm:f>NOT(ISERROR(SEARCH($M$76,M56)))</xm:f>
            <xm:f>$M$76</xm:f>
            <x14:dxf>
              <fill>
                <patternFill>
                  <bgColor rgb="FFFFFF00"/>
                </patternFill>
              </fill>
            </x14:dxf>
          </x14:cfRule>
          <x14:cfRule type="containsText" priority="608" operator="containsText" id="{70F9C325-98FD-4269-BBD5-45EDEFF06760}">
            <xm:f>NOT(ISERROR(SEARCH($M$77,M56)))</xm:f>
            <xm:f>$M$77</xm:f>
            <x14:dxf>
              <fill>
                <patternFill>
                  <bgColor rgb="FFFFC000"/>
                </patternFill>
              </fill>
            </x14:dxf>
          </x14:cfRule>
          <x14:cfRule type="containsText" priority="607" operator="containsText" id="{2AB53CE2-023A-4DA1-B1B1-7D88070D62C0}">
            <xm:f>NOT(ISERROR(SEARCH($M$78,M56)))</xm:f>
            <xm:f>$M$78</xm:f>
            <x14:dxf>
              <fill>
                <patternFill>
                  <bgColor rgb="FFFF0000"/>
                </patternFill>
              </fill>
            </x14:dxf>
          </x14:cfRule>
          <xm:sqref>M56:M57</xm:sqref>
        </x14:conditionalFormatting>
        <x14:conditionalFormatting xmlns:xm="http://schemas.microsoft.com/office/excel/2006/main">
          <x14:cfRule type="containsText" priority="269" operator="containsText" id="{41FCAE53-5277-4EF9-B8DF-3EE570E30611}">
            <xm:f>NOT(ISERROR(SEARCH($M$76,M65)))</xm:f>
            <xm:f>$M$76</xm:f>
            <x14:dxf>
              <fill>
                <patternFill>
                  <bgColor rgb="FFFFFF00"/>
                </patternFill>
              </fill>
            </x14:dxf>
          </x14:cfRule>
          <x14:cfRule type="containsText" priority="267" operator="containsText" id="{B39587EA-66E1-440F-B286-C7321A957458}">
            <xm:f>NOT(ISERROR(SEARCH($M$78,M65)))</xm:f>
            <xm:f>$M$78</xm:f>
            <x14:dxf>
              <fill>
                <patternFill>
                  <bgColor rgb="FFFF0000"/>
                </patternFill>
              </fill>
            </x14:dxf>
          </x14:cfRule>
          <x14:cfRule type="containsText" priority="270" operator="containsText" id="{44952AC1-242E-4AB3-8780-2D8C679A8CBC}">
            <xm:f>NOT(ISERROR(SEARCH($M$75,M65)))</xm:f>
            <xm:f>$M$75</xm:f>
            <x14:dxf>
              <fill>
                <patternFill>
                  <bgColor rgb="FF92D050"/>
                </patternFill>
              </fill>
            </x14:dxf>
          </x14:cfRule>
          <x14:cfRule type="containsText" priority="268" operator="containsText" id="{55EBA6A2-CAD0-4B68-A32E-C86C591F66F9}">
            <xm:f>NOT(ISERROR(SEARCH($M$77,M65)))</xm:f>
            <xm:f>$M$77</xm:f>
            <x14:dxf>
              <fill>
                <patternFill>
                  <bgColor rgb="FFFFC000"/>
                </patternFill>
              </fill>
            </x14:dxf>
          </x14:cfRule>
          <xm:sqref>M65:M69</xm:sqref>
        </x14:conditionalFormatting>
        <x14:conditionalFormatting xmlns:xm="http://schemas.microsoft.com/office/excel/2006/main">
          <x14:cfRule type="containsText" priority="638" operator="containsText" id="{0702C48E-9643-4F19-8FB1-5B27A2DC325D}">
            <xm:f>NOT(ISERROR(SEARCH($I$77,X56)))</xm:f>
            <xm:f>$I$77</xm:f>
            <x14:dxf>
              <fill>
                <patternFill>
                  <fgColor rgb="FFFFFF00"/>
                  <bgColor rgb="FFFFFF00"/>
                </patternFill>
              </fill>
            </x14:dxf>
          </x14:cfRule>
          <x14:cfRule type="containsText" priority="639" operator="containsText" id="{01F75BD7-E4A9-4955-B31B-061AD86DF55C}">
            <xm:f>NOT(ISERROR(SEARCH($I$76,X56)))</xm:f>
            <xm:f>$I$76</xm:f>
            <x14:dxf>
              <fill>
                <patternFill>
                  <bgColor theme="0" tint="-0.14996795556505021"/>
                </patternFill>
              </fill>
            </x14:dxf>
          </x14:cfRule>
          <x14:cfRule type="cellIs" priority="640" operator="equal" id="{84EE9070-7EB5-4D22-94FC-E17148B0AB68}">
            <xm:f>'Tabla probabiidad'!$B$5</xm:f>
            <x14:dxf>
              <fill>
                <patternFill>
                  <fgColor theme="6"/>
                </patternFill>
              </fill>
            </x14:dxf>
          </x14:cfRule>
          <x14:cfRule type="cellIs" priority="641" operator="equal" id="{36B19928-561E-4F7E-93BB-150FEF2B7B73}">
            <xm:f>'Tabla probabiidad'!$B$5</xm:f>
            <x14:dxf>
              <fill>
                <patternFill>
                  <fgColor rgb="FF92D050"/>
                  <bgColor theme="6" tint="0.59996337778862885"/>
                </patternFill>
              </fill>
            </x14:dxf>
          </x14:cfRule>
          <x14:cfRule type="containsText" priority="637" operator="containsText" id="{6A35780B-FC48-4139-BE99-B1E475CEEC4D}">
            <xm:f>NOT(ISERROR(SEARCH($I$78,X56)))</xm:f>
            <xm:f>$I$78</xm:f>
            <x14:dxf>
              <fill>
                <patternFill>
                  <fgColor rgb="FFFFC000"/>
                  <bgColor rgb="FFFFC000"/>
                </patternFill>
              </fill>
            </x14:dxf>
          </x14:cfRule>
          <x14:cfRule type="containsText" priority="634" operator="containsText" id="{C7474633-04DA-4B72-BDD4-FDFA3D2C90A6}">
            <xm:f>NOT(ISERROR(SEARCH($I$75,X56)))</xm:f>
            <xm:f>$I$75</xm:f>
            <x14:dxf>
              <fill>
                <patternFill>
                  <fgColor rgb="FF92D050"/>
                  <bgColor rgb="FF92D050"/>
                </patternFill>
              </fill>
            </x14:dxf>
          </x14:cfRule>
          <x14:cfRule type="containsText" priority="635" operator="containsText" id="{313D4969-7945-44DF-B7D2-2C24AD3B8023}">
            <xm:f>NOT(ISERROR(SEARCH($I$76,X56)))</xm:f>
            <xm:f>$I$76</xm:f>
            <x14:dxf>
              <fill>
                <patternFill>
                  <bgColor rgb="FF00B050"/>
                </patternFill>
              </fill>
            </x14:dxf>
          </x14:cfRule>
          <x14:cfRule type="containsText" priority="636" operator="containsText" id="{E9DFA74C-646F-4BC5-97B9-ACEA990E9276}">
            <xm:f>NOT(ISERROR(SEARCH($I$79,X56)))</xm:f>
            <xm:f>$I$79</xm:f>
            <x14:dxf>
              <fill>
                <patternFill>
                  <bgColor rgb="FFFF0000"/>
                </patternFill>
              </fill>
            </x14:dxf>
          </x14:cfRule>
          <xm:sqref>X56:X57</xm:sqref>
        </x14:conditionalFormatting>
        <x14:conditionalFormatting xmlns:xm="http://schemas.microsoft.com/office/excel/2006/main">
          <x14:cfRule type="containsText" priority="36" operator="containsText" id="{78324D41-0D1A-4F77-8B91-7CC4731E8E80}">
            <xm:f>NOT(ISERROR(SEARCH($I$75,X59)))</xm:f>
            <xm:f>$I$75</xm:f>
            <x14:dxf>
              <fill>
                <patternFill>
                  <fgColor rgb="FF92D050"/>
                  <bgColor rgb="FF92D050"/>
                </patternFill>
              </fill>
            </x14:dxf>
          </x14:cfRule>
          <x14:cfRule type="containsText" priority="41" operator="containsText" id="{BE533221-6238-4926-95BC-EC42F45AE88A}">
            <xm:f>NOT(ISERROR(SEARCH($I$76,X59)))</xm:f>
            <xm:f>$I$76</xm:f>
            <x14:dxf>
              <fill>
                <patternFill>
                  <bgColor theme="0" tint="-0.14996795556505021"/>
                </patternFill>
              </fill>
            </x14:dxf>
          </x14:cfRule>
          <x14:cfRule type="cellIs" priority="43" operator="equal" id="{E9ED9CF7-B87D-4649-A507-94E3B2C18134}">
            <xm:f>'Tabla probabiidad'!$B$5</xm:f>
            <x14:dxf>
              <fill>
                <patternFill>
                  <fgColor rgb="FF92D050"/>
                  <bgColor theme="6" tint="0.59996337778862885"/>
                </patternFill>
              </fill>
            </x14:dxf>
          </x14:cfRule>
          <x14:cfRule type="cellIs" priority="42" operator="equal" id="{257E02B3-3793-4B08-8A0C-7EC6B1CA7266}">
            <xm:f>'Tabla probabiidad'!$B$5</xm:f>
            <x14:dxf>
              <fill>
                <patternFill>
                  <fgColor theme="6"/>
                </patternFill>
              </fill>
            </x14:dxf>
          </x14:cfRule>
          <x14:cfRule type="containsText" priority="40" operator="containsText" id="{6410EA1E-008B-4632-B10B-5E1F63D70160}">
            <xm:f>NOT(ISERROR(SEARCH($I$77,X59)))</xm:f>
            <xm:f>$I$77</xm:f>
            <x14:dxf>
              <fill>
                <patternFill>
                  <fgColor rgb="FFFFFF00"/>
                  <bgColor rgb="FFFFFF00"/>
                </patternFill>
              </fill>
            </x14:dxf>
          </x14:cfRule>
          <x14:cfRule type="containsText" priority="39" operator="containsText" id="{355ECBE5-EBC0-4CC3-BEAC-EF7A2FEB7044}">
            <xm:f>NOT(ISERROR(SEARCH($I$78,X59)))</xm:f>
            <xm:f>$I$78</xm:f>
            <x14:dxf>
              <fill>
                <patternFill>
                  <fgColor rgb="FFFFC000"/>
                  <bgColor rgb="FFFFC000"/>
                </patternFill>
              </fill>
            </x14:dxf>
          </x14:cfRule>
          <x14:cfRule type="containsText" priority="38" operator="containsText" id="{3BBDDCA4-7BDD-49FD-801A-F7F05CECC048}">
            <xm:f>NOT(ISERROR(SEARCH($I$79,X59)))</xm:f>
            <xm:f>$I$79</xm:f>
            <x14:dxf>
              <fill>
                <patternFill>
                  <bgColor rgb="FFFF0000"/>
                </patternFill>
              </fill>
            </x14:dxf>
          </x14:cfRule>
          <x14:cfRule type="containsText" priority="37" operator="containsText" id="{3AF1A810-853D-4D46-A06F-0F75E588AF59}">
            <xm:f>NOT(ISERROR(SEARCH($I$76,X59)))</xm:f>
            <xm:f>$I$76</xm:f>
            <x14:dxf>
              <fill>
                <patternFill>
                  <bgColor rgb="FF00B050"/>
                </patternFill>
              </fill>
            </x14:dxf>
          </x14:cfRule>
          <xm:sqref>X59:X63</xm:sqref>
        </x14:conditionalFormatting>
        <x14:conditionalFormatting xmlns:xm="http://schemas.microsoft.com/office/excel/2006/main">
          <x14:cfRule type="containsText" priority="46" operator="containsText" id="{85AF6193-6C3F-402F-9834-6DBFD2577D66}">
            <xm:f>NOT(ISERROR(SEARCH($I$79,X65)))</xm:f>
            <xm:f>$I$79</xm:f>
            <x14:dxf>
              <fill>
                <patternFill>
                  <bgColor rgb="FFFF0000"/>
                </patternFill>
              </fill>
            </x14:dxf>
          </x14:cfRule>
          <x14:cfRule type="cellIs" priority="50" operator="equal" id="{42A4DE62-1A84-4C3F-81C0-A21DBB7CE8A7}">
            <xm:f>'Tabla probabiidad'!$B$5</xm:f>
            <x14:dxf>
              <fill>
                <patternFill>
                  <fgColor theme="6"/>
                </patternFill>
              </fill>
            </x14:dxf>
          </x14:cfRule>
          <x14:cfRule type="cellIs" priority="51" operator="equal" id="{539220BB-13FE-45EE-90A1-77BC52A2A7B1}">
            <xm:f>'Tabla probabiidad'!$B$5</xm:f>
            <x14:dxf>
              <fill>
                <patternFill>
                  <fgColor rgb="FF92D050"/>
                  <bgColor theme="6" tint="0.59996337778862885"/>
                </patternFill>
              </fill>
            </x14:dxf>
          </x14:cfRule>
          <x14:cfRule type="containsText" priority="47" operator="containsText" id="{B97760E5-414F-4313-9CEB-9AB77980EDC0}">
            <xm:f>NOT(ISERROR(SEARCH($I$78,X65)))</xm:f>
            <xm:f>$I$78</xm:f>
            <x14:dxf>
              <fill>
                <patternFill>
                  <fgColor rgb="FFFFC000"/>
                  <bgColor rgb="FFFFC000"/>
                </patternFill>
              </fill>
            </x14:dxf>
          </x14:cfRule>
          <x14:cfRule type="containsText" priority="49" operator="containsText" id="{E328AE78-7F20-4C1A-B9BC-B56EAC51EAA6}">
            <xm:f>NOT(ISERROR(SEARCH($I$76,X65)))</xm:f>
            <xm:f>$I$76</xm:f>
            <x14:dxf>
              <fill>
                <patternFill>
                  <bgColor theme="0" tint="-0.14996795556505021"/>
                </patternFill>
              </fill>
            </x14:dxf>
          </x14:cfRule>
          <x14:cfRule type="containsText" priority="48" operator="containsText" id="{99671FA9-26B8-451E-99E1-481CE7CDFAD9}">
            <xm:f>NOT(ISERROR(SEARCH($I$77,X65)))</xm:f>
            <xm:f>$I$77</xm:f>
            <x14:dxf>
              <fill>
                <patternFill>
                  <fgColor rgb="FFFFFF00"/>
                  <bgColor rgb="FFFFFF00"/>
                </patternFill>
              </fill>
            </x14:dxf>
          </x14:cfRule>
          <x14:cfRule type="containsText" priority="45" operator="containsText" id="{03E1F57C-1CBE-4C95-A203-F62068D1C797}">
            <xm:f>NOT(ISERROR(SEARCH($I$76,X65)))</xm:f>
            <xm:f>$I$76</xm:f>
            <x14:dxf>
              <fill>
                <patternFill>
                  <bgColor rgb="FF00B050"/>
                </patternFill>
              </fill>
            </x14:dxf>
          </x14:cfRule>
          <x14:cfRule type="containsText" priority="44" operator="containsText" id="{25B87913-5EB5-43EB-8EDF-0D352A714AC4}">
            <xm:f>NOT(ISERROR(SEARCH($I$75,X65)))</xm:f>
            <xm:f>$I$75</xm:f>
            <x14:dxf>
              <fill>
                <patternFill>
                  <fgColor rgb="FF92D050"/>
                  <bgColor rgb="FF92D050"/>
                </patternFill>
              </fill>
            </x14:dxf>
          </x14:cfRule>
          <xm:sqref>X65:X71</xm:sqref>
        </x14:conditionalFormatting>
        <x14:conditionalFormatting xmlns:xm="http://schemas.microsoft.com/office/excel/2006/main">
          <x14:cfRule type="containsText" priority="55" operator="containsText" id="{D92C2B93-8D30-46E7-8AAC-A402165F7375}">
            <xm:f>NOT(ISERROR(SEARCH($K$76,Z56)))</xm:f>
            <xm:f>$K$76</xm:f>
            <x14:dxf>
              <fill>
                <patternFill>
                  <bgColor rgb="FF00B050"/>
                </patternFill>
              </fill>
            </x14:dxf>
          </x14:cfRule>
          <x14:cfRule type="containsText" priority="52" operator="containsText" id="{42EC4BD2-ECEC-4065-9A2F-76A16A0DB4C2}">
            <xm:f>NOT(ISERROR(SEARCH($K$79,Z56)))</xm:f>
            <xm:f>$K$79</xm:f>
            <x14:dxf>
              <fill>
                <patternFill>
                  <bgColor rgb="FFFF0000"/>
                </patternFill>
              </fill>
            </x14:dxf>
          </x14:cfRule>
          <x14:cfRule type="containsText" priority="56" operator="containsText" id="{3836D57F-C5DC-498D-8BF3-B144346715F1}">
            <xm:f>NOT(ISERROR(SEARCH($K$75,Z56)))</xm:f>
            <xm:f>$K$75</xm:f>
            <x14:dxf>
              <fill>
                <patternFill>
                  <bgColor rgb="FF92D050"/>
                </patternFill>
              </fill>
            </x14:dxf>
          </x14:cfRule>
          <x14:cfRule type="containsText" priority="53" operator="containsText" id="{A8513DBC-D758-4A3B-A7EB-A3B939DA167F}">
            <xm:f>NOT(ISERROR(SEARCH($K$78,Z56)))</xm:f>
            <xm:f>$K$78</xm:f>
            <x14:dxf>
              <fill>
                <patternFill>
                  <bgColor rgb="FFFFC000"/>
                </patternFill>
              </fill>
            </x14:dxf>
          </x14:cfRule>
          <x14:cfRule type="containsText" priority="54" operator="containsText" id="{AB55C2A5-5D55-4CA6-A65C-9A20ADEFFB48}">
            <xm:f>NOT(ISERROR(SEARCH($K$77,Z56)))</xm:f>
            <xm:f>$K$77</xm:f>
            <x14:dxf>
              <fill>
                <patternFill>
                  <bgColor rgb="FFFFFF00"/>
                </patternFill>
              </fill>
            </x14:dxf>
          </x14:cfRule>
          <xm:sqref>Z56:Z57</xm:sqref>
        </x14:conditionalFormatting>
        <x14:conditionalFormatting xmlns:xm="http://schemas.microsoft.com/office/excel/2006/main">
          <x14:cfRule type="containsText" priority="453" operator="containsText" id="{7BAB1D52-8290-415B-8D33-2FCD510D6AB4}">
            <xm:f>NOT(ISERROR(SEARCH($K$79,Z59)))</xm:f>
            <xm:f>$K$79</xm:f>
            <x14:dxf>
              <fill>
                <patternFill>
                  <bgColor rgb="FFFF0000"/>
                </patternFill>
              </fill>
            </x14:dxf>
          </x14:cfRule>
          <x14:cfRule type="containsText" priority="454" operator="containsText" id="{E5579451-80A7-42C3-91D1-E73EBFA01AA6}">
            <xm:f>NOT(ISERROR(SEARCH($K$78,Z59)))</xm:f>
            <xm:f>$K$78</xm:f>
            <x14:dxf>
              <fill>
                <patternFill>
                  <bgColor rgb="FFFFC000"/>
                </patternFill>
              </fill>
            </x14:dxf>
          </x14:cfRule>
          <x14:cfRule type="containsText" priority="455" operator="containsText" id="{99C54272-7815-4E35-817A-7C8588D5A802}">
            <xm:f>NOT(ISERROR(SEARCH($K$77,Z59)))</xm:f>
            <xm:f>$K$77</xm:f>
            <x14:dxf>
              <fill>
                <patternFill>
                  <bgColor rgb="FFFFFF00"/>
                </patternFill>
              </fill>
            </x14:dxf>
          </x14:cfRule>
          <x14:cfRule type="containsText" priority="456" operator="containsText" id="{78AC44B0-A81D-4F2A-92D3-27CDB1DC16C8}">
            <xm:f>NOT(ISERROR(SEARCH($K$76,Z59)))</xm:f>
            <xm:f>$K$76</xm:f>
            <x14:dxf>
              <fill>
                <patternFill>
                  <bgColor rgb="FF00B050"/>
                </patternFill>
              </fill>
            </x14:dxf>
          </x14:cfRule>
          <x14:cfRule type="containsText" priority="457" operator="containsText" id="{FB24109C-D9CD-4554-8B76-ED11F9F0BA2D}">
            <xm:f>NOT(ISERROR(SEARCH($K$75,Z59)))</xm:f>
            <xm:f>$K$75</xm:f>
            <x14:dxf>
              <fill>
                <patternFill>
                  <bgColor rgb="FF92D050"/>
                </patternFill>
              </fill>
            </x14:dxf>
          </x14:cfRule>
          <xm:sqref>Z59:Z63</xm:sqref>
        </x14:conditionalFormatting>
        <x14:conditionalFormatting xmlns:xm="http://schemas.microsoft.com/office/excel/2006/main">
          <x14:cfRule type="containsText" priority="32" operator="containsText" id="{CF1D8531-5325-483E-A999-12D14FEFF00F}">
            <xm:f>NOT(ISERROR(SEARCH($K$78,Z65)))</xm:f>
            <xm:f>$K$78</xm:f>
            <x14:dxf>
              <fill>
                <patternFill>
                  <bgColor rgb="FFFFC000"/>
                </patternFill>
              </fill>
            </x14:dxf>
          </x14:cfRule>
          <x14:cfRule type="containsText" priority="33" operator="containsText" id="{C8BA436F-39F8-4BBD-9B09-8642ADA7A8EC}">
            <xm:f>NOT(ISERROR(SEARCH($K$77,Z65)))</xm:f>
            <xm:f>$K$77</xm:f>
            <x14:dxf>
              <fill>
                <patternFill>
                  <bgColor rgb="FFFFFF00"/>
                </patternFill>
              </fill>
            </x14:dxf>
          </x14:cfRule>
          <x14:cfRule type="containsText" priority="34" operator="containsText" id="{A4A99A37-E744-4261-ABBD-414C42555F46}">
            <xm:f>NOT(ISERROR(SEARCH($K$76,Z65)))</xm:f>
            <xm:f>$K$76</xm:f>
            <x14:dxf>
              <fill>
                <patternFill>
                  <bgColor rgb="FF00B050"/>
                </patternFill>
              </fill>
            </x14:dxf>
          </x14:cfRule>
          <x14:cfRule type="containsText" priority="35" operator="containsText" id="{528F3B8F-94AB-4C9F-9C69-48CC877A2B26}">
            <xm:f>NOT(ISERROR(SEARCH($K$75,Z65)))</xm:f>
            <xm:f>$K$75</xm:f>
            <x14:dxf>
              <fill>
                <patternFill>
                  <bgColor rgb="FF92D050"/>
                </patternFill>
              </fill>
            </x14:dxf>
          </x14:cfRule>
          <x14:cfRule type="containsText" priority="31" operator="containsText" id="{57BA084B-A5B4-4334-B3A5-174520FAB11C}">
            <xm:f>NOT(ISERROR(SEARCH($K$79,Z65)))</xm:f>
            <xm:f>$K$79</xm:f>
            <x14:dxf>
              <fill>
                <patternFill>
                  <bgColor rgb="FFFF0000"/>
                </patternFill>
              </fill>
            </x14:dxf>
          </x14:cfRule>
          <xm:sqref>Z65:Z69</xm:sqref>
        </x14:conditionalFormatting>
        <x14:conditionalFormatting xmlns:xm="http://schemas.microsoft.com/office/excel/2006/main">
          <x14:cfRule type="containsText" priority="597" operator="containsText" id="{574318A8-F8DE-4449-9A37-E3D8E6EC4CFA}">
            <xm:f>NOT(ISERROR(SEARCH($M$76,AB56)))</xm:f>
            <xm:f>$M$76</xm:f>
            <x14:dxf>
              <fill>
                <patternFill>
                  <bgColor rgb="FFFFFF00"/>
                </patternFill>
              </fill>
            </x14:dxf>
          </x14:cfRule>
          <x14:cfRule type="containsText" priority="595" operator="containsText" id="{8F21FAD8-1ECB-4B9D-BBAB-BA231AEFFCC3}">
            <xm:f>NOT(ISERROR(SEARCH($M$78,AB56)))</xm:f>
            <xm:f>$M$78</xm:f>
            <x14:dxf>
              <fill>
                <patternFill>
                  <bgColor rgb="FFFF0000"/>
                </patternFill>
              </fill>
            </x14:dxf>
          </x14:cfRule>
          <x14:cfRule type="containsText" priority="598" operator="containsText" id="{80E487EA-D652-4608-AEC8-2F73E3D29C6E}">
            <xm:f>NOT(ISERROR(SEARCH($M$75,AB56)))</xm:f>
            <xm:f>$M$75</xm:f>
            <x14:dxf>
              <fill>
                <patternFill>
                  <bgColor rgb="FF92D050"/>
                </patternFill>
              </fill>
            </x14:dxf>
          </x14:cfRule>
          <x14:cfRule type="containsText" priority="596" operator="containsText" id="{EB57095E-1944-4D38-9322-E7FD56222F09}">
            <xm:f>NOT(ISERROR(SEARCH($M$77,AB56)))</xm:f>
            <xm:f>$M$77</xm:f>
            <x14:dxf>
              <fill>
                <patternFill>
                  <bgColor rgb="FFFFC000"/>
                </patternFill>
              </fill>
            </x14:dxf>
          </x14:cfRule>
          <xm:sqref>AB56:AB57</xm:sqref>
        </x14:conditionalFormatting>
        <x14:conditionalFormatting xmlns:xm="http://schemas.microsoft.com/office/excel/2006/main">
          <x14:cfRule type="containsText" priority="378" operator="containsText" id="{D4AF45A1-4C78-4012-988E-42A26B8981C7}">
            <xm:f>NOT(ISERROR(SEARCH($M$77,AB59)))</xm:f>
            <xm:f>$M$77</xm:f>
            <x14:dxf>
              <fill>
                <patternFill>
                  <bgColor rgb="FFFFC000"/>
                </patternFill>
              </fill>
            </x14:dxf>
          </x14:cfRule>
          <x14:cfRule type="containsText" priority="377" operator="containsText" id="{528BFBF8-5DF2-472E-9138-C5FA36E459EF}">
            <xm:f>NOT(ISERROR(SEARCH($M$78,AB59)))</xm:f>
            <xm:f>$M$78</xm:f>
            <x14:dxf>
              <fill>
                <patternFill>
                  <bgColor rgb="FFFF0000"/>
                </patternFill>
              </fill>
            </x14:dxf>
          </x14:cfRule>
          <x14:cfRule type="containsText" priority="380" operator="containsText" id="{645AF3D0-551B-4D35-AC1E-8FCCB3378C1F}">
            <xm:f>NOT(ISERROR(SEARCH($M$75,AB59)))</xm:f>
            <xm:f>$M$75</xm:f>
            <x14:dxf>
              <fill>
                <patternFill>
                  <bgColor rgb="FF92D050"/>
                </patternFill>
              </fill>
            </x14:dxf>
          </x14:cfRule>
          <x14:cfRule type="containsText" priority="379" operator="containsText" id="{9A457592-3880-4DE3-A37E-AF186AD28081}">
            <xm:f>NOT(ISERROR(SEARCH($M$76,AB59)))</xm:f>
            <xm:f>$M$76</xm:f>
            <x14:dxf>
              <fill>
                <patternFill>
                  <bgColor rgb="FFFFFF00"/>
                </patternFill>
              </fill>
            </x14:dxf>
          </x14:cfRule>
          <xm:sqref>AB59:AB63</xm:sqref>
        </x14:conditionalFormatting>
        <x14:conditionalFormatting xmlns:xm="http://schemas.microsoft.com/office/excel/2006/main">
          <x14:cfRule type="containsText" priority="127" operator="containsText" id="{244C23F3-BBD0-4A1A-8CA4-5C6AB1026866}">
            <xm:f>NOT(ISERROR(SEARCH($M$76,AB65)))</xm:f>
            <xm:f>$M$76</xm:f>
            <x14:dxf>
              <fill>
                <patternFill>
                  <bgColor rgb="FFFFFF00"/>
                </patternFill>
              </fill>
            </x14:dxf>
          </x14:cfRule>
          <x14:cfRule type="containsText" priority="126" operator="containsText" id="{AD6FFF8C-7903-4A82-8657-7805CB34C153}">
            <xm:f>NOT(ISERROR(SEARCH($M$77,AB65)))</xm:f>
            <xm:f>$M$77</xm:f>
            <x14:dxf>
              <fill>
                <patternFill>
                  <bgColor rgb="FFFFC000"/>
                </patternFill>
              </fill>
            </x14:dxf>
          </x14:cfRule>
          <x14:cfRule type="containsText" priority="128" operator="containsText" id="{4A41215F-7D7A-4FAA-91F5-88BC7441EDE1}">
            <xm:f>NOT(ISERROR(SEARCH($M$75,AB65)))</xm:f>
            <xm:f>$M$75</xm:f>
            <x14:dxf>
              <fill>
                <patternFill>
                  <bgColor rgb="FF92D050"/>
                </patternFill>
              </fill>
            </x14:dxf>
          </x14:cfRule>
          <x14:cfRule type="containsText" priority="125" operator="containsText" id="{CC8A2ED4-0621-4543-8A08-5E58F0B60804}">
            <xm:f>NOT(ISERROR(SEARCH($M$78,AB65)))</xm:f>
            <xm:f>$M$78</xm:f>
            <x14:dxf>
              <fill>
                <patternFill>
                  <bgColor rgb="FFFF0000"/>
                </patternFill>
              </fill>
            </x14:dxf>
          </x14:cfRule>
          <xm:sqref>AB65:AB69</xm:sqref>
        </x14:conditionalFormatting>
      </x14:conditionalFormattings>
    </ext>
    <ext xmlns:x14="http://schemas.microsoft.com/office/spreadsheetml/2009/9/main" uri="{CCE6A557-97BC-4b89-ADB6-D9C93CAAB3DF}">
      <x14:dataValidations xmlns:xm="http://schemas.microsoft.com/office/excel/2006/main" count="18">
        <x14:dataValidation type="list" allowBlank="1" showInputMessage="1" showErrorMessage="1" xr:uid="{00000000-0002-0000-0400-00000B000000}">
          <x14:formula1>
            <xm:f>'Clasificacion riesgo'!$B$3:$B$9</xm:f>
          </x14:formula1>
          <xm:sqref>G71</xm:sqref>
        </x14:dataValidation>
        <x14:dataValidation type="list" allowBlank="1" showInputMessage="1" showErrorMessage="1" xr:uid="{00000000-0002-0000-0400-00000C000000}">
          <x14:formula1>
            <xm:f>'Tabla probabiidad'!$B$5:$B$9</xm:f>
          </x14:formula1>
          <xm:sqref>I18 X56:X57 I56:I57 I71:I72 I65:I69 X65:X71 X59:X63 I11:I15 X11:X43 I20:I43 I45:I54 X45:X54 I59:I63</xm:sqref>
        </x14:dataValidation>
        <x14:dataValidation type="list" allowBlank="1" showInputMessage="1" showErrorMessage="1" xr:uid="{00000000-0002-0000-0400-00000D000000}">
          <x14:formula1>
            <xm:f>'Atributos controles'!$D$13:$D$15</xm:f>
          </x14:formula1>
          <xm:sqref>W11:W12</xm:sqref>
        </x14:dataValidation>
        <x14:dataValidation type="list" allowBlank="1" showInputMessage="1" showErrorMessage="1" xr:uid="{00000000-0002-0000-0400-00000E000000}">
          <x14:formula1>
            <xm:f>'Atributos controles'!$D$11:$D$12</xm:f>
          </x14:formula1>
          <xm:sqref>V11:V12</xm:sqref>
        </x14:dataValidation>
        <x14:dataValidation type="list" allowBlank="1" showInputMessage="1" showErrorMessage="1" xr:uid="{00000000-0002-0000-0400-00000F000000}">
          <x14:formula1>
            <xm:f>'Atributos controles'!$D$9:$D$10</xm:f>
          </x14:formula1>
          <xm:sqref>U11:U12</xm:sqref>
        </x14:dataValidation>
        <x14:dataValidation type="list" allowBlank="1" showInputMessage="1" showErrorMessage="1" xr:uid="{00000000-0002-0000-0400-000010000000}">
          <x14:formula1>
            <xm:f>'Atributos controles'!$D$7:$D$8</xm:f>
          </x14:formula1>
          <xm:sqref>S11:S15</xm:sqref>
        </x14:dataValidation>
        <x14:dataValidation type="list" allowBlank="1" showInputMessage="1" showErrorMessage="1" xr:uid="{00000000-0002-0000-0400-000011000000}">
          <x14:formula1>
            <xm:f>'Atributos controles'!$D$4:$D$6</xm:f>
          </x14:formula1>
          <xm:sqref>R11:R15</xm:sqref>
        </x14:dataValidation>
        <x14:dataValidation type="list" allowBlank="1" showInputMessage="1" showErrorMessage="1" xr:uid="{00000000-0002-0000-0400-000012000000}">
          <x14:formula1>
            <xm:f>'E:\UAEOS\TRABAJO EN CASA\MAPAS DE RIESGOS\RIESGOS 2021\MAPAS DE RIESGOS DE PROCESO 2021\MAPAS DE RIESGOS GUIA 2021\[MAPA_RIESGOS_PROGRAMAS Y PROYECTOS_UAEOS_2021.xlsx]Tabla probabiidad'!#REF!</xm:f>
          </x14:formula1>
          <xm:sqref>I16</xm:sqref>
        </x14:dataValidation>
        <x14:dataValidation type="list" allowBlank="1" showInputMessage="1" showErrorMessage="1" xr:uid="{00000000-0002-0000-0400-000013000000}">
          <x14:formula1>
            <xm:f>'E:\UAEOS\TRABAJO EN CASA\MAPAS DE RIESGOS\RIESGOS 2021\MAPAS DE RIESGOS DE PROCESO 2021\MAPAS DE RIESGOS GUIA 2021\[MAPA_RIESGOS_PROGRAMAS Y PROYECTOS_UAEOS_2021.xlsx]Atributos controles'!#REF!</xm:f>
          </x14:formula1>
          <xm:sqref>U16:W17 R16:S17</xm:sqref>
        </x14:dataValidation>
        <x14:dataValidation type="list" allowBlank="1" showInputMessage="1" showErrorMessage="1" xr:uid="{00000000-0002-0000-0400-000015000000}">
          <x14:formula1>
            <xm:f>'E:\UAEOS\TRABAJO EN CASA\MAPAS DE RIESGOS\RIESGOS 2021\MAPAS DE RIESGOS DE PROCESO 2021\MAPAS DE RIESGOS GUIA 2021\[MAPA_RIESGOS_SEGUIMIENTO Y MEDICION_UAEOS_2021.xlsx]Atributos controles'!#REF!</xm:f>
          </x14:formula1>
          <xm:sqref>U18:W20 R18:S20</xm:sqref>
        </x14:dataValidation>
        <x14:dataValidation type="list" allowBlank="1" showInputMessage="1" showErrorMessage="1" xr:uid="{00000000-0002-0000-0400-000018000000}">
          <x14:formula1>
            <xm:f>'E:\UAEOS\TRABAJO EN CASA\MAPAS DE RIESGOS\RIESGOS 2021\MAPAS DE RIESGOS DE PROCESO 2021\MAPAS DE RIESGOS GUIA 2021\[2020-11-10_Propuesta_Mapa_riesgos_RH_UAEOS.xlsx]Atributos controles'!#REF!</xm:f>
          </x14:formula1>
          <xm:sqref>U25:W29 R25:S29</xm:sqref>
        </x14:dataValidation>
        <x14:dataValidation type="list" allowBlank="1" showInputMessage="1" showErrorMessage="1" xr:uid="{00000000-0002-0000-0400-000019000000}">
          <x14:formula1>
            <xm:f>'E:\UAEOS\TRABAJO EN CASA\MAPAS DE RIESGOS\RIESGOS 2021\MAPAS DE RIESGOS DE PROCESO 2021\MAPAS DE RIESGOS GUIA 2021\[MAPA_RIESGOS_COMUNICACION_PRENSA_UAEOS_2021.xlsx]Atributos controles'!#REF!</xm:f>
          </x14:formula1>
          <xm:sqref>U30:W31 R30:S31</xm:sqref>
        </x14:dataValidation>
        <x14:dataValidation type="list" allowBlank="1" showInputMessage="1" showErrorMessage="1" xr:uid="{00000000-0002-0000-0400-00001C000000}">
          <x14:formula1>
            <xm:f>'C:\Users\Jorge\Documents\UAEOS\TRABAJO EN CASA\MAPAS DE RIESGOS\RIESGOS 2021\MAPAS DE RIESGOS DE PROCESO 2021\MAPAS DE RIESGOS GUIA 2021\[MAPA_RIESGOS_G_CONOCIMIENTO_CIUDADANO_UAEOS.xlsx]Atributos controles'!#REF!</xm:f>
          </x14:formula1>
          <xm:sqref>R21:S24 U21:W24</xm:sqref>
        </x14:dataValidation>
        <x14:dataValidation type="list" allowBlank="1" showInputMessage="1" showErrorMessage="1" xr:uid="{00000000-0002-0000-0400-00001E000000}">
          <x14:formula1>
            <xm:f>'E:\UAEOS\TRABAJO EN CASA\MAPAS DE RIESGOS\RIESGOS 2021\MAPAS DE RIESGOS DE PROCESO 2021\MAPAS DE RIESGOS GUIA 2021\[MAPA_RIESGOS_G_INFORMATICA_UAEOS_2021.xlsx]Atributos controles'!#REF!</xm:f>
          </x14:formula1>
          <xm:sqref>S50:S53 U50:W53</xm:sqref>
        </x14:dataValidation>
        <x14:dataValidation type="list" allowBlank="1" showInputMessage="1" showErrorMessage="1" xr:uid="{00000000-0002-0000-0400-000022000000}">
          <x14:formula1>
            <xm:f>'E:\UAEOS\TRABAJO EN CASA\MAPAS DE RIESGOS\RIESGOS 2021\MAPAS DE RIESGOS DE PROCESO 2021\MAPAS DE RIESGOS GUIA 2021\[MAPA_RIESGOS_G_MEJORAMIENTO_UAEOS_2021.xlsx]Atributos controles'!#REF!</xm:f>
          </x14:formula1>
          <xm:sqref>U63:W66 R63:S66</xm:sqref>
        </x14:dataValidation>
        <x14:dataValidation type="list" allowBlank="1" showInputMessage="1" showErrorMessage="1" xr:uid="{00000000-0002-0000-0400-000027000000}">
          <x14:formula1>
            <xm:f>'E:\UAEOS\TRABAJO EN CASA\MAPAS DE RIESGOS\RIESGOS 2021\MAPAS DE RIESGOS DE PROCESO 2021\MAPAS DE RIESGOS GUIA 2021\[MAPA_RIESGOS_G_OCI_UAEOS.xlsx]Atributos controles'!#REF!</xm:f>
          </x14:formula1>
          <xm:sqref>U67:W69 R67:S69</xm:sqref>
        </x14:dataValidation>
        <x14:dataValidation type="list" allowBlank="1" showInputMessage="1" showErrorMessage="1" xr:uid="{8E2A975E-0B2B-44B8-ADF7-22F918B6E5CB}">
          <x14:formula1>
            <xm:f>'Clasificacion riesgo'!$B$3:$B$12</xm:f>
          </x14:formula1>
          <xm:sqref>G65:G69 G56:G57 G43 G18 G45:G48 G11:G16 G20:G41 G50:G54 G59:G63</xm:sqref>
        </x14:dataValidation>
        <x14:dataValidation type="list" allowBlank="1" showInputMessage="1" showErrorMessage="1" xr:uid="{00000000-0002-0000-0400-000020000000}">
          <x14:formula1>
            <xm:f>'E:\UAEOS\TRABAJO EN CASA\MAPAS DE RIESGOS\RIESGOS 2021\MAPAS DE RIESGOS DE PROCESO 2021\MAPAS DE RIESGOS GUIA 2021\[MAPA_RIESGOS_G_CONTRACTUAL  JURIDICA_UAEOS_2021.xlsx]Atributos controles'!#REF!</xm:f>
          </x14:formula1>
          <xm:sqref>R54:S62 U54:W62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topLeftCell="F28" workbookViewId="0">
      <selection activeCell="Q29" sqref="Q29"/>
    </sheetView>
  </sheetViews>
  <sheetFormatPr baseColWidth="10" defaultRowHeight="16.5" x14ac:dyDescent="0.3"/>
  <cols>
    <col min="1" max="1" width="4" style="2" bestFit="1" customWidth="1"/>
    <col min="2" max="2" width="18.42578125" style="2" customWidth="1"/>
    <col min="3" max="3" width="27.85546875" style="2" customWidth="1"/>
    <col min="4" max="4" width="28.7109375" style="2" customWidth="1"/>
    <col min="5" max="5" width="46.5703125" style="1" customWidth="1"/>
    <col min="6" max="6" width="18.42578125" style="5" customWidth="1"/>
    <col min="7" max="7" width="20.28515625" style="1" customWidth="1"/>
    <col min="8" max="8" width="12.28515625" style="1" customWidth="1"/>
    <col min="9" max="9" width="8.42578125" style="1" customWidth="1"/>
    <col min="10" max="10" width="19.140625" style="1" customWidth="1"/>
    <col min="11" max="11" width="11.28515625" style="1" customWidth="1"/>
    <col min="12" max="12" width="7" style="1" customWidth="1"/>
    <col min="13" max="13" width="12.5703125" style="1" customWidth="1"/>
    <col min="14" max="14" width="5.855468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6" width="7" style="1" customWidth="1"/>
    <col min="27" max="28" width="7.140625" style="1" customWidth="1"/>
    <col min="29" max="29" width="7.28515625" style="1" customWidth="1"/>
    <col min="30" max="30" width="31.42578125" style="1" customWidth="1"/>
    <col min="31" max="31" width="21.85546875" style="1" customWidth="1"/>
    <col min="32" max="32" width="19.28515625" style="1" customWidth="1"/>
    <col min="33" max="34" width="18.5703125" style="1" customWidth="1"/>
    <col min="35" max="35" width="21" style="1" customWidth="1"/>
    <col min="36" max="38" width="11.42578125" style="1"/>
    <col min="39" max="39" width="31.5703125" style="1" customWidth="1"/>
    <col min="40" max="16384" width="11.42578125" style="1"/>
  </cols>
  <sheetData>
    <row r="1" spans="1:39" ht="29.25" customHeight="1" x14ac:dyDescent="0.3"/>
    <row r="2" spans="1:39" ht="39" customHeight="1" x14ac:dyDescent="0.3">
      <c r="B2" s="10"/>
    </row>
    <row r="3" spans="1:39" ht="39" customHeight="1" x14ac:dyDescent="0.3">
      <c r="B3" s="73" t="s">
        <v>135</v>
      </c>
    </row>
    <row r="4" spans="1:39" x14ac:dyDescent="0.3">
      <c r="A4" s="553" t="s">
        <v>45</v>
      </c>
      <c r="B4" s="554"/>
      <c r="C4" s="116" t="s">
        <v>215</v>
      </c>
      <c r="D4" s="12"/>
      <c r="E4" s="12"/>
      <c r="F4" s="13"/>
      <c r="G4" s="14"/>
      <c r="H4" s="13"/>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39" ht="30.75" customHeight="1" x14ac:dyDescent="0.3">
      <c r="A5" s="553" t="s">
        <v>47</v>
      </c>
      <c r="B5" s="554"/>
      <c r="C5" s="574" t="s">
        <v>216</v>
      </c>
      <c r="D5" s="575"/>
      <c r="E5" s="575"/>
      <c r="F5" s="575"/>
      <c r="G5" s="575"/>
      <c r="H5" s="575"/>
      <c r="I5" s="575"/>
      <c r="J5" s="575"/>
      <c r="K5" s="575"/>
      <c r="L5" s="575"/>
      <c r="M5" s="575"/>
      <c r="N5" s="576"/>
      <c r="O5" s="11"/>
      <c r="P5" s="11"/>
      <c r="Q5" s="11"/>
      <c r="R5" s="11"/>
      <c r="S5" s="11"/>
      <c r="T5" s="11"/>
      <c r="U5" s="11"/>
      <c r="V5" s="11"/>
      <c r="W5" s="11"/>
      <c r="X5" s="11"/>
      <c r="Y5" s="11"/>
      <c r="Z5" s="11"/>
      <c r="AA5" s="11"/>
      <c r="AB5" s="11"/>
      <c r="AC5" s="11"/>
      <c r="AD5" s="11"/>
      <c r="AE5" s="11"/>
      <c r="AF5" s="11"/>
      <c r="AG5" s="11"/>
      <c r="AH5" s="11"/>
      <c r="AI5" s="11"/>
    </row>
    <row r="6" spans="1:39" ht="32.25" customHeight="1" x14ac:dyDescent="0.3">
      <c r="A6" s="553" t="s">
        <v>46</v>
      </c>
      <c r="B6" s="554"/>
      <c r="C6" s="574" t="s">
        <v>217</v>
      </c>
      <c r="D6" s="575"/>
      <c r="E6" s="575"/>
      <c r="F6" s="575"/>
      <c r="G6" s="575"/>
      <c r="H6" s="575"/>
      <c r="I6" s="575"/>
      <c r="J6" s="575"/>
      <c r="K6" s="575"/>
      <c r="L6" s="575"/>
      <c r="M6" s="575"/>
      <c r="N6" s="576"/>
      <c r="O6" s="11"/>
      <c r="P6" s="11"/>
      <c r="Q6" s="11"/>
      <c r="R6" s="11"/>
      <c r="S6" s="11"/>
      <c r="T6" s="11"/>
      <c r="U6" s="11"/>
      <c r="V6" s="11"/>
      <c r="W6" s="11"/>
      <c r="X6" s="11"/>
      <c r="Y6" s="11"/>
      <c r="Z6" s="11"/>
      <c r="AA6" s="11"/>
      <c r="AB6" s="11"/>
      <c r="AC6" s="11"/>
      <c r="AD6" s="11"/>
      <c r="AE6" s="11"/>
      <c r="AF6" s="11"/>
      <c r="AG6" s="11"/>
      <c r="AH6" s="11"/>
      <c r="AI6" s="11"/>
    </row>
    <row r="7" spans="1:39" ht="32.25" customHeight="1" x14ac:dyDescent="0.3">
      <c r="A7" s="577" t="s">
        <v>229</v>
      </c>
      <c r="B7" s="578"/>
      <c r="C7" s="578"/>
      <c r="D7" s="578"/>
      <c r="E7" s="578"/>
      <c r="F7" s="578"/>
      <c r="G7" s="578"/>
      <c r="H7" s="577" t="s">
        <v>230</v>
      </c>
      <c r="I7" s="578"/>
      <c r="J7" s="578"/>
      <c r="K7" s="578"/>
      <c r="L7" s="578"/>
      <c r="M7" s="578"/>
      <c r="N7" s="551" t="s">
        <v>231</v>
      </c>
      <c r="O7" s="569"/>
      <c r="P7" s="569"/>
      <c r="Q7" s="569"/>
      <c r="R7" s="569"/>
      <c r="S7" s="569"/>
      <c r="T7" s="569"/>
      <c r="U7" s="569"/>
      <c r="V7" s="569"/>
      <c r="W7" s="569"/>
      <c r="X7" s="551" t="s">
        <v>232</v>
      </c>
      <c r="Y7" s="569"/>
      <c r="Z7" s="569"/>
      <c r="AA7" s="569"/>
      <c r="AB7" s="569"/>
      <c r="AC7" s="569"/>
      <c r="AD7" s="569" t="s">
        <v>36</v>
      </c>
      <c r="AE7" s="569"/>
      <c r="AF7" s="569"/>
      <c r="AG7" s="569"/>
      <c r="AH7" s="569"/>
      <c r="AI7" s="569"/>
    </row>
    <row r="8" spans="1:39" ht="16.5" customHeight="1" x14ac:dyDescent="0.3">
      <c r="A8" s="557" t="s">
        <v>0</v>
      </c>
      <c r="B8" s="635" t="s">
        <v>2</v>
      </c>
      <c r="C8" s="628" t="s">
        <v>3</v>
      </c>
      <c r="D8" s="628" t="s">
        <v>44</v>
      </c>
      <c r="E8" s="640" t="s">
        <v>1</v>
      </c>
      <c r="F8" s="627" t="s">
        <v>128</v>
      </c>
      <c r="G8" s="628" t="s">
        <v>142</v>
      </c>
      <c r="H8" s="631" t="s">
        <v>35</v>
      </c>
      <c r="I8" s="629" t="s">
        <v>5</v>
      </c>
      <c r="J8" s="627" t="s">
        <v>263</v>
      </c>
      <c r="K8" s="630" t="s">
        <v>48</v>
      </c>
      <c r="L8" s="629" t="s">
        <v>5</v>
      </c>
      <c r="M8" s="628" t="s">
        <v>50</v>
      </c>
      <c r="N8" s="609" t="s">
        <v>12</v>
      </c>
      <c r="O8" s="608" t="s">
        <v>140</v>
      </c>
      <c r="P8" s="608" t="s">
        <v>13</v>
      </c>
      <c r="Q8" s="608"/>
      <c r="R8" s="555" t="s">
        <v>9</v>
      </c>
      <c r="S8" s="611"/>
      <c r="T8" s="611"/>
      <c r="U8" s="611"/>
      <c r="V8" s="611"/>
      <c r="W8" s="556"/>
      <c r="X8" s="612" t="s">
        <v>234</v>
      </c>
      <c r="Y8" s="614" t="s">
        <v>5</v>
      </c>
      <c r="Z8" s="612" t="s">
        <v>233</v>
      </c>
      <c r="AA8" s="614" t="s">
        <v>5</v>
      </c>
      <c r="AB8" s="616" t="s">
        <v>194</v>
      </c>
      <c r="AC8" s="609" t="s">
        <v>31</v>
      </c>
      <c r="AD8" s="608" t="s">
        <v>36</v>
      </c>
      <c r="AE8" s="608" t="s">
        <v>37</v>
      </c>
      <c r="AF8" s="608" t="s">
        <v>38</v>
      </c>
      <c r="AG8" s="608" t="s">
        <v>40</v>
      </c>
      <c r="AH8" s="608" t="s">
        <v>39</v>
      </c>
      <c r="AI8" s="608" t="s">
        <v>41</v>
      </c>
    </row>
    <row r="9" spans="1:39" s="75" customFormat="1" ht="63" customHeight="1" x14ac:dyDescent="0.25">
      <c r="A9" s="558"/>
      <c r="B9" s="635"/>
      <c r="C9" s="608"/>
      <c r="D9" s="608"/>
      <c r="E9" s="635"/>
      <c r="F9" s="628"/>
      <c r="G9" s="608"/>
      <c r="H9" s="628"/>
      <c r="I9" s="551"/>
      <c r="J9" s="628"/>
      <c r="K9" s="551"/>
      <c r="L9" s="551"/>
      <c r="M9" s="608"/>
      <c r="N9" s="610"/>
      <c r="O9" s="608"/>
      <c r="P9" s="115" t="s">
        <v>4</v>
      </c>
      <c r="Q9" s="115" t="s">
        <v>2</v>
      </c>
      <c r="R9" s="9" t="s">
        <v>14</v>
      </c>
      <c r="S9" s="9" t="s">
        <v>18</v>
      </c>
      <c r="T9" s="9" t="s">
        <v>30</v>
      </c>
      <c r="U9" s="9" t="s">
        <v>19</v>
      </c>
      <c r="V9" s="9" t="s">
        <v>22</v>
      </c>
      <c r="W9" s="9" t="s">
        <v>25</v>
      </c>
      <c r="X9" s="613"/>
      <c r="Y9" s="615"/>
      <c r="Z9" s="613"/>
      <c r="AA9" s="615"/>
      <c r="AB9" s="616"/>
      <c r="AC9" s="610"/>
      <c r="AD9" s="608"/>
      <c r="AE9" s="608"/>
      <c r="AF9" s="608"/>
      <c r="AG9" s="608"/>
      <c r="AH9" s="608"/>
      <c r="AI9" s="608"/>
    </row>
    <row r="10" spans="1:39" s="3" customFormat="1" ht="133.5" customHeight="1" x14ac:dyDescent="0.25">
      <c r="A10" s="563">
        <v>1</v>
      </c>
      <c r="B10" s="596" t="s">
        <v>145</v>
      </c>
      <c r="C10" s="588" t="s">
        <v>228</v>
      </c>
      <c r="D10" s="588" t="s">
        <v>227</v>
      </c>
      <c r="E10" s="588" t="s">
        <v>226</v>
      </c>
      <c r="F10" s="604" t="s">
        <v>89</v>
      </c>
      <c r="G10" s="596">
        <v>2</v>
      </c>
      <c r="H10" s="633" t="s">
        <v>93</v>
      </c>
      <c r="I10" s="599">
        <v>0.2</v>
      </c>
      <c r="J10" s="588"/>
      <c r="K10" s="599" t="s">
        <v>8</v>
      </c>
      <c r="L10" s="599">
        <v>0.8</v>
      </c>
      <c r="M10" s="637" t="s">
        <v>100</v>
      </c>
      <c r="N10" s="6">
        <v>1</v>
      </c>
      <c r="O10" s="16" t="s">
        <v>237</v>
      </c>
      <c r="P10" s="165" t="s">
        <v>29</v>
      </c>
      <c r="Q10" s="165" t="s">
        <v>29</v>
      </c>
      <c r="R10" s="19" t="s">
        <v>15</v>
      </c>
      <c r="S10" s="19" t="s">
        <v>10</v>
      </c>
      <c r="T10" s="166">
        <v>0.4</v>
      </c>
      <c r="U10" s="19" t="s">
        <v>20</v>
      </c>
      <c r="V10" s="19" t="s">
        <v>23</v>
      </c>
      <c r="W10" s="19" t="s">
        <v>27</v>
      </c>
      <c r="X10" s="167" t="s">
        <v>94</v>
      </c>
      <c r="Y10" s="190">
        <v>4.8000000000000001E-2</v>
      </c>
      <c r="Z10" s="184" t="s">
        <v>97</v>
      </c>
      <c r="AA10" s="168">
        <v>1</v>
      </c>
      <c r="AB10" s="72" t="s">
        <v>100</v>
      </c>
      <c r="AC10" s="181" t="s">
        <v>32</v>
      </c>
      <c r="AD10" s="169" t="s">
        <v>224</v>
      </c>
      <c r="AE10" s="191" t="s">
        <v>261</v>
      </c>
      <c r="AF10" s="20" t="s">
        <v>221</v>
      </c>
      <c r="AG10" s="182" t="s">
        <v>262</v>
      </c>
      <c r="AH10" s="7"/>
      <c r="AI10" s="6"/>
      <c r="AM10" s="216" t="s">
        <v>236</v>
      </c>
    </row>
    <row r="11" spans="1:39" s="3" customFormat="1" ht="108" customHeight="1" x14ac:dyDescent="0.25">
      <c r="A11" s="564"/>
      <c r="B11" s="597"/>
      <c r="C11" s="590"/>
      <c r="D11" s="590"/>
      <c r="E11" s="590"/>
      <c r="F11" s="605"/>
      <c r="G11" s="597"/>
      <c r="H11" s="587"/>
      <c r="I11" s="600"/>
      <c r="J11" s="590"/>
      <c r="K11" s="600"/>
      <c r="L11" s="600"/>
      <c r="M11" s="638"/>
      <c r="N11" s="6">
        <v>2</v>
      </c>
      <c r="O11" s="16" t="s">
        <v>238</v>
      </c>
      <c r="P11" s="165"/>
      <c r="Q11" s="165"/>
      <c r="R11" s="19"/>
      <c r="S11" s="19"/>
      <c r="T11" s="166"/>
      <c r="U11" s="19"/>
      <c r="V11" s="19"/>
      <c r="W11" s="19"/>
      <c r="X11" s="203"/>
      <c r="Y11" s="190"/>
      <c r="Z11" s="204"/>
      <c r="AA11" s="168"/>
      <c r="AB11" s="72"/>
      <c r="AC11" s="181"/>
      <c r="AD11" s="169"/>
      <c r="AE11" s="191"/>
      <c r="AF11" s="20"/>
      <c r="AG11" s="182"/>
      <c r="AH11" s="7"/>
      <c r="AI11" s="6"/>
      <c r="AM11" s="185"/>
    </row>
    <row r="12" spans="1:39" ht="83.25" customHeight="1" x14ac:dyDescent="0.3">
      <c r="A12" s="6">
        <v>2</v>
      </c>
      <c r="B12" s="169" t="s">
        <v>141</v>
      </c>
      <c r="C12" s="16" t="s">
        <v>223</v>
      </c>
      <c r="D12" s="16" t="s">
        <v>241</v>
      </c>
      <c r="E12" s="16" t="s">
        <v>240</v>
      </c>
      <c r="F12" s="69" t="s">
        <v>81</v>
      </c>
      <c r="G12" s="7">
        <v>12</v>
      </c>
      <c r="H12" s="193" t="s">
        <v>94</v>
      </c>
      <c r="I12" s="8">
        <v>0.4</v>
      </c>
      <c r="J12" s="202"/>
      <c r="K12" s="215" t="s">
        <v>8</v>
      </c>
      <c r="L12" s="8">
        <v>0.2</v>
      </c>
      <c r="M12" s="227" t="s">
        <v>100</v>
      </c>
      <c r="N12" s="6">
        <v>2</v>
      </c>
      <c r="O12" s="121" t="s">
        <v>242</v>
      </c>
      <c r="P12" s="6" t="s">
        <v>29</v>
      </c>
      <c r="Q12" s="6" t="s">
        <v>29</v>
      </c>
      <c r="R12" s="19" t="s">
        <v>17</v>
      </c>
      <c r="S12" s="19" t="s">
        <v>10</v>
      </c>
      <c r="T12" s="166">
        <v>0.2</v>
      </c>
      <c r="U12" s="19" t="s">
        <v>20</v>
      </c>
      <c r="V12" s="19" t="s">
        <v>23</v>
      </c>
      <c r="W12" s="19" t="s">
        <v>27</v>
      </c>
      <c r="X12" s="179" t="s">
        <v>93</v>
      </c>
      <c r="Y12" s="166">
        <f>'Calculos Controles'!C15</f>
        <v>0.12</v>
      </c>
      <c r="Z12" s="179" t="s">
        <v>167</v>
      </c>
      <c r="AA12" s="174">
        <v>0.2</v>
      </c>
      <c r="AB12" s="78" t="s">
        <v>102</v>
      </c>
      <c r="AC12" s="181" t="s">
        <v>32</v>
      </c>
      <c r="AD12" s="169" t="s">
        <v>245</v>
      </c>
      <c r="AE12" s="7" t="s">
        <v>246</v>
      </c>
      <c r="AF12" s="20" t="s">
        <v>221</v>
      </c>
      <c r="AG12" s="182" t="s">
        <v>222</v>
      </c>
      <c r="AH12" s="6"/>
      <c r="AI12" s="6"/>
    </row>
    <row r="13" spans="1:39" ht="108.75" customHeight="1" x14ac:dyDescent="0.3">
      <c r="A13" s="6">
        <v>3</v>
      </c>
      <c r="B13" s="169" t="s">
        <v>250</v>
      </c>
      <c r="C13" s="16" t="s">
        <v>249</v>
      </c>
      <c r="D13" s="16" t="s">
        <v>247</v>
      </c>
      <c r="E13" s="16" t="s">
        <v>248</v>
      </c>
      <c r="F13" s="69" t="s">
        <v>81</v>
      </c>
      <c r="G13" s="7">
        <v>32</v>
      </c>
      <c r="H13" s="193" t="s">
        <v>195</v>
      </c>
      <c r="I13" s="8">
        <v>0.6</v>
      </c>
      <c r="J13" s="202"/>
      <c r="K13" s="215" t="s">
        <v>8</v>
      </c>
      <c r="L13" s="8">
        <v>0.8</v>
      </c>
      <c r="M13" s="227" t="s">
        <v>100</v>
      </c>
      <c r="N13" s="6">
        <v>3</v>
      </c>
      <c r="O13" s="121" t="s">
        <v>252</v>
      </c>
      <c r="P13" s="6" t="s">
        <v>29</v>
      </c>
      <c r="Q13" s="6" t="s">
        <v>29</v>
      </c>
      <c r="R13" s="19" t="s">
        <v>16</v>
      </c>
      <c r="S13" s="19" t="s">
        <v>10</v>
      </c>
      <c r="T13" s="173">
        <v>0.6</v>
      </c>
      <c r="U13" s="19" t="s">
        <v>20</v>
      </c>
      <c r="V13" s="19" t="s">
        <v>23</v>
      </c>
      <c r="W13" s="19" t="s">
        <v>26</v>
      </c>
      <c r="X13" s="74" t="s">
        <v>195</v>
      </c>
      <c r="Y13" s="175">
        <v>0.42</v>
      </c>
      <c r="Z13" s="184" t="s">
        <v>251</v>
      </c>
      <c r="AA13" s="175">
        <v>0.8</v>
      </c>
      <c r="AB13" s="72" t="s">
        <v>100</v>
      </c>
      <c r="AC13" s="181" t="s">
        <v>218</v>
      </c>
      <c r="AD13" s="169" t="s">
        <v>254</v>
      </c>
      <c r="AE13" s="7" t="s">
        <v>255</v>
      </c>
      <c r="AF13" s="6" t="s">
        <v>221</v>
      </c>
      <c r="AG13" s="182" t="s">
        <v>222</v>
      </c>
      <c r="AH13" s="6"/>
      <c r="AI13" s="6"/>
    </row>
    <row r="14" spans="1:39" ht="115.5" customHeight="1" x14ac:dyDescent="0.3">
      <c r="A14" s="6">
        <v>4</v>
      </c>
      <c r="B14" s="169"/>
      <c r="C14" s="7"/>
      <c r="D14" s="16"/>
      <c r="E14" s="16"/>
      <c r="F14" s="69"/>
      <c r="G14" s="7">
        <v>2</v>
      </c>
      <c r="H14" s="193"/>
      <c r="I14" s="8">
        <v>0.4</v>
      </c>
      <c r="J14" s="202"/>
      <c r="K14" s="218"/>
      <c r="L14" s="8">
        <v>0.6</v>
      </c>
      <c r="M14" s="228"/>
      <c r="N14" s="7">
        <v>4</v>
      </c>
      <c r="O14" s="122"/>
      <c r="P14" s="7" t="s">
        <v>29</v>
      </c>
      <c r="Q14" s="7" t="s">
        <v>29</v>
      </c>
      <c r="R14" s="19" t="s">
        <v>15</v>
      </c>
      <c r="S14" s="19" t="s">
        <v>11</v>
      </c>
      <c r="T14" s="173">
        <v>0.5</v>
      </c>
      <c r="U14" s="19" t="s">
        <v>20</v>
      </c>
      <c r="V14" s="19" t="s">
        <v>23</v>
      </c>
      <c r="W14" s="19" t="s">
        <v>26</v>
      </c>
      <c r="X14" s="176" t="s">
        <v>213</v>
      </c>
      <c r="Y14" s="166">
        <v>0.2</v>
      </c>
      <c r="Z14" s="74" t="s">
        <v>101</v>
      </c>
      <c r="AA14" s="166">
        <v>0.5</v>
      </c>
      <c r="AB14" s="74" t="s">
        <v>101</v>
      </c>
      <c r="AC14" s="181"/>
      <c r="AD14" s="7"/>
      <c r="AE14" s="7"/>
      <c r="AF14" s="7"/>
      <c r="AG14" s="182" t="s">
        <v>222</v>
      </c>
      <c r="AH14" s="7"/>
      <c r="AI14" s="7"/>
    </row>
    <row r="15" spans="1:39" ht="117" customHeight="1" x14ac:dyDescent="0.3">
      <c r="A15" s="6">
        <v>5</v>
      </c>
      <c r="B15" s="169"/>
      <c r="C15" s="79"/>
      <c r="D15" s="79"/>
      <c r="E15" s="79"/>
      <c r="F15" s="69"/>
      <c r="G15" s="7">
        <v>35</v>
      </c>
      <c r="H15" s="193"/>
      <c r="I15" s="8">
        <v>0.6</v>
      </c>
      <c r="J15" s="202"/>
      <c r="K15" s="218"/>
      <c r="L15" s="8">
        <v>0.4</v>
      </c>
      <c r="M15" s="224"/>
      <c r="N15" s="7">
        <v>5</v>
      </c>
      <c r="O15" s="122"/>
      <c r="P15" s="7"/>
      <c r="Q15" s="7"/>
      <c r="R15" s="7"/>
      <c r="S15" s="7"/>
      <c r="T15" s="7"/>
      <c r="U15" s="7"/>
      <c r="V15" s="7"/>
      <c r="W15" s="7"/>
      <c r="X15" s="7"/>
      <c r="Y15" s="118"/>
      <c r="Z15" s="7"/>
      <c r="AA15" s="118"/>
      <c r="AB15" s="7"/>
      <c r="AC15" s="181"/>
      <c r="AD15" s="7"/>
      <c r="AE15" s="7"/>
      <c r="AF15" s="7"/>
      <c r="AG15" s="182" t="s">
        <v>222</v>
      </c>
      <c r="AH15" s="7"/>
      <c r="AI15" s="7"/>
    </row>
    <row r="16" spans="1:39" ht="85.5" customHeight="1" x14ac:dyDescent="0.3">
      <c r="A16" s="6">
        <v>7</v>
      </c>
      <c r="B16" s="7"/>
      <c r="C16" s="7"/>
      <c r="D16" s="16"/>
      <c r="E16" s="117"/>
      <c r="F16" s="69"/>
      <c r="G16" s="7"/>
      <c r="H16" s="193"/>
      <c r="I16" s="7"/>
      <c r="J16" s="202"/>
      <c r="K16" s="218"/>
      <c r="L16" s="7"/>
      <c r="M16" s="224"/>
      <c r="N16" s="7"/>
      <c r="O16" s="7"/>
      <c r="P16" s="7"/>
      <c r="Q16" s="7"/>
      <c r="R16" s="7"/>
      <c r="S16" s="7"/>
      <c r="T16" s="7"/>
      <c r="U16" s="7"/>
      <c r="V16" s="7"/>
      <c r="W16" s="7"/>
      <c r="X16" s="7"/>
      <c r="Y16" s="7"/>
      <c r="Z16" s="7"/>
      <c r="AA16" s="118"/>
      <c r="AB16" s="7"/>
      <c r="AC16" s="181"/>
      <c r="AD16" s="7"/>
      <c r="AE16" s="7"/>
      <c r="AF16" s="7"/>
      <c r="AG16" s="182" t="s">
        <v>222</v>
      </c>
      <c r="AH16" s="7"/>
      <c r="AI16" s="7"/>
    </row>
    <row r="17" spans="1:35" ht="33" x14ac:dyDescent="0.3">
      <c r="A17" s="6">
        <v>8</v>
      </c>
      <c r="B17" s="7"/>
      <c r="C17" s="7"/>
      <c r="D17" s="7"/>
      <c r="E17" s="7"/>
      <c r="F17" s="69"/>
      <c r="G17" s="7"/>
      <c r="H17" s="193"/>
      <c r="I17" s="7"/>
      <c r="J17" s="202"/>
      <c r="K17" s="218"/>
      <c r="L17" s="7"/>
      <c r="M17" s="224"/>
      <c r="N17" s="7"/>
      <c r="O17" s="7"/>
      <c r="P17" s="7"/>
      <c r="Q17" s="7"/>
      <c r="R17" s="7"/>
      <c r="S17" s="7"/>
      <c r="T17" s="7"/>
      <c r="U17" s="7"/>
      <c r="V17" s="7"/>
      <c r="W17" s="7"/>
      <c r="X17" s="7"/>
      <c r="Y17" s="7"/>
      <c r="Z17" s="7"/>
      <c r="AA17" s="7"/>
      <c r="AB17" s="7"/>
      <c r="AC17" s="181"/>
      <c r="AD17" s="7"/>
      <c r="AE17" s="7"/>
      <c r="AF17" s="7"/>
      <c r="AG17" s="182" t="s">
        <v>222</v>
      </c>
      <c r="AH17" s="7"/>
      <c r="AI17" s="7"/>
    </row>
    <row r="18" spans="1:35" ht="33" x14ac:dyDescent="0.3">
      <c r="A18" s="6">
        <v>9</v>
      </c>
      <c r="B18" s="7"/>
      <c r="C18" s="7"/>
      <c r="D18" s="7"/>
      <c r="E18" s="7"/>
      <c r="F18" s="69"/>
      <c r="G18" s="7"/>
      <c r="H18" s="193"/>
      <c r="I18" s="7"/>
      <c r="J18" s="202"/>
      <c r="K18" s="218"/>
      <c r="L18" s="7"/>
      <c r="M18" s="224"/>
      <c r="N18" s="7"/>
      <c r="O18" s="7"/>
      <c r="P18" s="7"/>
      <c r="Q18" s="7"/>
      <c r="R18" s="7"/>
      <c r="S18" s="7"/>
      <c r="T18" s="7"/>
      <c r="U18" s="7"/>
      <c r="V18" s="7"/>
      <c r="W18" s="7"/>
      <c r="X18" s="7"/>
      <c r="Y18" s="7"/>
      <c r="Z18" s="7"/>
      <c r="AA18" s="7"/>
      <c r="AB18" s="7"/>
      <c r="AC18" s="7"/>
      <c r="AD18" s="7"/>
      <c r="AE18" s="7"/>
      <c r="AF18" s="7"/>
      <c r="AG18" s="182" t="s">
        <v>222</v>
      </c>
      <c r="AH18" s="7"/>
      <c r="AI18" s="7"/>
    </row>
    <row r="19" spans="1:35" ht="33" x14ac:dyDescent="0.3">
      <c r="A19" s="6">
        <v>10</v>
      </c>
      <c r="B19" s="7"/>
      <c r="C19" s="7"/>
      <c r="D19" s="7"/>
      <c r="E19" s="7"/>
      <c r="F19" s="69"/>
      <c r="G19" s="7"/>
      <c r="H19" s="193"/>
      <c r="I19" s="7"/>
      <c r="J19" s="202"/>
      <c r="K19" s="218"/>
      <c r="L19" s="7"/>
      <c r="M19" s="224"/>
      <c r="N19" s="7"/>
      <c r="O19" s="7"/>
      <c r="P19" s="7"/>
      <c r="Q19" s="7"/>
      <c r="R19" s="7"/>
      <c r="S19" s="7"/>
      <c r="T19" s="7"/>
      <c r="U19" s="7"/>
      <c r="V19" s="7"/>
      <c r="W19" s="7"/>
      <c r="X19" s="7"/>
      <c r="Y19" s="7"/>
      <c r="Z19" s="7"/>
      <c r="AA19" s="7"/>
      <c r="AB19" s="7"/>
      <c r="AC19" s="7"/>
      <c r="AD19" s="7"/>
      <c r="AE19" s="7"/>
      <c r="AF19" s="7"/>
      <c r="AG19" s="182" t="s">
        <v>222</v>
      </c>
      <c r="AH19" s="7"/>
      <c r="AI19" s="7"/>
    </row>
    <row r="20" spans="1:35" ht="33" x14ac:dyDescent="0.3">
      <c r="A20" s="6">
        <v>11</v>
      </c>
      <c r="B20" s="7"/>
      <c r="C20" s="7"/>
      <c r="D20" s="7"/>
      <c r="E20" s="7"/>
      <c r="F20" s="69"/>
      <c r="G20" s="7"/>
      <c r="H20" s="193"/>
      <c r="I20" s="7"/>
      <c r="J20" s="202"/>
      <c r="K20" s="218"/>
      <c r="L20" s="7"/>
      <c r="M20" s="224"/>
      <c r="N20" s="7"/>
      <c r="O20" s="7"/>
      <c r="P20" s="7"/>
      <c r="Q20" s="7"/>
      <c r="R20" s="7"/>
      <c r="S20" s="7"/>
      <c r="T20" s="7"/>
      <c r="U20" s="7"/>
      <c r="V20" s="7"/>
      <c r="W20" s="7"/>
      <c r="X20" s="7"/>
      <c r="Y20" s="7"/>
      <c r="Z20" s="7"/>
      <c r="AA20" s="7"/>
      <c r="AB20" s="7"/>
      <c r="AC20" s="7"/>
      <c r="AD20" s="7"/>
      <c r="AE20" s="7"/>
      <c r="AF20" s="7"/>
      <c r="AG20" s="182" t="s">
        <v>222</v>
      </c>
      <c r="AH20" s="7"/>
      <c r="AI20" s="7"/>
    </row>
    <row r="21" spans="1:35" ht="33" x14ac:dyDescent="0.3">
      <c r="A21" s="6">
        <v>12</v>
      </c>
      <c r="B21" s="7"/>
      <c r="C21" s="7"/>
      <c r="D21" s="7"/>
      <c r="E21" s="7"/>
      <c r="F21" s="69"/>
      <c r="G21" s="7"/>
      <c r="H21" s="193"/>
      <c r="I21" s="7"/>
      <c r="J21" s="202"/>
      <c r="K21" s="218"/>
      <c r="L21" s="7"/>
      <c r="M21" s="224"/>
      <c r="N21" s="7"/>
      <c r="O21" s="7"/>
      <c r="P21" s="7"/>
      <c r="Q21" s="7"/>
      <c r="R21" s="7"/>
      <c r="S21" s="7"/>
      <c r="T21" s="7"/>
      <c r="U21" s="7"/>
      <c r="V21" s="7"/>
      <c r="W21" s="7"/>
      <c r="X21" s="7"/>
      <c r="Y21" s="7"/>
      <c r="Z21" s="7"/>
      <c r="AA21" s="7"/>
      <c r="AB21" s="7"/>
      <c r="AC21" s="7"/>
      <c r="AD21" s="7"/>
      <c r="AE21" s="7"/>
      <c r="AF21" s="7"/>
      <c r="AG21" s="182" t="s">
        <v>222</v>
      </c>
      <c r="AH21" s="7"/>
      <c r="AI21" s="7"/>
    </row>
    <row r="22" spans="1:35" x14ac:dyDescent="0.3">
      <c r="H22" s="193"/>
      <c r="M22" s="11"/>
    </row>
    <row r="23" spans="1:35" x14ac:dyDescent="0.3">
      <c r="H23" s="193"/>
      <c r="M23" s="11"/>
    </row>
    <row r="24" spans="1:35" x14ac:dyDescent="0.3">
      <c r="H24" s="193"/>
      <c r="M24" s="11"/>
      <c r="AD24" s="1" t="s">
        <v>220</v>
      </c>
    </row>
    <row r="25" spans="1:35" x14ac:dyDescent="0.3">
      <c r="H25" s="200"/>
      <c r="M25" s="11"/>
    </row>
    <row r="26" spans="1:35" x14ac:dyDescent="0.3">
      <c r="AD26" s="1" t="s">
        <v>32</v>
      </c>
    </row>
    <row r="28" spans="1:35" ht="36" customHeight="1" x14ac:dyDescent="0.3">
      <c r="H28" s="639" t="s">
        <v>235</v>
      </c>
      <c r="I28" s="639"/>
      <c r="J28" s="205"/>
      <c r="K28" s="607" t="s">
        <v>256</v>
      </c>
      <c r="L28" s="607"/>
      <c r="M28" s="207" t="s">
        <v>260</v>
      </c>
      <c r="O28" s="231" t="s">
        <v>134</v>
      </c>
      <c r="AD28" s="1" t="s">
        <v>33</v>
      </c>
    </row>
    <row r="29" spans="1:35" x14ac:dyDescent="0.3">
      <c r="H29" s="194" t="s">
        <v>93</v>
      </c>
      <c r="I29" s="195">
        <v>0.2</v>
      </c>
      <c r="J29" s="225"/>
      <c r="K29" s="219" t="s">
        <v>167</v>
      </c>
      <c r="L29" s="195">
        <v>0.2</v>
      </c>
      <c r="M29" s="208" t="s">
        <v>102</v>
      </c>
      <c r="O29" s="229" t="s">
        <v>178</v>
      </c>
      <c r="AD29" s="1" t="s">
        <v>218</v>
      </c>
    </row>
    <row r="30" spans="1:35" ht="33" x14ac:dyDescent="0.3">
      <c r="H30" s="217" t="s">
        <v>94</v>
      </c>
      <c r="I30" s="195">
        <v>0.4</v>
      </c>
      <c r="J30" s="225"/>
      <c r="K30" s="220" t="s">
        <v>103</v>
      </c>
      <c r="L30" s="195">
        <v>0.4</v>
      </c>
      <c r="M30" s="209" t="s">
        <v>101</v>
      </c>
      <c r="O30" s="230" t="s">
        <v>179</v>
      </c>
      <c r="AD30" s="1" t="s">
        <v>219</v>
      </c>
    </row>
    <row r="31" spans="1:35" ht="33" x14ac:dyDescent="0.3">
      <c r="H31" s="196" t="s">
        <v>195</v>
      </c>
      <c r="I31" s="195">
        <v>0.6</v>
      </c>
      <c r="J31" s="225"/>
      <c r="K31" s="221" t="s">
        <v>101</v>
      </c>
      <c r="L31" s="195">
        <v>0.6</v>
      </c>
      <c r="M31" s="226" t="s">
        <v>100</v>
      </c>
      <c r="O31" s="230" t="s">
        <v>180</v>
      </c>
      <c r="AD31" s="1" t="s">
        <v>34</v>
      </c>
    </row>
    <row r="32" spans="1:35" ht="33" x14ac:dyDescent="0.3">
      <c r="H32" s="197" t="s">
        <v>7</v>
      </c>
      <c r="I32" s="195">
        <v>0.8</v>
      </c>
      <c r="J32" s="225"/>
      <c r="K32" s="222" t="s">
        <v>8</v>
      </c>
      <c r="L32" s="195">
        <v>0.8</v>
      </c>
      <c r="M32" s="211" t="s">
        <v>99</v>
      </c>
      <c r="O32" s="230" t="s">
        <v>181</v>
      </c>
    </row>
    <row r="33" spans="8:15" ht="33" x14ac:dyDescent="0.3">
      <c r="H33" s="198" t="s">
        <v>95</v>
      </c>
      <c r="I33" s="195">
        <v>1</v>
      </c>
      <c r="J33" s="225"/>
      <c r="K33" s="223" t="s">
        <v>104</v>
      </c>
      <c r="L33" s="195">
        <v>1</v>
      </c>
      <c r="M33" s="206"/>
      <c r="O33" s="230" t="s">
        <v>182</v>
      </c>
    </row>
    <row r="34" spans="8:15" ht="18" x14ac:dyDescent="0.3">
      <c r="O34" s="232" t="s">
        <v>96</v>
      </c>
    </row>
    <row r="35" spans="8:15" ht="33" x14ac:dyDescent="0.3">
      <c r="O35" s="229" t="s">
        <v>183</v>
      </c>
    </row>
    <row r="36" spans="8:15" ht="49.5" x14ac:dyDescent="0.3">
      <c r="O36" s="230" t="s">
        <v>184</v>
      </c>
    </row>
    <row r="37" spans="8:15" ht="33" x14ac:dyDescent="0.3">
      <c r="O37" s="230" t="s">
        <v>185</v>
      </c>
    </row>
    <row r="38" spans="8:15" ht="66" x14ac:dyDescent="0.3">
      <c r="O38" s="230" t="s">
        <v>186</v>
      </c>
    </row>
    <row r="39" spans="8:15" ht="49.5" x14ac:dyDescent="0.3">
      <c r="O39" s="230" t="s">
        <v>187</v>
      </c>
    </row>
  </sheetData>
  <mergeCells count="54">
    <mergeCell ref="A4:B4"/>
    <mergeCell ref="A5:B5"/>
    <mergeCell ref="C5:N5"/>
    <mergeCell ref="A6:B6"/>
    <mergeCell ref="C6:N6"/>
    <mergeCell ref="X7:AC7"/>
    <mergeCell ref="AD7:AI7"/>
    <mergeCell ref="A8:A9"/>
    <mergeCell ref="B8:B9"/>
    <mergeCell ref="C8:C9"/>
    <mergeCell ref="D8:D9"/>
    <mergeCell ref="E8:E9"/>
    <mergeCell ref="F8:F9"/>
    <mergeCell ref="G8:G9"/>
    <mergeCell ref="H8:H9"/>
    <mergeCell ref="A7:G7"/>
    <mergeCell ref="H7:M7"/>
    <mergeCell ref="N7:W7"/>
    <mergeCell ref="J8:J9"/>
    <mergeCell ref="AA8:AA9"/>
    <mergeCell ref="I8:I9"/>
    <mergeCell ref="K8:K9"/>
    <mergeCell ref="L8:L9"/>
    <mergeCell ref="M8:M9"/>
    <mergeCell ref="N8:N9"/>
    <mergeCell ref="O8:O9"/>
    <mergeCell ref="P8:Q8"/>
    <mergeCell ref="R8:W8"/>
    <mergeCell ref="X8:X9"/>
    <mergeCell ref="Y8:Y9"/>
    <mergeCell ref="Z8:Z9"/>
    <mergeCell ref="AH8:AH9"/>
    <mergeCell ref="AI8:AI9"/>
    <mergeCell ref="A10:A11"/>
    <mergeCell ref="B10:B11"/>
    <mergeCell ref="C10:C11"/>
    <mergeCell ref="D10:D11"/>
    <mergeCell ref="E10:E11"/>
    <mergeCell ref="F10:F11"/>
    <mergeCell ref="G10:G11"/>
    <mergeCell ref="H10:H11"/>
    <mergeCell ref="AB8:AB9"/>
    <mergeCell ref="AC8:AC9"/>
    <mergeCell ref="AD8:AD9"/>
    <mergeCell ref="AE8:AE9"/>
    <mergeCell ref="AF8:AF9"/>
    <mergeCell ref="AG8:AG9"/>
    <mergeCell ref="I10:I11"/>
    <mergeCell ref="K10:K11"/>
    <mergeCell ref="L10:L11"/>
    <mergeCell ref="M10:M11"/>
    <mergeCell ref="H28:I28"/>
    <mergeCell ref="K28:L28"/>
    <mergeCell ref="J10:J11"/>
  </mergeCells>
  <conditionalFormatting sqref="I10">
    <cfRule type="cellIs" dxfId="306" priority="41" operator="equal">
      <formula>$H$10</formula>
    </cfRule>
  </conditionalFormatting>
  <dataValidations count="5">
    <dataValidation type="list" allowBlank="1" showInputMessage="1" showErrorMessage="1" sqref="AC10:AC17" xr:uid="{00000000-0002-0000-0500-000000000000}">
      <formula1>$AD$26:$AD$31</formula1>
    </dataValidation>
    <dataValidation type="list" allowBlank="1" showInputMessage="1" showErrorMessage="1" sqref="AI10:AI13" xr:uid="{00000000-0002-0000-0500-000001000000}">
      <formula1>#REF!</formula1>
    </dataValidation>
    <dataValidation type="list" allowBlank="1" showInputMessage="1" showErrorMessage="1" sqref="K10 K12:K21" xr:uid="{00000000-0002-0000-0500-000002000000}">
      <formula1>$K$29:$K$33</formula1>
    </dataValidation>
    <dataValidation type="list" allowBlank="1" showInputMessage="1" showErrorMessage="1" sqref="M10 M12:M21" xr:uid="{00000000-0002-0000-0500-000003000000}">
      <formula1>$M$29:$M$32</formula1>
    </dataValidation>
    <dataValidation type="list" allowBlank="1" showInputMessage="1" showErrorMessage="1" sqref="J10 J12:J21" xr:uid="{00000000-0002-0000-0500-000004000000}">
      <formula1>$O$28:$O$39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69" operator="equal" id="{8AB90ECF-6D51-437C-8A9F-FE322D8E9879}">
            <xm:f>'Tabla probabiidad'!$B$5</xm:f>
            <x14:dxf>
              <fill>
                <patternFill>
                  <fgColor rgb="FF92D050"/>
                  <bgColor theme="6" tint="0.59996337778862885"/>
                </patternFill>
              </fill>
            </x14:dxf>
          </x14:cfRule>
          <x14:cfRule type="containsText" priority="64" operator="containsText" id="{DD89B938-C1ED-4A6B-9438-C27E17F7E0F0}">
            <xm:f>NOT(ISERROR(SEARCH($H$33,H10)))</xm:f>
            <xm:f>$H$33</xm:f>
            <x14:dxf>
              <fill>
                <patternFill>
                  <bgColor rgb="FFFF0000"/>
                </patternFill>
              </fill>
            </x14:dxf>
          </x14:cfRule>
          <x14:cfRule type="containsText" priority="63" operator="containsText" id="{20FB452A-601E-4C2C-B6FD-1E4EE35A7138}">
            <xm:f>NOT(ISERROR(SEARCH($H$29,H10)))</xm:f>
            <xm:f>$H$29</xm:f>
            <x14:dxf>
              <fill>
                <patternFill>
                  <fgColor rgb="FF92D050"/>
                  <bgColor rgb="FF92D050"/>
                </patternFill>
              </fill>
            </x14:dxf>
          </x14:cfRule>
          <x14:cfRule type="containsText" priority="65" operator="containsText" id="{C6EDF2E8-3724-4660-BD49-AD65A8419AEE}">
            <xm:f>NOT(ISERROR(SEARCH($H$32,H10)))</xm:f>
            <xm:f>$H$32</xm:f>
            <x14:dxf>
              <fill>
                <patternFill>
                  <fgColor rgb="FFFFFF00"/>
                  <bgColor rgb="FFFFFF00"/>
                </patternFill>
              </fill>
            </x14:dxf>
          </x14:cfRule>
          <x14:cfRule type="containsText" priority="66" operator="containsText" id="{0F90F5C7-9AFB-4122-946C-4E5B2904FA60}">
            <xm:f>NOT(ISERROR(SEARCH($H$31,H10)))</xm:f>
            <xm:f>$H$31</xm:f>
            <x14:dxf>
              <fill>
                <patternFill>
                  <fgColor rgb="FFFFC000"/>
                  <bgColor rgb="FFFFC000"/>
                </patternFill>
              </fill>
            </x14:dxf>
          </x14:cfRule>
          <x14:cfRule type="containsText" priority="67" operator="containsText" id="{18262652-3333-4566-AB87-67B1686423F0}">
            <xm:f>NOT(ISERROR(SEARCH($H$30,H10)))</xm:f>
            <xm:f>$H$30</xm:f>
            <x14:dxf>
              <fill>
                <patternFill>
                  <bgColor theme="0" tint="-0.14996795556505021"/>
                </patternFill>
              </fill>
            </x14:dxf>
          </x14:cfRule>
          <x14:cfRule type="cellIs" priority="68" operator="equal" id="{FFE37E8B-7ACB-4707-96D8-BB4564FC1698}">
            <xm:f>'Tabla probabiidad'!$B$5</xm:f>
            <x14:dxf>
              <fill>
                <patternFill>
                  <fgColor theme="6"/>
                </patternFill>
              </fill>
            </x14:dxf>
          </x14:cfRule>
          <xm:sqref>H10</xm:sqref>
        </x14:conditionalFormatting>
        <x14:conditionalFormatting xmlns:xm="http://schemas.microsoft.com/office/excel/2006/main">
          <x14:cfRule type="cellIs" priority="62" operator="equal" id="{4EB0429D-B6C4-4AEE-B906-51C973D72E46}">
            <xm:f>'Tabla probabiidad'!$B$5</xm:f>
            <x14:dxf>
              <fill>
                <patternFill>
                  <fgColor rgb="FF92D050"/>
                  <bgColor theme="6" tint="0.59996337778862885"/>
                </patternFill>
              </fill>
            </x14:dxf>
          </x14:cfRule>
          <x14:cfRule type="containsText" priority="60" operator="containsText" id="{2F17051E-2FE8-4A2D-AC3B-A509DF68A3F8}">
            <xm:f>NOT(ISERROR(SEARCH($H$30,H12)))</xm:f>
            <xm:f>$H$30</xm:f>
            <x14:dxf>
              <fill>
                <patternFill>
                  <bgColor rgb="FF00B050"/>
                </patternFill>
              </fill>
            </x14:dxf>
          </x14:cfRule>
          <xm:sqref>H12</xm:sqref>
        </x14:conditionalFormatting>
        <x14:conditionalFormatting xmlns:xm="http://schemas.microsoft.com/office/excel/2006/main">
          <x14:cfRule type="cellIs" priority="47" operator="equal" id="{F5879FAD-4A54-4E0A-81C1-36C4CBCA0071}">
            <xm:f>'Tabla probabiidad'!$B$5</xm:f>
            <x14:dxf>
              <fill>
                <patternFill>
                  <fgColor theme="6"/>
                </patternFill>
              </fill>
            </x14:dxf>
          </x14:cfRule>
          <x14:cfRule type="containsText" priority="45" operator="containsText" id="{5AC35C33-CA40-45BD-B2FA-BA5B68D7B550}">
            <xm:f>NOT(ISERROR(SEARCH($H$31,H12)))</xm:f>
            <xm:f>$H$31</xm:f>
            <x14:dxf>
              <fill>
                <patternFill>
                  <fgColor rgb="FFFFC000"/>
                  <bgColor rgb="FFFFC000"/>
                </patternFill>
              </fill>
            </x14:dxf>
          </x14:cfRule>
          <x14:cfRule type="containsText" priority="44" operator="containsText" id="{A0C2ADD0-2138-4FFF-A8E6-635B57206253}">
            <xm:f>NOT(ISERROR(SEARCH($H$32,H12)))</xm:f>
            <xm:f>$H$32</xm:f>
            <x14:dxf>
              <fill>
                <patternFill>
                  <fgColor rgb="FFFFFF00"/>
                  <bgColor rgb="FFFFFF00"/>
                </patternFill>
              </fill>
            </x14:dxf>
          </x14:cfRule>
          <x14:cfRule type="containsText" priority="43" operator="containsText" id="{4E84ADB8-0E4F-4180-8382-F54B5E54D217}">
            <xm:f>NOT(ISERROR(SEARCH($H$33,H12)))</xm:f>
            <xm:f>$H$33</xm:f>
            <x14:dxf>
              <fill>
                <patternFill>
                  <bgColor rgb="FFFF0000"/>
                </patternFill>
              </fill>
            </x14:dxf>
          </x14:cfRule>
          <x14:cfRule type="containsText" priority="42" operator="containsText" id="{E8DD611D-F308-4597-B44C-1ECB8AB1BF7F}">
            <xm:f>NOT(ISERROR(SEARCH($H$29,H12)))</xm:f>
            <xm:f>$H$29</xm:f>
            <x14:dxf>
              <fill>
                <patternFill>
                  <fgColor rgb="FF92D050"/>
                  <bgColor rgb="FF92D050"/>
                </patternFill>
              </fill>
            </x14:dxf>
          </x14:cfRule>
          <xm:sqref>H12:H25</xm:sqref>
        </x14:conditionalFormatting>
        <x14:conditionalFormatting xmlns:xm="http://schemas.microsoft.com/office/excel/2006/main">
          <x14:cfRule type="cellIs" priority="48" operator="equal" id="{5AD1F01B-5915-4E41-B78E-AE0368A18602}">
            <xm:f>'Tabla probabiidad'!$B$5</xm:f>
            <x14:dxf>
              <fill>
                <patternFill>
                  <fgColor rgb="FF92D050"/>
                  <bgColor theme="6" tint="0.59996337778862885"/>
                </patternFill>
              </fill>
            </x14:dxf>
          </x14:cfRule>
          <x14:cfRule type="containsText" priority="46" operator="containsText" id="{A297ABD5-0347-4237-B458-79A2EE3F779D}">
            <xm:f>NOT(ISERROR(SEARCH($H$30,H13)))</xm:f>
            <xm:f>$H$30</xm:f>
            <x14:dxf>
              <fill>
                <patternFill>
                  <bgColor theme="0" tint="-0.14996795556505021"/>
                </patternFill>
              </fill>
            </x14:dxf>
          </x14:cfRule>
          <xm:sqref>H13:H25</xm:sqref>
        </x14:conditionalFormatting>
        <x14:conditionalFormatting xmlns:xm="http://schemas.microsoft.com/office/excel/2006/main">
          <x14:cfRule type="containsText" priority="35" operator="containsText" id="{AF2D58FA-E051-4629-BF64-A3630973A4AC}">
            <xm:f>NOT(ISERROR(SEARCH($K$29,K10)))</xm:f>
            <xm:f>$K$29</xm:f>
            <x14:dxf>
              <fill>
                <patternFill>
                  <bgColor rgb="FF92D050"/>
                </patternFill>
              </fill>
            </x14:dxf>
          </x14:cfRule>
          <x14:cfRule type="containsText" priority="31" operator="containsText" id="{D2EC6093-5939-40D9-A82A-988E51155892}">
            <xm:f>NOT(ISERROR(SEARCH($K$33,K10)))</xm:f>
            <xm:f>$K$33</xm:f>
            <x14:dxf>
              <fill>
                <patternFill>
                  <bgColor rgb="FFFF0000"/>
                </patternFill>
              </fill>
            </x14:dxf>
          </x14:cfRule>
          <x14:cfRule type="containsText" priority="32" operator="containsText" id="{E27A8E34-0616-499E-98B2-D81C0B4A53A6}">
            <xm:f>NOT(ISERROR(SEARCH($K$32,K10)))</xm:f>
            <xm:f>$K$32</xm:f>
            <x14:dxf>
              <fill>
                <patternFill>
                  <bgColor rgb="FFFFC000"/>
                </patternFill>
              </fill>
            </x14:dxf>
          </x14:cfRule>
          <x14:cfRule type="containsText" priority="33" operator="containsText" id="{A693CD64-BC3A-40F2-8EA3-16EB550D5407}">
            <xm:f>NOT(ISERROR(SEARCH($K$31,K10)))</xm:f>
            <xm:f>$K$31</xm:f>
            <x14:dxf>
              <fill>
                <patternFill>
                  <bgColor rgb="FFFFFF00"/>
                </patternFill>
              </fill>
            </x14:dxf>
          </x14:cfRule>
          <x14:cfRule type="containsText" priority="34" operator="containsText" id="{3F829F62-BB45-481E-8A5A-88F983A6C0F1}">
            <xm:f>NOT(ISERROR(SEARCH($K$30,K10)))</xm:f>
            <xm:f>$K$30</xm:f>
            <x14:dxf>
              <fill>
                <patternFill>
                  <bgColor rgb="FF00B050"/>
                </patternFill>
              </fill>
            </x14:dxf>
          </x14:cfRule>
          <xm:sqref>K10</xm:sqref>
        </x14:conditionalFormatting>
        <x14:conditionalFormatting xmlns:xm="http://schemas.microsoft.com/office/excel/2006/main">
          <x14:cfRule type="containsText" priority="21" operator="containsText" id="{52BC01AC-CE79-4BB2-85FA-AD0A2B7DE654}">
            <xm:f>NOT(ISERROR(SEARCH($K$33,K12)))</xm:f>
            <xm:f>$K$33</xm:f>
            <x14:dxf>
              <fill>
                <patternFill>
                  <bgColor rgb="FFFF0000"/>
                </patternFill>
              </fill>
            </x14:dxf>
          </x14:cfRule>
          <x14:cfRule type="containsText" priority="25" operator="containsText" id="{8955CE7B-742C-48B4-8D33-D3378DBC7C0B}">
            <xm:f>NOT(ISERROR(SEARCH($K$29,K12)))</xm:f>
            <xm:f>$K$29</xm:f>
            <x14:dxf>
              <fill>
                <patternFill>
                  <bgColor rgb="FF92D050"/>
                </patternFill>
              </fill>
            </x14:dxf>
          </x14:cfRule>
          <x14:cfRule type="containsText" priority="24" operator="containsText" id="{CD65F568-42A7-4DFE-9B92-B1197E2A1C49}">
            <xm:f>NOT(ISERROR(SEARCH($K$30,K12)))</xm:f>
            <xm:f>$K$30</xm:f>
            <x14:dxf>
              <fill>
                <patternFill>
                  <bgColor rgb="FF00B050"/>
                </patternFill>
              </fill>
            </x14:dxf>
          </x14:cfRule>
          <x14:cfRule type="containsText" priority="23" operator="containsText" id="{75009B0F-0957-4405-9C14-DFC4DDC10F4A}">
            <xm:f>NOT(ISERROR(SEARCH($K$31,K12)))</xm:f>
            <xm:f>$K$31</xm:f>
            <x14:dxf>
              <fill>
                <patternFill>
                  <bgColor rgb="FFFFFF00"/>
                </patternFill>
              </fill>
            </x14:dxf>
          </x14:cfRule>
          <x14:cfRule type="containsText" priority="22" operator="containsText" id="{F6615BB2-6C34-4EFA-AFC6-5754F3939F49}">
            <xm:f>NOT(ISERROR(SEARCH($K$32,K12)))</xm:f>
            <xm:f>$K$32</xm:f>
            <x14:dxf>
              <fill>
                <patternFill>
                  <bgColor rgb="FFFFC000"/>
                </patternFill>
              </fill>
            </x14:dxf>
          </x14:cfRule>
          <xm:sqref>K12:K21</xm:sqref>
        </x14:conditionalFormatting>
        <x14:conditionalFormatting xmlns:xm="http://schemas.microsoft.com/office/excel/2006/main">
          <x14:cfRule type="containsText" priority="20" operator="containsText" id="{DE45FAC9-8588-4BED-8F94-3B0C4F30FE60}">
            <xm:f>NOT(ISERROR(SEARCH($M$29,M10)))</xm:f>
            <xm:f>$M$29</xm:f>
            <x14:dxf>
              <fill>
                <patternFill>
                  <bgColor rgb="FF92D050"/>
                </patternFill>
              </fill>
            </x14:dxf>
          </x14:cfRule>
          <x14:cfRule type="containsText" priority="19" operator="containsText" id="{61792140-CEF5-4A24-AE48-4086BD7EADB1}">
            <xm:f>NOT(ISERROR(SEARCH($M$30,M10)))</xm:f>
            <xm:f>$M$30</xm:f>
            <x14:dxf>
              <fill>
                <patternFill>
                  <bgColor rgb="FFFFFF00"/>
                </patternFill>
              </fill>
            </x14:dxf>
          </x14:cfRule>
          <x14:cfRule type="containsText" priority="18" operator="containsText" id="{01B835FB-023F-48D7-A1F1-A50C0E63A67E}">
            <xm:f>NOT(ISERROR(SEARCH($M$31,M10)))</xm:f>
            <xm:f>$M$31</xm:f>
            <x14:dxf>
              <fill>
                <patternFill>
                  <bgColor rgb="FFC00000"/>
                </patternFill>
              </fill>
            </x14:dxf>
          </x14:cfRule>
          <x14:cfRule type="containsText" priority="17" operator="containsText" id="{2FE0AB57-9641-4445-8C6D-9C45CAB3FFEB}">
            <xm:f>NOT(ISERROR(SEARCH($M$32,M10)))</xm:f>
            <xm:f>$M$32</xm:f>
            <x14:dxf>
              <fill>
                <patternFill>
                  <bgColor rgb="FFFF0000"/>
                </patternFill>
              </fill>
            </x14:dxf>
          </x14:cfRule>
          <xm:sqref>M10</xm:sqref>
        </x14:conditionalFormatting>
        <x14:conditionalFormatting xmlns:xm="http://schemas.microsoft.com/office/excel/2006/main">
          <x14:cfRule type="containsText" priority="8" operator="containsText" id="{E438D143-182F-4E15-A812-D8FCA7CA3E6A}">
            <xm:f>NOT(ISERROR(SEARCH($M$29,M12)))</xm:f>
            <xm:f>$M$29</xm:f>
            <x14:dxf>
              <fill>
                <patternFill>
                  <bgColor rgb="FF92D050"/>
                </patternFill>
              </fill>
            </x14:dxf>
          </x14:cfRule>
          <x14:cfRule type="containsText" priority="7" operator="containsText" id="{EC3DFAEF-BEC8-404E-AE58-9DA1B9C46626}">
            <xm:f>NOT(ISERROR(SEARCH($M$30,M12)))</xm:f>
            <xm:f>$M$30</xm:f>
            <x14:dxf>
              <fill>
                <patternFill>
                  <bgColor rgb="FFFFFF00"/>
                </patternFill>
              </fill>
            </x14:dxf>
          </x14:cfRule>
          <x14:cfRule type="containsText" priority="6" operator="containsText" id="{8B6AEABB-6E80-4066-B816-3290935C8250}">
            <xm:f>NOT(ISERROR(SEARCH($M$31,M12)))</xm:f>
            <xm:f>$M$31</xm:f>
            <x14:dxf>
              <fill>
                <patternFill>
                  <bgColor rgb="FFC00000"/>
                </patternFill>
              </fill>
            </x14:dxf>
          </x14:cfRule>
          <x14:cfRule type="containsText" priority="5" operator="containsText" id="{9C3561A3-73A6-4616-AD14-D48A1B7F24A7}">
            <xm:f>NOT(ISERROR(SEARCH($M$32,M12)))</xm:f>
            <xm:f>$M$32</xm:f>
            <x14:dxf>
              <fill>
                <patternFill>
                  <bgColor rgb="FFFF0000"/>
                </patternFill>
              </fill>
            </x14:dxf>
          </x14:cfRule>
          <xm:sqref>M12:M21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5000000}">
          <x14:formula1>
            <xm:f>'Tabla probabiidad'!$B$5:$B$9</xm:f>
          </x14:formula1>
          <xm:sqref>H10 H12:H25</xm:sqref>
        </x14:dataValidation>
        <x14:dataValidation type="list" allowBlank="1" showInputMessage="1" showErrorMessage="1" xr:uid="{00000000-0002-0000-0500-000006000000}">
          <x14:formula1>
            <xm:f>'Atributos controles'!$D$4:$D$6</xm:f>
          </x14:formula1>
          <xm:sqref>R10:R14</xm:sqref>
        </x14:dataValidation>
        <x14:dataValidation type="list" allowBlank="1" showInputMessage="1" showErrorMessage="1" xr:uid="{00000000-0002-0000-0500-000007000000}">
          <x14:formula1>
            <xm:f>'Atributos controles'!$D$7:$D$8</xm:f>
          </x14:formula1>
          <xm:sqref>S10:S14</xm:sqref>
        </x14:dataValidation>
        <x14:dataValidation type="list" allowBlank="1" showInputMessage="1" showErrorMessage="1" xr:uid="{00000000-0002-0000-0500-000008000000}">
          <x14:formula1>
            <xm:f>'Atributos controles'!$D$9:$D$10</xm:f>
          </x14:formula1>
          <xm:sqref>U10:U14</xm:sqref>
        </x14:dataValidation>
        <x14:dataValidation type="list" allowBlank="1" showInputMessage="1" showErrorMessage="1" xr:uid="{00000000-0002-0000-0500-000009000000}">
          <x14:formula1>
            <xm:f>'Atributos controles'!$D$11:$D$12</xm:f>
          </x14:formula1>
          <xm:sqref>V10:V14</xm:sqref>
        </x14:dataValidation>
        <x14:dataValidation type="list" allowBlank="1" showInputMessage="1" showErrorMessage="1" xr:uid="{00000000-0002-0000-0500-00000A000000}">
          <x14:formula1>
            <xm:f>'Atributos controles'!$D$13:$D$15</xm:f>
          </x14:formula1>
          <xm:sqref>W10:W14</xm:sqref>
        </x14:dataValidation>
        <x14:dataValidation type="list" allowBlank="1" showInputMessage="1" showErrorMessage="1" xr:uid="{00000000-0002-0000-0500-00000B000000}">
          <x14:formula1>
            <xm:f>'Clasificacion riesgo'!$B$3:$B$9</xm:f>
          </x14:formula1>
          <xm:sqref>F10 F12:F21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8D4D-D783-4167-940F-DEF9828082EA}">
  <sheetPr>
    <tabColor rgb="FF0070C0"/>
  </sheetPr>
  <dimension ref="A1:AT58"/>
  <sheetViews>
    <sheetView topLeftCell="A8" zoomScale="85" zoomScaleNormal="85" workbookViewId="0">
      <pane xSplit="3" ySplit="2" topLeftCell="AO10" activePane="bottomRight" state="frozen"/>
      <selection activeCell="A8" sqref="A8"/>
      <selection pane="topRight" activeCell="D8" sqref="D8"/>
      <selection pane="bottomLeft" activeCell="A10" sqref="A10"/>
      <selection pane="bottomRight" activeCell="AT3" sqref="AT3"/>
    </sheetView>
  </sheetViews>
  <sheetFormatPr baseColWidth="10" defaultColWidth="11.42578125" defaultRowHeight="16.5" x14ac:dyDescent="0.3"/>
  <cols>
    <col min="1" max="1" width="4" style="2" bestFit="1" customWidth="1"/>
    <col min="2" max="2" width="18.42578125" style="2" customWidth="1"/>
    <col min="3" max="3" width="20.42578125" style="2" customWidth="1"/>
    <col min="4" max="4" width="17.85546875" style="2" customWidth="1"/>
    <col min="5" max="5" width="22.5703125" style="1" customWidth="1"/>
    <col min="6" max="6" width="18.42578125" style="5" customWidth="1"/>
    <col min="7" max="7" width="13.42578125" style="1" customWidth="1"/>
    <col min="8" max="8" width="9" style="1" customWidth="1"/>
    <col min="9" max="9" width="13.42578125" style="1" customWidth="1"/>
    <col min="10" max="10" width="7" style="1" customWidth="1"/>
    <col min="11" max="11" width="14.85546875" style="1" customWidth="1"/>
    <col min="12" max="12" width="7.85546875" style="1" customWidth="1"/>
    <col min="13" max="13" width="45.42578125" style="1" customWidth="1"/>
    <col min="14" max="14" width="7.140625" style="1" bestFit="1" customWidth="1"/>
    <col min="15" max="15" width="7.42578125" style="1" customWidth="1"/>
    <col min="16" max="16" width="6.85546875" style="1" customWidth="1"/>
    <col min="17" max="18" width="5" style="1" customWidth="1"/>
    <col min="19" max="19" width="7.140625" style="1" customWidth="1"/>
    <col min="20" max="20" width="6.5703125" style="1" customWidth="1"/>
    <col min="21" max="21" width="6.42578125" style="1" customWidth="1"/>
    <col min="22" max="22" width="8.85546875" style="1" customWidth="1"/>
    <col min="23" max="23" width="6.42578125" style="1" customWidth="1"/>
    <col min="24" max="24" width="8.85546875" style="1" customWidth="1"/>
    <col min="25" max="25" width="6.85546875" style="1" customWidth="1"/>
    <col min="26" max="26" width="9.5703125" style="1" customWidth="1"/>
    <col min="27" max="27" width="7.42578125" style="1" customWidth="1"/>
    <col min="28" max="28" width="43.85546875" style="1" customWidth="1"/>
    <col min="29" max="29" width="48" style="1" customWidth="1"/>
    <col min="30" max="30" width="18.85546875" style="1" customWidth="1"/>
    <col min="31" max="31" width="19.42578125" style="1" customWidth="1"/>
    <col min="32" max="32" width="18.42578125" style="5" customWidth="1"/>
    <col min="33" max="34" width="46.85546875" style="1" customWidth="1"/>
    <col min="35" max="35" width="43.140625" style="1" customWidth="1"/>
    <col min="36" max="36" width="40.140625" style="1" customWidth="1"/>
    <col min="37" max="37" width="37.5703125" style="1" customWidth="1"/>
    <col min="38" max="38" width="38.42578125" style="1" customWidth="1"/>
    <col min="39" max="39" width="40.7109375" style="1" customWidth="1"/>
    <col min="40" max="40" width="39.85546875" style="1" customWidth="1"/>
    <col min="41" max="45" width="37.42578125" style="1" customWidth="1"/>
    <col min="46" max="46" width="38.7109375" style="1" customWidth="1"/>
    <col min="47" max="16384" width="11.42578125" style="1"/>
  </cols>
  <sheetData>
    <row r="1" spans="1:46" ht="21.75" customHeight="1" x14ac:dyDescent="0.3"/>
    <row r="2" spans="1:46" ht="37.5" customHeight="1" x14ac:dyDescent="0.3">
      <c r="B2" s="10"/>
      <c r="C2" s="566"/>
      <c r="D2" s="566"/>
      <c r="S2" s="641"/>
      <c r="T2" s="641"/>
      <c r="U2" s="641"/>
      <c r="V2" s="641"/>
      <c r="W2" s="641"/>
      <c r="X2" s="641"/>
    </row>
    <row r="3" spans="1:46" ht="46.5" customHeight="1" x14ac:dyDescent="0.3">
      <c r="B3" s="10"/>
      <c r="C3" s="566"/>
      <c r="D3" s="566"/>
      <c r="E3" s="73"/>
      <c r="S3" s="641"/>
      <c r="T3" s="641"/>
      <c r="U3" s="641"/>
      <c r="V3" s="641"/>
      <c r="W3" s="641"/>
      <c r="X3" s="641"/>
    </row>
    <row r="4" spans="1:46" ht="42.75" customHeight="1" x14ac:dyDescent="0.3">
      <c r="B4" s="73" t="s">
        <v>880</v>
      </c>
      <c r="E4" s="73"/>
      <c r="AF4" s="1"/>
    </row>
    <row r="5" spans="1:46" x14ac:dyDescent="0.3">
      <c r="A5" s="553" t="s">
        <v>45</v>
      </c>
      <c r="B5" s="554"/>
      <c r="C5" s="116" t="s">
        <v>691</v>
      </c>
      <c r="D5" s="12"/>
      <c r="E5" s="12"/>
      <c r="F5" s="13"/>
      <c r="G5" s="13"/>
      <c r="H5" s="13"/>
      <c r="I5" s="13"/>
      <c r="J5" s="13"/>
      <c r="K5" s="13"/>
      <c r="L5" s="15"/>
      <c r="AF5" s="1"/>
    </row>
    <row r="6" spans="1:46" ht="37.5" customHeight="1" x14ac:dyDescent="0.3">
      <c r="A6" s="553" t="s">
        <v>47</v>
      </c>
      <c r="B6" s="554"/>
      <c r="C6" s="574" t="s">
        <v>692</v>
      </c>
      <c r="D6" s="575"/>
      <c r="E6" s="575"/>
      <c r="F6" s="575"/>
      <c r="G6" s="575"/>
      <c r="H6" s="575"/>
      <c r="I6" s="575"/>
      <c r="J6" s="575"/>
      <c r="K6" s="575"/>
      <c r="L6" s="576"/>
      <c r="AF6" s="1"/>
    </row>
    <row r="7" spans="1:46" ht="32.25" customHeight="1" x14ac:dyDescent="0.3">
      <c r="A7" s="553" t="s">
        <v>46</v>
      </c>
      <c r="B7" s="554"/>
      <c r="C7" s="574" t="s">
        <v>693</v>
      </c>
      <c r="D7" s="575"/>
      <c r="E7" s="575"/>
      <c r="F7" s="575"/>
      <c r="G7" s="575"/>
      <c r="H7" s="575"/>
      <c r="I7" s="575"/>
      <c r="J7" s="575"/>
      <c r="K7" s="575"/>
      <c r="L7" s="576"/>
      <c r="M7" s="439"/>
      <c r="N7" s="439"/>
      <c r="O7" s="439"/>
      <c r="P7" s="439"/>
      <c r="Q7" s="439"/>
      <c r="R7" s="439"/>
      <c r="S7" s="439"/>
      <c r="T7" s="439"/>
      <c r="U7" s="439"/>
      <c r="V7" s="439"/>
      <c r="W7" s="439"/>
      <c r="X7" s="439"/>
      <c r="Y7" s="439"/>
      <c r="Z7" s="439"/>
      <c r="AA7" s="439"/>
      <c r="AB7" s="439"/>
      <c r="AC7" s="439"/>
      <c r="AD7" s="439"/>
      <c r="AE7" s="439"/>
      <c r="AF7" s="440"/>
      <c r="AG7" s="439"/>
      <c r="AH7" s="439"/>
      <c r="AI7" s="439"/>
    </row>
    <row r="8" spans="1:46" ht="32.25" customHeight="1" x14ac:dyDescent="0.3">
      <c r="A8" s="557" t="s">
        <v>0</v>
      </c>
      <c r="B8" s="635" t="s">
        <v>146</v>
      </c>
      <c r="C8" s="628" t="s">
        <v>694</v>
      </c>
      <c r="D8" s="628" t="s">
        <v>14</v>
      </c>
      <c r="E8" s="640" t="s">
        <v>695</v>
      </c>
      <c r="F8" s="627" t="s">
        <v>696</v>
      </c>
      <c r="G8" s="631" t="s">
        <v>35</v>
      </c>
      <c r="H8" s="629" t="s">
        <v>5</v>
      </c>
      <c r="I8" s="630" t="s">
        <v>48</v>
      </c>
      <c r="J8" s="629" t="s">
        <v>5</v>
      </c>
      <c r="K8" s="628" t="s">
        <v>50</v>
      </c>
      <c r="L8" s="609" t="s">
        <v>12</v>
      </c>
      <c r="M8" s="608" t="s">
        <v>697</v>
      </c>
      <c r="N8" s="608" t="s">
        <v>13</v>
      </c>
      <c r="O8" s="608"/>
      <c r="P8" s="555" t="s">
        <v>9</v>
      </c>
      <c r="Q8" s="611"/>
      <c r="R8" s="611"/>
      <c r="S8" s="611"/>
      <c r="T8" s="611"/>
      <c r="U8" s="556"/>
      <c r="V8" s="612" t="s">
        <v>698</v>
      </c>
      <c r="W8" s="651"/>
      <c r="X8" s="612" t="s">
        <v>699</v>
      </c>
      <c r="Y8" s="651"/>
      <c r="Z8" s="616" t="s">
        <v>194</v>
      </c>
      <c r="AA8" s="609" t="s">
        <v>31</v>
      </c>
      <c r="AB8" s="608" t="s">
        <v>700</v>
      </c>
      <c r="AC8" s="608" t="s">
        <v>36</v>
      </c>
      <c r="AD8" s="608" t="s">
        <v>37</v>
      </c>
      <c r="AE8" s="608" t="s">
        <v>38</v>
      </c>
      <c r="AF8" s="608" t="s">
        <v>40</v>
      </c>
      <c r="AG8" s="627" t="s">
        <v>881</v>
      </c>
      <c r="AH8" s="654" t="s">
        <v>1267</v>
      </c>
      <c r="AI8" s="608" t="s">
        <v>1224</v>
      </c>
      <c r="AJ8" s="608" t="s">
        <v>1225</v>
      </c>
      <c r="AK8" s="608" t="s">
        <v>1226</v>
      </c>
      <c r="AL8" s="608" t="s">
        <v>1227</v>
      </c>
      <c r="AM8" s="608" t="s">
        <v>1228</v>
      </c>
      <c r="AN8" s="608" t="s">
        <v>1229</v>
      </c>
      <c r="AO8" s="608" t="s">
        <v>1230</v>
      </c>
      <c r="AP8" s="608" t="s">
        <v>1231</v>
      </c>
      <c r="AQ8" s="608" t="s">
        <v>1232</v>
      </c>
      <c r="AR8" s="608" t="s">
        <v>1233</v>
      </c>
      <c r="AS8" s="608" t="s">
        <v>1234</v>
      </c>
      <c r="AT8" s="608" t="s">
        <v>1235</v>
      </c>
    </row>
    <row r="9" spans="1:46" s="480" customFormat="1" ht="78.75" customHeight="1" x14ac:dyDescent="0.25">
      <c r="A9" s="558"/>
      <c r="B9" s="635"/>
      <c r="C9" s="608"/>
      <c r="D9" s="608"/>
      <c r="E9" s="635"/>
      <c r="F9" s="628"/>
      <c r="G9" s="628"/>
      <c r="H9" s="551"/>
      <c r="I9" s="551"/>
      <c r="J9" s="551"/>
      <c r="K9" s="608"/>
      <c r="L9" s="610"/>
      <c r="M9" s="608"/>
      <c r="N9" s="115" t="s">
        <v>4</v>
      </c>
      <c r="O9" s="115" t="s">
        <v>2</v>
      </c>
      <c r="P9" s="9" t="s">
        <v>14</v>
      </c>
      <c r="Q9" s="9" t="s">
        <v>18</v>
      </c>
      <c r="R9" s="9" t="s">
        <v>30</v>
      </c>
      <c r="S9" s="9" t="s">
        <v>19</v>
      </c>
      <c r="T9" s="9" t="s">
        <v>22</v>
      </c>
      <c r="U9" s="9" t="s">
        <v>25</v>
      </c>
      <c r="V9" s="613"/>
      <c r="W9" s="652"/>
      <c r="X9" s="613"/>
      <c r="Y9" s="652"/>
      <c r="Z9" s="616"/>
      <c r="AA9" s="610"/>
      <c r="AB9" s="608"/>
      <c r="AC9" s="608"/>
      <c r="AD9" s="608"/>
      <c r="AE9" s="608"/>
      <c r="AF9" s="608"/>
      <c r="AG9" s="628"/>
      <c r="AH9" s="655"/>
      <c r="AI9" s="608"/>
      <c r="AJ9" s="608"/>
      <c r="AK9" s="608"/>
      <c r="AL9" s="608"/>
      <c r="AM9" s="608"/>
      <c r="AN9" s="608"/>
      <c r="AO9" s="608"/>
      <c r="AP9" s="608"/>
      <c r="AQ9" s="608"/>
      <c r="AR9" s="608"/>
      <c r="AS9" s="608"/>
      <c r="AT9" s="555"/>
    </row>
    <row r="10" spans="1:46" s="3" customFormat="1" ht="168" customHeight="1" x14ac:dyDescent="0.25">
      <c r="A10" s="645">
        <v>1</v>
      </c>
      <c r="B10" s="646" t="s">
        <v>701</v>
      </c>
      <c r="C10" s="656" t="s">
        <v>702</v>
      </c>
      <c r="D10" s="644" t="s">
        <v>703</v>
      </c>
      <c r="E10" s="644" t="s">
        <v>704</v>
      </c>
      <c r="F10" s="488" t="s">
        <v>705</v>
      </c>
      <c r="G10" s="657" t="s">
        <v>93</v>
      </c>
      <c r="H10" s="648">
        <f>IF(G10="MUY BAJA",20%,IF(G10="BAJA",40%,IF(G10="MEDIA",60%,IF(G10="ALTA",80%,IF(G10="MUY ALTA",100%,IF(G10="",""))))))</f>
        <v>0.2</v>
      </c>
      <c r="I10" s="643" t="s">
        <v>8</v>
      </c>
      <c r="J10" s="648">
        <f>IF(I10="LEVE",20%,IF(I10="MENOR",40%,IF(I10="MODERADO",60%,IF(I10="MAYOR",80%,IF(I10="CATASTROFICO",100%,IF(G10="",""))))))</f>
        <v>0.8</v>
      </c>
      <c r="K10" s="653" t="s">
        <v>100</v>
      </c>
      <c r="L10" s="483" t="s">
        <v>706</v>
      </c>
      <c r="M10" s="488" t="s">
        <v>677</v>
      </c>
      <c r="N10" s="488" t="s">
        <v>29</v>
      </c>
      <c r="O10" s="483" t="s">
        <v>29</v>
      </c>
      <c r="P10" s="487" t="s">
        <v>15</v>
      </c>
      <c r="Q10" s="487" t="s">
        <v>11</v>
      </c>
      <c r="R10" s="492">
        <f>[13]ValoraciónControles!F14</f>
        <v>0.5</v>
      </c>
      <c r="S10" s="487" t="s">
        <v>21</v>
      </c>
      <c r="T10" s="487" t="s">
        <v>23</v>
      </c>
      <c r="U10" s="487" t="s">
        <v>27</v>
      </c>
      <c r="V10" s="643" t="s">
        <v>93</v>
      </c>
      <c r="W10" s="490">
        <v>0.1</v>
      </c>
      <c r="X10" s="643" t="s">
        <v>8</v>
      </c>
      <c r="Y10" s="490">
        <f>IF(X10="LEVE",20%,IF(X10="MENOR",40%,IF(X10="MODERADO",60%,IF(X10="MAYOR",80%,IF(X10="CATASTROFICO",100%,IF(X10="",""))))))</f>
        <v>0.8</v>
      </c>
      <c r="Z10" s="647" t="s">
        <v>100</v>
      </c>
      <c r="AA10" s="487" t="s">
        <v>32</v>
      </c>
      <c r="AB10" s="486" t="s">
        <v>1266</v>
      </c>
      <c r="AC10" s="486" t="s">
        <v>707</v>
      </c>
      <c r="AD10" s="488" t="s">
        <v>592</v>
      </c>
      <c r="AE10" s="397">
        <v>45292</v>
      </c>
      <c r="AF10" s="398" t="s">
        <v>708</v>
      </c>
      <c r="AG10" s="491"/>
      <c r="AH10" s="491" t="s">
        <v>1338</v>
      </c>
      <c r="AI10" s="169" t="s">
        <v>1236</v>
      </c>
      <c r="AJ10" s="169" t="s">
        <v>1236</v>
      </c>
      <c r="AK10" s="169" t="s">
        <v>1236</v>
      </c>
      <c r="AL10" s="169" t="s">
        <v>1236</v>
      </c>
      <c r="AM10" s="169" t="s">
        <v>1236</v>
      </c>
      <c r="AN10" s="169" t="s">
        <v>1236</v>
      </c>
      <c r="AO10" s="169" t="s">
        <v>1236</v>
      </c>
      <c r="AP10" s="169" t="s">
        <v>1236</v>
      </c>
      <c r="AQ10" s="169" t="s">
        <v>1236</v>
      </c>
      <c r="AR10" s="169" t="s">
        <v>1236</v>
      </c>
      <c r="AS10" s="169" t="s">
        <v>1236</v>
      </c>
      <c r="AT10" s="169" t="s">
        <v>1236</v>
      </c>
    </row>
    <row r="11" spans="1:46" ht="180.75" customHeight="1" x14ac:dyDescent="0.3">
      <c r="A11" s="645"/>
      <c r="B11" s="646"/>
      <c r="C11" s="656"/>
      <c r="D11" s="644"/>
      <c r="E11" s="644"/>
      <c r="F11" s="644" t="s">
        <v>709</v>
      </c>
      <c r="G11" s="657"/>
      <c r="H11" s="648"/>
      <c r="I11" s="643"/>
      <c r="J11" s="648"/>
      <c r="K11" s="653"/>
      <c r="L11" s="483" t="s">
        <v>710</v>
      </c>
      <c r="M11" s="497" t="s">
        <v>711</v>
      </c>
      <c r="N11" s="483" t="s">
        <v>29</v>
      </c>
      <c r="O11" s="483" t="s">
        <v>29</v>
      </c>
      <c r="P11" s="487" t="s">
        <v>15</v>
      </c>
      <c r="Q11" s="487" t="s">
        <v>10</v>
      </c>
      <c r="R11" s="492">
        <f>[13]ValoraciónControles!F29</f>
        <v>0.4</v>
      </c>
      <c r="S11" s="487" t="s">
        <v>20</v>
      </c>
      <c r="T11" s="487" t="s">
        <v>23</v>
      </c>
      <c r="U11" s="487" t="s">
        <v>26</v>
      </c>
      <c r="V11" s="643"/>
      <c r="W11" s="490">
        <v>0.04</v>
      </c>
      <c r="X11" s="643"/>
      <c r="Y11" s="490">
        <v>0.8</v>
      </c>
      <c r="Z11" s="647"/>
      <c r="AA11" s="487" t="s">
        <v>32</v>
      </c>
      <c r="AB11" s="486" t="s">
        <v>712</v>
      </c>
      <c r="AC11" s="486" t="s">
        <v>713</v>
      </c>
      <c r="AD11" s="488" t="s">
        <v>714</v>
      </c>
      <c r="AE11" s="397">
        <v>45292</v>
      </c>
      <c r="AF11" s="398" t="s">
        <v>708</v>
      </c>
      <c r="AG11" s="491"/>
      <c r="AH11" s="491" t="s">
        <v>1339</v>
      </c>
      <c r="AI11" s="169" t="s">
        <v>1237</v>
      </c>
      <c r="AJ11" s="169" t="s">
        <v>1237</v>
      </c>
      <c r="AK11" s="169" t="s">
        <v>1237</v>
      </c>
      <c r="AL11" s="169" t="s">
        <v>1237</v>
      </c>
      <c r="AM11" s="169" t="s">
        <v>1237</v>
      </c>
      <c r="AN11" s="169" t="s">
        <v>1237</v>
      </c>
      <c r="AO11" s="169" t="s">
        <v>1237</v>
      </c>
      <c r="AP11" s="169" t="s">
        <v>1237</v>
      </c>
      <c r="AQ11" s="169" t="s">
        <v>1237</v>
      </c>
      <c r="AR11" s="169" t="s">
        <v>1237</v>
      </c>
      <c r="AS11" s="169" t="s">
        <v>1237</v>
      </c>
      <c r="AT11" s="169" t="s">
        <v>1237</v>
      </c>
    </row>
    <row r="12" spans="1:46" ht="117.75" customHeight="1" x14ac:dyDescent="0.3">
      <c r="A12" s="645"/>
      <c r="B12" s="646"/>
      <c r="C12" s="656"/>
      <c r="D12" s="644"/>
      <c r="E12" s="644"/>
      <c r="F12" s="644"/>
      <c r="G12" s="657"/>
      <c r="H12" s="648"/>
      <c r="I12" s="643"/>
      <c r="J12" s="648"/>
      <c r="K12" s="653"/>
      <c r="L12" s="483" t="s">
        <v>715</v>
      </c>
      <c r="M12" s="497" t="s">
        <v>716</v>
      </c>
      <c r="N12" s="483" t="s">
        <v>29</v>
      </c>
      <c r="O12" s="483" t="s">
        <v>29</v>
      </c>
      <c r="P12" s="487" t="s">
        <v>15</v>
      </c>
      <c r="Q12" s="487" t="s">
        <v>10</v>
      </c>
      <c r="R12" s="492">
        <v>0.4</v>
      </c>
      <c r="S12" s="487" t="s">
        <v>21</v>
      </c>
      <c r="T12" s="487" t="s">
        <v>23</v>
      </c>
      <c r="U12" s="487" t="s">
        <v>28</v>
      </c>
      <c r="V12" s="643"/>
      <c r="W12" s="490">
        <v>1.6E-2</v>
      </c>
      <c r="X12" s="643"/>
      <c r="Y12" s="490">
        <v>0.8</v>
      </c>
      <c r="Z12" s="647"/>
      <c r="AA12" s="487" t="s">
        <v>32</v>
      </c>
      <c r="AB12" s="486" t="s">
        <v>717</v>
      </c>
      <c r="AC12" s="486" t="s">
        <v>718</v>
      </c>
      <c r="AD12" s="488" t="s">
        <v>592</v>
      </c>
      <c r="AE12" s="397">
        <v>45292</v>
      </c>
      <c r="AF12" s="488" t="s">
        <v>719</v>
      </c>
      <c r="AG12" s="491"/>
      <c r="AH12" s="491" t="s">
        <v>1340</v>
      </c>
      <c r="AI12" s="169" t="s">
        <v>1238</v>
      </c>
      <c r="AJ12" s="169" t="s">
        <v>1238</v>
      </c>
      <c r="AK12" s="169" t="s">
        <v>1238</v>
      </c>
      <c r="AL12" s="169" t="s">
        <v>1238</v>
      </c>
      <c r="AM12" s="169" t="s">
        <v>1238</v>
      </c>
      <c r="AN12" s="169" t="s">
        <v>1238</v>
      </c>
      <c r="AO12" s="169" t="s">
        <v>1238</v>
      </c>
      <c r="AP12" s="169" t="s">
        <v>1238</v>
      </c>
      <c r="AQ12" s="169" t="s">
        <v>1239</v>
      </c>
      <c r="AR12" s="169" t="s">
        <v>1240</v>
      </c>
      <c r="AS12" s="169" t="s">
        <v>1240</v>
      </c>
      <c r="AT12" s="169" t="s">
        <v>1240</v>
      </c>
    </row>
    <row r="13" spans="1:46" ht="213" customHeight="1" x14ac:dyDescent="0.3">
      <c r="A13" s="645"/>
      <c r="B13" s="646"/>
      <c r="C13" s="656"/>
      <c r="D13" s="644"/>
      <c r="E13" s="644"/>
      <c r="F13" s="488" t="s">
        <v>720</v>
      </c>
      <c r="G13" s="657"/>
      <c r="H13" s="648"/>
      <c r="I13" s="643"/>
      <c r="J13" s="648"/>
      <c r="K13" s="653"/>
      <c r="L13" s="483" t="s">
        <v>721</v>
      </c>
      <c r="M13" s="497" t="s">
        <v>680</v>
      </c>
      <c r="N13" s="483" t="s">
        <v>29</v>
      </c>
      <c r="O13" s="483" t="s">
        <v>29</v>
      </c>
      <c r="P13" s="487" t="s">
        <v>15</v>
      </c>
      <c r="Q13" s="487" t="s">
        <v>10</v>
      </c>
      <c r="R13" s="492">
        <f>[13]ValoraciónControles!F44</f>
        <v>0.4</v>
      </c>
      <c r="S13" s="487" t="s">
        <v>20</v>
      </c>
      <c r="T13" s="487" t="s">
        <v>23</v>
      </c>
      <c r="U13" s="487" t="s">
        <v>26</v>
      </c>
      <c r="V13" s="643"/>
      <c r="W13" s="490">
        <v>8.0000000000000002E-3</v>
      </c>
      <c r="X13" s="643"/>
      <c r="Y13" s="490">
        <v>0.8</v>
      </c>
      <c r="Z13" s="647"/>
      <c r="AA13" s="487" t="s">
        <v>32</v>
      </c>
      <c r="AB13" s="486" t="s">
        <v>722</v>
      </c>
      <c r="AC13" s="486" t="s">
        <v>723</v>
      </c>
      <c r="AD13" s="488" t="s">
        <v>517</v>
      </c>
      <c r="AE13" s="397">
        <v>45292</v>
      </c>
      <c r="AF13" s="398" t="s">
        <v>719</v>
      </c>
      <c r="AG13" s="491"/>
      <c r="AH13" s="491" t="s">
        <v>1341</v>
      </c>
      <c r="AI13" s="169" t="s">
        <v>1241</v>
      </c>
      <c r="AJ13" s="169" t="s">
        <v>1241</v>
      </c>
      <c r="AK13" s="169" t="s">
        <v>1241</v>
      </c>
      <c r="AL13" s="169" t="s">
        <v>1241</v>
      </c>
      <c r="AM13" s="169" t="s">
        <v>1241</v>
      </c>
      <c r="AN13" s="169" t="s">
        <v>1241</v>
      </c>
      <c r="AO13" s="169" t="s">
        <v>1241</v>
      </c>
      <c r="AP13" s="169" t="s">
        <v>1241</v>
      </c>
      <c r="AQ13" s="169" t="s">
        <v>1241</v>
      </c>
      <c r="AR13" s="169" t="s">
        <v>1241</v>
      </c>
      <c r="AS13" s="169" t="s">
        <v>1241</v>
      </c>
      <c r="AT13" s="169" t="s">
        <v>1241</v>
      </c>
    </row>
    <row r="14" spans="1:46" ht="280.5" x14ac:dyDescent="0.3">
      <c r="A14" s="645"/>
      <c r="B14" s="646"/>
      <c r="C14" s="656"/>
      <c r="D14" s="644"/>
      <c r="E14" s="644"/>
      <c r="F14" s="494" t="s">
        <v>724</v>
      </c>
      <c r="G14" s="657"/>
      <c r="H14" s="648"/>
      <c r="I14" s="643"/>
      <c r="J14" s="648"/>
      <c r="K14" s="653"/>
      <c r="L14" s="484" t="s">
        <v>725</v>
      </c>
      <c r="M14" s="493" t="s">
        <v>681</v>
      </c>
      <c r="N14" s="493" t="s">
        <v>29</v>
      </c>
      <c r="O14" s="484" t="s">
        <v>29</v>
      </c>
      <c r="P14" s="487" t="s">
        <v>15</v>
      </c>
      <c r="Q14" s="487" t="s">
        <v>10</v>
      </c>
      <c r="R14" s="492">
        <f>[13]ValoraciónControles!F59</f>
        <v>0.4</v>
      </c>
      <c r="S14" s="487" t="s">
        <v>20</v>
      </c>
      <c r="T14" s="487" t="s">
        <v>23</v>
      </c>
      <c r="U14" s="487" t="s">
        <v>27</v>
      </c>
      <c r="V14" s="643"/>
      <c r="W14" s="490">
        <v>4.0000000000000001E-3</v>
      </c>
      <c r="X14" s="643"/>
      <c r="Y14" s="490">
        <v>0.8</v>
      </c>
      <c r="Z14" s="647"/>
      <c r="AA14" s="487" t="s">
        <v>32</v>
      </c>
      <c r="AB14" s="486" t="s">
        <v>726</v>
      </c>
      <c r="AC14" s="486" t="s">
        <v>727</v>
      </c>
      <c r="AD14" s="488" t="s">
        <v>728</v>
      </c>
      <c r="AE14" s="397">
        <v>45292</v>
      </c>
      <c r="AF14" s="398" t="s">
        <v>719</v>
      </c>
      <c r="AG14" s="491"/>
      <c r="AH14" s="491" t="s">
        <v>1342</v>
      </c>
      <c r="AI14" s="169" t="s">
        <v>1222</v>
      </c>
      <c r="AJ14" s="169" t="s">
        <v>1222</v>
      </c>
      <c r="AK14" s="169" t="s">
        <v>1222</v>
      </c>
      <c r="AL14" s="169" t="s">
        <v>1242</v>
      </c>
      <c r="AM14" s="169" t="s">
        <v>1242</v>
      </c>
      <c r="AN14" s="169" t="s">
        <v>1242</v>
      </c>
      <c r="AO14" s="169" t="s">
        <v>1242</v>
      </c>
      <c r="AP14" s="169" t="s">
        <v>1243</v>
      </c>
      <c r="AQ14" s="169" t="s">
        <v>1243</v>
      </c>
      <c r="AR14" s="169" t="s">
        <v>1244</v>
      </c>
      <c r="AS14" s="169" t="s">
        <v>1244</v>
      </c>
      <c r="AT14" s="169" t="s">
        <v>1244</v>
      </c>
    </row>
    <row r="15" spans="1:46" ht="198" x14ac:dyDescent="0.3">
      <c r="A15" s="645"/>
      <c r="B15" s="646"/>
      <c r="C15" s="656"/>
      <c r="D15" s="644"/>
      <c r="E15" s="644"/>
      <c r="F15" s="494" t="s">
        <v>729</v>
      </c>
      <c r="G15" s="657"/>
      <c r="H15" s="648"/>
      <c r="I15" s="643"/>
      <c r="J15" s="648"/>
      <c r="K15" s="653"/>
      <c r="L15" s="484" t="s">
        <v>730</v>
      </c>
      <c r="M15" s="493" t="s">
        <v>682</v>
      </c>
      <c r="N15" s="484" t="s">
        <v>29</v>
      </c>
      <c r="O15" s="484" t="s">
        <v>29</v>
      </c>
      <c r="P15" s="487" t="s">
        <v>15</v>
      </c>
      <c r="Q15" s="487" t="s">
        <v>10</v>
      </c>
      <c r="R15" s="492">
        <v>0.4</v>
      </c>
      <c r="S15" s="487" t="s">
        <v>20</v>
      </c>
      <c r="T15" s="487" t="s">
        <v>23</v>
      </c>
      <c r="U15" s="487" t="s">
        <v>27</v>
      </c>
      <c r="V15" s="643"/>
      <c r="W15" s="490">
        <v>0</v>
      </c>
      <c r="X15" s="643"/>
      <c r="Y15" s="490">
        <v>0.8</v>
      </c>
      <c r="Z15" s="647"/>
      <c r="AA15" s="487" t="s">
        <v>32</v>
      </c>
      <c r="AB15" s="486" t="s">
        <v>731</v>
      </c>
      <c r="AC15" s="486" t="s">
        <v>732</v>
      </c>
      <c r="AD15" s="488" t="s">
        <v>401</v>
      </c>
      <c r="AE15" s="397">
        <v>45292</v>
      </c>
      <c r="AF15" s="488" t="s">
        <v>708</v>
      </c>
      <c r="AG15" s="491"/>
      <c r="AH15" s="491" t="s">
        <v>1343</v>
      </c>
      <c r="AI15" s="169" t="s">
        <v>1245</v>
      </c>
      <c r="AJ15" s="169" t="s">
        <v>1245</v>
      </c>
      <c r="AK15" s="169" t="s">
        <v>1245</v>
      </c>
      <c r="AL15" s="169" t="s">
        <v>1245</v>
      </c>
      <c r="AM15" s="169" t="s">
        <v>1245</v>
      </c>
      <c r="AN15" s="169" t="s">
        <v>1245</v>
      </c>
      <c r="AO15" s="169" t="s">
        <v>1245</v>
      </c>
      <c r="AP15" s="169" t="s">
        <v>1246</v>
      </c>
      <c r="AQ15" s="169" t="s">
        <v>1246</v>
      </c>
      <c r="AR15" s="169" t="s">
        <v>1246</v>
      </c>
      <c r="AS15" s="169" t="s">
        <v>1246</v>
      </c>
      <c r="AT15" s="169" t="s">
        <v>1246</v>
      </c>
    </row>
    <row r="16" spans="1:46" ht="167.25" customHeight="1" x14ac:dyDescent="0.3">
      <c r="A16" s="645">
        <v>2</v>
      </c>
      <c r="B16" s="646" t="s">
        <v>733</v>
      </c>
      <c r="C16" s="646" t="s">
        <v>734</v>
      </c>
      <c r="D16" s="644" t="s">
        <v>703</v>
      </c>
      <c r="E16" s="644" t="s">
        <v>735</v>
      </c>
      <c r="F16" s="494" t="s">
        <v>736</v>
      </c>
      <c r="G16" s="643" t="s">
        <v>94</v>
      </c>
      <c r="H16" s="648">
        <f>IF(G16="MUY BAJA",20%,IF(G16="BAJA",40%,IF(G16="MEDIA",60%,IF(G16="ALTA",80%,IF(G16="MUY ALTA",100%,IF(G16="",""))))))</f>
        <v>0.4</v>
      </c>
      <c r="I16" s="650" t="s">
        <v>101</v>
      </c>
      <c r="J16" s="648">
        <f>IF(I16="LEVE",20%,IF(I16="MENOR",40%,IF(I16="MODERADO",60%,IF(I16="MAYOR",80%,IF(I16="CATASTROFICO",100%,IF(G16="",""))))))</f>
        <v>0.6</v>
      </c>
      <c r="K16" s="642" t="s">
        <v>101</v>
      </c>
      <c r="L16" s="483" t="s">
        <v>710</v>
      </c>
      <c r="M16" s="486" t="s">
        <v>737</v>
      </c>
      <c r="N16" s="484" t="s">
        <v>29</v>
      </c>
      <c r="O16" s="484" t="s">
        <v>29</v>
      </c>
      <c r="P16" s="487" t="s">
        <v>15</v>
      </c>
      <c r="Q16" s="487" t="s">
        <v>11</v>
      </c>
      <c r="R16" s="485">
        <v>0.5</v>
      </c>
      <c r="S16" s="487" t="s">
        <v>20</v>
      </c>
      <c r="T16" s="487" t="s">
        <v>23</v>
      </c>
      <c r="U16" s="487" t="s">
        <v>27</v>
      </c>
      <c r="V16" s="643" t="s">
        <v>93</v>
      </c>
      <c r="W16" s="495">
        <v>0.2</v>
      </c>
      <c r="X16" s="643" t="s">
        <v>101</v>
      </c>
      <c r="Y16" s="490">
        <f>IF(X16="LEVE",20%,IF(X16="MENOR",40%,IF(X16="MODERADO",60%,IF(X16="MAYOR",80%,IF(X16="CATASTROFICO",100%,IF(X16="",""))))))</f>
        <v>0.6</v>
      </c>
      <c r="Z16" s="647" t="s">
        <v>101</v>
      </c>
      <c r="AA16" s="487" t="s">
        <v>32</v>
      </c>
      <c r="AB16" s="486" t="s">
        <v>712</v>
      </c>
      <c r="AC16" s="486" t="s">
        <v>713</v>
      </c>
      <c r="AD16" s="488" t="s">
        <v>714</v>
      </c>
      <c r="AE16" s="397">
        <v>45292</v>
      </c>
      <c r="AF16" s="488" t="s">
        <v>738</v>
      </c>
      <c r="AG16" s="491"/>
      <c r="AH16" s="491" t="s">
        <v>1344</v>
      </c>
      <c r="AI16" s="169" t="s">
        <v>1237</v>
      </c>
      <c r="AJ16" s="169" t="s">
        <v>1237</v>
      </c>
      <c r="AK16" s="169" t="s">
        <v>1237</v>
      </c>
      <c r="AL16" s="169" t="s">
        <v>1237</v>
      </c>
      <c r="AM16" s="169" t="s">
        <v>1237</v>
      </c>
      <c r="AN16" s="169" t="s">
        <v>1237</v>
      </c>
      <c r="AO16" s="169" t="s">
        <v>1237</v>
      </c>
      <c r="AP16" s="169" t="s">
        <v>1237</v>
      </c>
      <c r="AQ16" s="169" t="s">
        <v>1237</v>
      </c>
      <c r="AR16" s="169" t="s">
        <v>1237</v>
      </c>
      <c r="AS16" s="169" t="s">
        <v>1237</v>
      </c>
      <c r="AT16" s="169" t="s">
        <v>1237</v>
      </c>
    </row>
    <row r="17" spans="1:46" ht="140.25" x14ac:dyDescent="0.3">
      <c r="A17" s="645"/>
      <c r="B17" s="646"/>
      <c r="C17" s="646"/>
      <c r="D17" s="644"/>
      <c r="E17" s="644"/>
      <c r="F17" s="488" t="s">
        <v>739</v>
      </c>
      <c r="G17" s="643"/>
      <c r="H17" s="648"/>
      <c r="I17" s="650"/>
      <c r="J17" s="648"/>
      <c r="K17" s="642"/>
      <c r="L17" s="483" t="s">
        <v>740</v>
      </c>
      <c r="M17" s="484" t="s">
        <v>741</v>
      </c>
      <c r="N17" s="484" t="s">
        <v>29</v>
      </c>
      <c r="O17" s="484" t="s">
        <v>29</v>
      </c>
      <c r="P17" s="487" t="s">
        <v>15</v>
      </c>
      <c r="Q17" s="487" t="s">
        <v>10</v>
      </c>
      <c r="R17" s="492">
        <v>0.4</v>
      </c>
      <c r="S17" s="487" t="s">
        <v>21</v>
      </c>
      <c r="T17" s="487" t="s">
        <v>23</v>
      </c>
      <c r="U17" s="487" t="s">
        <v>26</v>
      </c>
      <c r="V17" s="643"/>
      <c r="W17" s="495">
        <v>0.2</v>
      </c>
      <c r="X17" s="643"/>
      <c r="Y17" s="490">
        <v>0.6</v>
      </c>
      <c r="Z17" s="647"/>
      <c r="AA17" s="487" t="s">
        <v>32</v>
      </c>
      <c r="AB17" s="486" t="s">
        <v>742</v>
      </c>
      <c r="AC17" s="486" t="s">
        <v>743</v>
      </c>
      <c r="AD17" s="488" t="s">
        <v>592</v>
      </c>
      <c r="AE17" s="397">
        <v>45292</v>
      </c>
      <c r="AF17" s="488" t="s">
        <v>744</v>
      </c>
      <c r="AG17" s="486"/>
      <c r="AH17" s="486" t="s">
        <v>1345</v>
      </c>
      <c r="AI17" s="169" t="s">
        <v>1247</v>
      </c>
      <c r="AJ17" s="169" t="s">
        <v>1247</v>
      </c>
      <c r="AK17" s="169" t="s">
        <v>1247</v>
      </c>
      <c r="AL17" s="169" t="s">
        <v>1247</v>
      </c>
      <c r="AM17" s="169" t="s">
        <v>1247</v>
      </c>
      <c r="AN17" s="169" t="s">
        <v>1247</v>
      </c>
      <c r="AO17" s="169" t="s">
        <v>1247</v>
      </c>
      <c r="AP17" s="169" t="s">
        <v>1247</v>
      </c>
      <c r="AQ17" s="169" t="s">
        <v>1247</v>
      </c>
      <c r="AR17" s="169" t="s">
        <v>1247</v>
      </c>
      <c r="AS17" s="169" t="s">
        <v>1247</v>
      </c>
      <c r="AT17" s="169" t="s">
        <v>1247</v>
      </c>
    </row>
    <row r="18" spans="1:46" ht="105" customHeight="1" x14ac:dyDescent="0.3">
      <c r="A18" s="645"/>
      <c r="B18" s="646"/>
      <c r="C18" s="646"/>
      <c r="D18" s="644"/>
      <c r="E18" s="644"/>
      <c r="F18" s="488" t="s">
        <v>745</v>
      </c>
      <c r="G18" s="643"/>
      <c r="H18" s="648"/>
      <c r="I18" s="650"/>
      <c r="J18" s="648"/>
      <c r="K18" s="642"/>
      <c r="L18" s="484" t="s">
        <v>710</v>
      </c>
      <c r="M18" s="484" t="s">
        <v>746</v>
      </c>
      <c r="N18" s="484" t="s">
        <v>29</v>
      </c>
      <c r="O18" s="484" t="s">
        <v>29</v>
      </c>
      <c r="P18" s="487" t="s">
        <v>15</v>
      </c>
      <c r="Q18" s="487" t="s">
        <v>10</v>
      </c>
      <c r="R18" s="485">
        <v>0.4</v>
      </c>
      <c r="S18" s="487" t="s">
        <v>20</v>
      </c>
      <c r="T18" s="487" t="s">
        <v>23</v>
      </c>
      <c r="U18" s="487" t="s">
        <v>26</v>
      </c>
      <c r="V18" s="643"/>
      <c r="W18" s="495">
        <v>0.12</v>
      </c>
      <c r="X18" s="643"/>
      <c r="Y18" s="490">
        <v>0.6</v>
      </c>
      <c r="Z18" s="647"/>
      <c r="AA18" s="487" t="s">
        <v>32</v>
      </c>
      <c r="AB18" s="486" t="s">
        <v>747</v>
      </c>
      <c r="AC18" s="486" t="s">
        <v>748</v>
      </c>
      <c r="AD18" s="488" t="s">
        <v>749</v>
      </c>
      <c r="AE18" s="397">
        <v>45292</v>
      </c>
      <c r="AF18" s="488" t="s">
        <v>750</v>
      </c>
      <c r="AG18" s="491"/>
      <c r="AH18" s="486" t="s">
        <v>1347</v>
      </c>
      <c r="AI18" s="169" t="s">
        <v>1248</v>
      </c>
      <c r="AJ18" s="169" t="s">
        <v>1248</v>
      </c>
      <c r="AK18" s="169" t="s">
        <v>1248</v>
      </c>
      <c r="AL18" s="169" t="s">
        <v>1248</v>
      </c>
      <c r="AM18" s="169" t="s">
        <v>1248</v>
      </c>
      <c r="AN18" s="169" t="s">
        <v>1248</v>
      </c>
      <c r="AO18" s="169" t="s">
        <v>1248</v>
      </c>
      <c r="AP18" s="169" t="s">
        <v>1248</v>
      </c>
      <c r="AQ18" s="169" t="s">
        <v>1248</v>
      </c>
      <c r="AR18" s="169" t="s">
        <v>1248</v>
      </c>
      <c r="AS18" s="169" t="s">
        <v>1248</v>
      </c>
      <c r="AT18" s="169" t="s">
        <v>1248</v>
      </c>
    </row>
    <row r="19" spans="1:46" ht="155.25" customHeight="1" x14ac:dyDescent="0.3">
      <c r="A19" s="645"/>
      <c r="B19" s="646"/>
      <c r="C19" s="646"/>
      <c r="D19" s="644"/>
      <c r="E19" s="644"/>
      <c r="F19" s="488" t="s">
        <v>751</v>
      </c>
      <c r="G19" s="643"/>
      <c r="H19" s="648"/>
      <c r="I19" s="650"/>
      <c r="J19" s="648"/>
      <c r="K19" s="642"/>
      <c r="L19" s="484" t="s">
        <v>740</v>
      </c>
      <c r="M19" s="484" t="s">
        <v>741</v>
      </c>
      <c r="N19" s="484" t="s">
        <v>29</v>
      </c>
      <c r="O19" s="484" t="s">
        <v>29</v>
      </c>
      <c r="P19" s="487" t="s">
        <v>15</v>
      </c>
      <c r="Q19" s="487" t="s">
        <v>10</v>
      </c>
      <c r="R19" s="485">
        <v>0.4</v>
      </c>
      <c r="S19" s="487" t="s">
        <v>21</v>
      </c>
      <c r="T19" s="487" t="s">
        <v>23</v>
      </c>
      <c r="U19" s="487" t="s">
        <v>26</v>
      </c>
      <c r="V19" s="643"/>
      <c r="W19" s="495">
        <v>7.1999999999999995E-2</v>
      </c>
      <c r="X19" s="643"/>
      <c r="Y19" s="490">
        <v>0.6</v>
      </c>
      <c r="Z19" s="647"/>
      <c r="AA19" s="487" t="s">
        <v>32</v>
      </c>
      <c r="AB19" s="486" t="s">
        <v>1346</v>
      </c>
      <c r="AC19" s="486" t="s">
        <v>752</v>
      </c>
      <c r="AD19" s="488" t="s">
        <v>753</v>
      </c>
      <c r="AE19" s="397">
        <v>45292</v>
      </c>
      <c r="AF19" s="488" t="s">
        <v>708</v>
      </c>
      <c r="AG19" s="491"/>
      <c r="AH19" s="486" t="s">
        <v>1348</v>
      </c>
      <c r="AI19" s="169" t="s">
        <v>1249</v>
      </c>
      <c r="AJ19" s="169" t="s">
        <v>1249</v>
      </c>
      <c r="AK19" s="169" t="s">
        <v>1249</v>
      </c>
      <c r="AL19" s="169" t="s">
        <v>1249</v>
      </c>
      <c r="AM19" s="169" t="s">
        <v>1249</v>
      </c>
      <c r="AN19" s="169" t="s">
        <v>1249</v>
      </c>
      <c r="AO19" s="169" t="s">
        <v>1249</v>
      </c>
      <c r="AP19" s="169" t="s">
        <v>1249</v>
      </c>
      <c r="AQ19" s="169" t="s">
        <v>1249</v>
      </c>
      <c r="AR19" s="169" t="s">
        <v>1249</v>
      </c>
      <c r="AS19" s="169" t="s">
        <v>1250</v>
      </c>
      <c r="AT19" s="169" t="s">
        <v>1250</v>
      </c>
    </row>
    <row r="20" spans="1:46" ht="139.5" customHeight="1" x14ac:dyDescent="0.3">
      <c r="A20" s="645"/>
      <c r="B20" s="646"/>
      <c r="C20" s="646"/>
      <c r="D20" s="644"/>
      <c r="E20" s="644"/>
      <c r="F20" s="488" t="s">
        <v>754</v>
      </c>
      <c r="G20" s="643"/>
      <c r="H20" s="648"/>
      <c r="I20" s="650"/>
      <c r="J20" s="648"/>
      <c r="K20" s="642"/>
      <c r="L20" s="484" t="s">
        <v>706</v>
      </c>
      <c r="M20" s="399" t="s">
        <v>755</v>
      </c>
      <c r="N20" s="484" t="s">
        <v>29</v>
      </c>
      <c r="O20" s="484" t="s">
        <v>29</v>
      </c>
      <c r="P20" s="487" t="s">
        <v>15</v>
      </c>
      <c r="Q20" s="487" t="s">
        <v>11</v>
      </c>
      <c r="R20" s="485">
        <v>0.5</v>
      </c>
      <c r="S20" s="487" t="s">
        <v>21</v>
      </c>
      <c r="T20" s="487" t="s">
        <v>23</v>
      </c>
      <c r="U20" s="487" t="s">
        <v>26</v>
      </c>
      <c r="V20" s="643"/>
      <c r="W20" s="400">
        <v>7.1639999999999996E-4</v>
      </c>
      <c r="X20" s="643"/>
      <c r="Y20" s="490">
        <v>0.6</v>
      </c>
      <c r="Z20" s="647"/>
      <c r="AA20" s="487" t="s">
        <v>32</v>
      </c>
      <c r="AB20" s="486" t="s">
        <v>756</v>
      </c>
      <c r="AC20" s="486" t="s">
        <v>757</v>
      </c>
      <c r="AD20" s="488" t="s">
        <v>592</v>
      </c>
      <c r="AE20" s="397">
        <v>45292</v>
      </c>
      <c r="AF20" s="488" t="s">
        <v>719</v>
      </c>
      <c r="AG20" s="491"/>
      <c r="AH20" s="486" t="s">
        <v>1349</v>
      </c>
      <c r="AI20" s="169" t="s">
        <v>1251</v>
      </c>
      <c r="AJ20" s="169" t="s">
        <v>1251</v>
      </c>
      <c r="AK20" s="169" t="s">
        <v>1251</v>
      </c>
      <c r="AL20" s="169" t="s">
        <v>1251</v>
      </c>
      <c r="AM20" s="169" t="s">
        <v>1251</v>
      </c>
      <c r="AN20" s="169" t="s">
        <v>1251</v>
      </c>
      <c r="AO20" s="169" t="s">
        <v>1252</v>
      </c>
      <c r="AP20" s="169" t="s">
        <v>1252</v>
      </c>
      <c r="AQ20" s="169" t="s">
        <v>1252</v>
      </c>
      <c r="AR20" s="169" t="s">
        <v>1252</v>
      </c>
      <c r="AS20" s="169" t="s">
        <v>1252</v>
      </c>
      <c r="AT20" s="169" t="s">
        <v>1252</v>
      </c>
    </row>
    <row r="21" spans="1:46" ht="159.75" customHeight="1" x14ac:dyDescent="0.3">
      <c r="A21" s="645"/>
      <c r="B21" s="646"/>
      <c r="C21" s="646"/>
      <c r="D21" s="644"/>
      <c r="E21" s="644"/>
      <c r="F21" s="644" t="s">
        <v>758</v>
      </c>
      <c r="G21" s="643"/>
      <c r="H21" s="648"/>
      <c r="I21" s="650"/>
      <c r="J21" s="648"/>
      <c r="K21" s="642"/>
      <c r="L21" s="484" t="s">
        <v>759</v>
      </c>
      <c r="M21" s="484" t="s">
        <v>760</v>
      </c>
      <c r="N21" s="484" t="s">
        <v>29</v>
      </c>
      <c r="O21" s="484" t="s">
        <v>29</v>
      </c>
      <c r="P21" s="487" t="s">
        <v>15</v>
      </c>
      <c r="Q21" s="487" t="s">
        <v>11</v>
      </c>
      <c r="R21" s="485">
        <v>0.5</v>
      </c>
      <c r="S21" s="487" t="s">
        <v>21</v>
      </c>
      <c r="T21" s="487" t="s">
        <v>23</v>
      </c>
      <c r="U21" s="487" t="s">
        <v>26</v>
      </c>
      <c r="V21" s="643"/>
      <c r="W21" s="495">
        <v>0</v>
      </c>
      <c r="X21" s="643"/>
      <c r="Y21" s="490">
        <v>0.6</v>
      </c>
      <c r="Z21" s="647"/>
      <c r="AA21" s="487" t="s">
        <v>32</v>
      </c>
      <c r="AB21" s="486" t="s">
        <v>761</v>
      </c>
      <c r="AC21" s="486" t="s">
        <v>1350</v>
      </c>
      <c r="AD21" s="488" t="s">
        <v>763</v>
      </c>
      <c r="AE21" s="397">
        <v>45292</v>
      </c>
      <c r="AF21" s="488" t="s">
        <v>708</v>
      </c>
      <c r="AG21" s="491"/>
      <c r="AH21" s="486" t="s">
        <v>1349</v>
      </c>
      <c r="AI21" s="169" t="s">
        <v>1253</v>
      </c>
      <c r="AJ21" s="169" t="s">
        <v>1253</v>
      </c>
      <c r="AK21" s="169" t="s">
        <v>1253</v>
      </c>
      <c r="AL21" s="169" t="s">
        <v>1253</v>
      </c>
      <c r="AM21" s="169" t="s">
        <v>1253</v>
      </c>
      <c r="AN21" s="169" t="s">
        <v>1253</v>
      </c>
      <c r="AO21" s="169" t="s">
        <v>1253</v>
      </c>
      <c r="AP21" s="169" t="s">
        <v>1253</v>
      </c>
      <c r="AQ21" s="169" t="s">
        <v>1253</v>
      </c>
      <c r="AR21" s="169" t="s">
        <v>1253</v>
      </c>
      <c r="AS21" s="169" t="s">
        <v>1253</v>
      </c>
      <c r="AT21" s="496" t="s">
        <v>1253</v>
      </c>
    </row>
    <row r="22" spans="1:46" ht="198" x14ac:dyDescent="0.3">
      <c r="A22" s="645"/>
      <c r="B22" s="646"/>
      <c r="C22" s="646"/>
      <c r="D22" s="644"/>
      <c r="E22" s="644"/>
      <c r="F22" s="644"/>
      <c r="G22" s="643"/>
      <c r="H22" s="648"/>
      <c r="I22" s="650"/>
      <c r="J22" s="648"/>
      <c r="K22" s="642"/>
      <c r="L22" s="484" t="s">
        <v>730</v>
      </c>
      <c r="M22" s="484" t="s">
        <v>682</v>
      </c>
      <c r="N22" s="484" t="s">
        <v>29</v>
      </c>
      <c r="O22" s="484" t="s">
        <v>29</v>
      </c>
      <c r="P22" s="487" t="s">
        <v>15</v>
      </c>
      <c r="Q22" s="487" t="s">
        <v>10</v>
      </c>
      <c r="R22" s="485">
        <v>0.4</v>
      </c>
      <c r="S22" s="487" t="s">
        <v>21</v>
      </c>
      <c r="T22" s="487" t="s">
        <v>23</v>
      </c>
      <c r="U22" s="487" t="s">
        <v>26</v>
      </c>
      <c r="V22" s="643"/>
      <c r="W22" s="495">
        <v>0</v>
      </c>
      <c r="X22" s="643"/>
      <c r="Y22" s="490">
        <v>0.6</v>
      </c>
      <c r="Z22" s="647"/>
      <c r="AA22" s="487" t="s">
        <v>32</v>
      </c>
      <c r="AB22" s="486" t="s">
        <v>1351</v>
      </c>
      <c r="AC22" s="486" t="s">
        <v>764</v>
      </c>
      <c r="AD22" s="488" t="s">
        <v>401</v>
      </c>
      <c r="AE22" s="397">
        <v>45292</v>
      </c>
      <c r="AF22" s="488" t="s">
        <v>708</v>
      </c>
      <c r="AG22" s="491"/>
      <c r="AH22" s="486" t="s">
        <v>1352</v>
      </c>
      <c r="AI22" s="169" t="s">
        <v>1246</v>
      </c>
      <c r="AJ22" s="169" t="s">
        <v>1246</v>
      </c>
      <c r="AK22" s="169" t="s">
        <v>1246</v>
      </c>
      <c r="AL22" s="169" t="s">
        <v>1246</v>
      </c>
      <c r="AM22" s="169" t="s">
        <v>1246</v>
      </c>
      <c r="AN22" s="169" t="s">
        <v>1246</v>
      </c>
      <c r="AO22" s="169" t="s">
        <v>1246</v>
      </c>
      <c r="AP22" s="169" t="s">
        <v>1246</v>
      </c>
      <c r="AQ22" s="169" t="s">
        <v>1246</v>
      </c>
      <c r="AR22" s="169" t="s">
        <v>1246</v>
      </c>
      <c r="AS22" s="169" t="s">
        <v>1246</v>
      </c>
      <c r="AT22" s="169" t="s">
        <v>1246</v>
      </c>
    </row>
    <row r="23" spans="1:46" ht="165.75" customHeight="1" x14ac:dyDescent="0.3">
      <c r="A23" s="645">
        <v>3</v>
      </c>
      <c r="B23" s="646" t="s">
        <v>733</v>
      </c>
      <c r="C23" s="646" t="s">
        <v>765</v>
      </c>
      <c r="D23" s="644" t="s">
        <v>703</v>
      </c>
      <c r="E23" s="644" t="s">
        <v>766</v>
      </c>
      <c r="F23" s="494" t="s">
        <v>736</v>
      </c>
      <c r="G23" s="643" t="s">
        <v>94</v>
      </c>
      <c r="H23" s="648">
        <f>IF(G23="MUY BAJA",20%,IF(G23="BAJA",40%,IF(G23="MEDIA",60%,IF(G23="ALTA",80%,IF(G23="MUY ALTA",100%,IF(G23="",""))))))</f>
        <v>0.4</v>
      </c>
      <c r="I23" s="650" t="s">
        <v>101</v>
      </c>
      <c r="J23" s="648">
        <f>IF(I23="LEVE",20%,IF(I23="MENOR",40%,IF(I23="MODERADO",60%,IF(I23="MAYOR",80%,IF(I23="CATASTROFICO",100%,IF(G23="",""))))))</f>
        <v>0.6</v>
      </c>
      <c r="K23" s="642" t="s">
        <v>101</v>
      </c>
      <c r="L23" s="483" t="s">
        <v>710</v>
      </c>
      <c r="M23" s="497" t="s">
        <v>737</v>
      </c>
      <c r="N23" s="484" t="s">
        <v>29</v>
      </c>
      <c r="O23" s="484" t="s">
        <v>29</v>
      </c>
      <c r="P23" s="487" t="s">
        <v>15</v>
      </c>
      <c r="Q23" s="487" t="s">
        <v>11</v>
      </c>
      <c r="R23" s="492">
        <v>0.5</v>
      </c>
      <c r="S23" s="487" t="s">
        <v>21</v>
      </c>
      <c r="T23" s="487" t="s">
        <v>23</v>
      </c>
      <c r="U23" s="487" t="s">
        <v>26</v>
      </c>
      <c r="V23" s="643" t="s">
        <v>93</v>
      </c>
      <c r="W23" s="495">
        <v>0.2</v>
      </c>
      <c r="X23" s="643" t="s">
        <v>101</v>
      </c>
      <c r="Y23" s="490">
        <f>IF(X23="LEVE",20%,IF(X23="MENOR",40%,IF(X23="MODERADO",60%,IF(X23="MAYOR",80%,IF(X23="CATASTROFICO",100%,IF(X23="",""))))))</f>
        <v>0.6</v>
      </c>
      <c r="Z23" s="647" t="s">
        <v>101</v>
      </c>
      <c r="AA23" s="487" t="s">
        <v>32</v>
      </c>
      <c r="AB23" s="486" t="s">
        <v>712</v>
      </c>
      <c r="AC23" s="486" t="s">
        <v>713</v>
      </c>
      <c r="AD23" s="488" t="s">
        <v>714</v>
      </c>
      <c r="AE23" s="397">
        <v>45292</v>
      </c>
      <c r="AF23" s="488" t="s">
        <v>708</v>
      </c>
      <c r="AG23" s="491"/>
      <c r="AH23" s="486" t="s">
        <v>1352</v>
      </c>
      <c r="AI23" s="169" t="s">
        <v>1254</v>
      </c>
      <c r="AJ23" s="169" t="s">
        <v>1254</v>
      </c>
      <c r="AK23" s="169" t="s">
        <v>1254</v>
      </c>
      <c r="AL23" s="169" t="s">
        <v>1254</v>
      </c>
      <c r="AM23" s="169" t="s">
        <v>1254</v>
      </c>
      <c r="AN23" s="169" t="s">
        <v>1254</v>
      </c>
      <c r="AO23" s="169" t="s">
        <v>1254</v>
      </c>
      <c r="AP23" s="169" t="s">
        <v>1254</v>
      </c>
      <c r="AQ23" s="169" t="s">
        <v>1254</v>
      </c>
      <c r="AR23" s="169" t="s">
        <v>1254</v>
      </c>
      <c r="AS23" s="169" t="s">
        <v>1254</v>
      </c>
      <c r="AT23" s="169" t="s">
        <v>1254</v>
      </c>
    </row>
    <row r="24" spans="1:46" ht="155.25" customHeight="1" x14ac:dyDescent="0.3">
      <c r="A24" s="645"/>
      <c r="B24" s="646"/>
      <c r="C24" s="646"/>
      <c r="D24" s="644"/>
      <c r="E24" s="644"/>
      <c r="F24" s="488" t="s">
        <v>739</v>
      </c>
      <c r="G24" s="643"/>
      <c r="H24" s="648"/>
      <c r="I24" s="650"/>
      <c r="J24" s="648"/>
      <c r="K24" s="642"/>
      <c r="L24" s="483" t="s">
        <v>740</v>
      </c>
      <c r="M24" s="484" t="s">
        <v>741</v>
      </c>
      <c r="N24" s="484" t="s">
        <v>29</v>
      </c>
      <c r="O24" s="484" t="s">
        <v>29</v>
      </c>
      <c r="P24" s="487" t="s">
        <v>15</v>
      </c>
      <c r="Q24" s="487" t="s">
        <v>11</v>
      </c>
      <c r="R24" s="485">
        <v>0.5</v>
      </c>
      <c r="S24" s="487" t="s">
        <v>21</v>
      </c>
      <c r="T24" s="487" t="s">
        <v>23</v>
      </c>
      <c r="U24" s="487" t="s">
        <v>26</v>
      </c>
      <c r="V24" s="643"/>
      <c r="W24" s="495">
        <v>0.2</v>
      </c>
      <c r="X24" s="643"/>
      <c r="Y24" s="490">
        <v>0.6</v>
      </c>
      <c r="Z24" s="647"/>
      <c r="AA24" s="487" t="s">
        <v>32</v>
      </c>
      <c r="AB24" s="486" t="s">
        <v>742</v>
      </c>
      <c r="AC24" s="486" t="s">
        <v>743</v>
      </c>
      <c r="AD24" s="488" t="s">
        <v>592</v>
      </c>
      <c r="AE24" s="397">
        <v>45292</v>
      </c>
      <c r="AF24" s="488" t="s">
        <v>744</v>
      </c>
      <c r="AG24" s="486"/>
      <c r="AH24" s="486" t="s">
        <v>1352</v>
      </c>
      <c r="AI24" s="169" t="s">
        <v>1255</v>
      </c>
      <c r="AJ24" s="169" t="s">
        <v>1255</v>
      </c>
      <c r="AK24" s="169" t="s">
        <v>1255</v>
      </c>
      <c r="AL24" s="169" t="s">
        <v>1255</v>
      </c>
      <c r="AM24" s="169" t="s">
        <v>1255</v>
      </c>
      <c r="AN24" s="169" t="s">
        <v>1255</v>
      </c>
      <c r="AO24" s="169" t="s">
        <v>1255</v>
      </c>
      <c r="AP24" s="169" t="s">
        <v>1255</v>
      </c>
      <c r="AQ24" s="169" t="s">
        <v>1255</v>
      </c>
      <c r="AR24" s="169" t="s">
        <v>1255</v>
      </c>
      <c r="AS24" s="169" t="s">
        <v>1255</v>
      </c>
      <c r="AT24" s="169" t="s">
        <v>1255</v>
      </c>
    </row>
    <row r="25" spans="1:46" ht="86.25" customHeight="1" x14ac:dyDescent="0.3">
      <c r="A25" s="645"/>
      <c r="B25" s="646"/>
      <c r="C25" s="646"/>
      <c r="D25" s="644"/>
      <c r="E25" s="644"/>
      <c r="F25" s="488" t="s">
        <v>745</v>
      </c>
      <c r="G25" s="643"/>
      <c r="H25" s="648"/>
      <c r="I25" s="650"/>
      <c r="J25" s="648"/>
      <c r="K25" s="642"/>
      <c r="L25" s="484" t="s">
        <v>710</v>
      </c>
      <c r="M25" s="484" t="s">
        <v>746</v>
      </c>
      <c r="N25" s="484" t="s">
        <v>29</v>
      </c>
      <c r="O25" s="484" t="s">
        <v>29</v>
      </c>
      <c r="P25" s="487" t="s">
        <v>15</v>
      </c>
      <c r="Q25" s="487" t="s">
        <v>10</v>
      </c>
      <c r="R25" s="485">
        <v>0.4</v>
      </c>
      <c r="S25" s="487" t="s">
        <v>21</v>
      </c>
      <c r="T25" s="487" t="s">
        <v>23</v>
      </c>
      <c r="U25" s="487" t="s">
        <v>26</v>
      </c>
      <c r="V25" s="643"/>
      <c r="W25" s="495">
        <v>0.12</v>
      </c>
      <c r="X25" s="643"/>
      <c r="Y25" s="490">
        <v>0.6</v>
      </c>
      <c r="Z25" s="647"/>
      <c r="AA25" s="487" t="s">
        <v>32</v>
      </c>
      <c r="AB25" s="486" t="s">
        <v>747</v>
      </c>
      <c r="AC25" s="486" t="s">
        <v>748</v>
      </c>
      <c r="AD25" s="488" t="s">
        <v>749</v>
      </c>
      <c r="AE25" s="397">
        <v>45292</v>
      </c>
      <c r="AF25" s="488" t="s">
        <v>750</v>
      </c>
      <c r="AG25" s="491"/>
      <c r="AH25" s="486" t="s">
        <v>1352</v>
      </c>
      <c r="AI25" s="169" t="s">
        <v>1248</v>
      </c>
      <c r="AJ25" s="169" t="s">
        <v>1248</v>
      </c>
      <c r="AK25" s="169" t="s">
        <v>1248</v>
      </c>
      <c r="AL25" s="169" t="s">
        <v>1248</v>
      </c>
      <c r="AM25" s="169" t="s">
        <v>1248</v>
      </c>
      <c r="AN25" s="169" t="s">
        <v>1248</v>
      </c>
      <c r="AO25" s="169" t="s">
        <v>1248</v>
      </c>
      <c r="AP25" s="169" t="s">
        <v>1248</v>
      </c>
      <c r="AQ25" s="169" t="s">
        <v>1248</v>
      </c>
      <c r="AR25" s="169" t="s">
        <v>1248</v>
      </c>
      <c r="AS25" s="169" t="s">
        <v>1248</v>
      </c>
      <c r="AT25" s="169" t="s">
        <v>1248</v>
      </c>
    </row>
    <row r="26" spans="1:46" ht="141" customHeight="1" x14ac:dyDescent="0.3">
      <c r="A26" s="645"/>
      <c r="B26" s="646"/>
      <c r="C26" s="646"/>
      <c r="D26" s="644"/>
      <c r="E26" s="644"/>
      <c r="F26" s="488" t="s">
        <v>751</v>
      </c>
      <c r="G26" s="643"/>
      <c r="H26" s="648"/>
      <c r="I26" s="650"/>
      <c r="J26" s="648"/>
      <c r="K26" s="642"/>
      <c r="L26" s="484" t="s">
        <v>740</v>
      </c>
      <c r="M26" s="484" t="s">
        <v>741</v>
      </c>
      <c r="N26" s="484" t="s">
        <v>29</v>
      </c>
      <c r="O26" s="484" t="s">
        <v>29</v>
      </c>
      <c r="P26" s="487" t="s">
        <v>15</v>
      </c>
      <c r="Q26" s="487" t="s">
        <v>10</v>
      </c>
      <c r="R26" s="485">
        <v>0.4</v>
      </c>
      <c r="S26" s="487" t="s">
        <v>21</v>
      </c>
      <c r="T26" s="487" t="s">
        <v>23</v>
      </c>
      <c r="U26" s="487" t="s">
        <v>26</v>
      </c>
      <c r="V26" s="643"/>
      <c r="W26" s="401">
        <v>7.1999999999999995E-2</v>
      </c>
      <c r="X26" s="643"/>
      <c r="Y26" s="490">
        <v>0.6</v>
      </c>
      <c r="Z26" s="647"/>
      <c r="AA26" s="487" t="s">
        <v>32</v>
      </c>
      <c r="AB26" s="486" t="s">
        <v>1346</v>
      </c>
      <c r="AC26" s="486" t="s">
        <v>752</v>
      </c>
      <c r="AD26" s="488" t="s">
        <v>753</v>
      </c>
      <c r="AE26" s="397">
        <v>45292</v>
      </c>
      <c r="AF26" s="488" t="s">
        <v>708</v>
      </c>
      <c r="AG26" s="491"/>
      <c r="AH26" s="486" t="s">
        <v>1352</v>
      </c>
      <c r="AI26" s="496" t="s">
        <v>1249</v>
      </c>
      <c r="AJ26" s="496" t="s">
        <v>1249</v>
      </c>
      <c r="AK26" s="496" t="s">
        <v>1249</v>
      </c>
      <c r="AL26" s="496" t="s">
        <v>1249</v>
      </c>
      <c r="AM26" s="496" t="s">
        <v>1249</v>
      </c>
      <c r="AN26" s="496" t="s">
        <v>1249</v>
      </c>
      <c r="AO26" s="496" t="s">
        <v>1249</v>
      </c>
      <c r="AP26" s="496" t="s">
        <v>1249</v>
      </c>
      <c r="AQ26" s="496" t="s">
        <v>1249</v>
      </c>
      <c r="AR26" s="496" t="s">
        <v>1249</v>
      </c>
      <c r="AS26" s="496" t="s">
        <v>1250</v>
      </c>
      <c r="AT26" s="496" t="s">
        <v>1250</v>
      </c>
    </row>
    <row r="27" spans="1:46" ht="168.75" customHeight="1" x14ac:dyDescent="0.3">
      <c r="A27" s="645"/>
      <c r="B27" s="646"/>
      <c r="C27" s="646"/>
      <c r="D27" s="644"/>
      <c r="E27" s="644"/>
      <c r="F27" s="488" t="s">
        <v>754</v>
      </c>
      <c r="G27" s="643"/>
      <c r="H27" s="648"/>
      <c r="I27" s="650"/>
      <c r="J27" s="648"/>
      <c r="K27" s="642"/>
      <c r="L27" s="484" t="s">
        <v>706</v>
      </c>
      <c r="M27" s="399" t="s">
        <v>755</v>
      </c>
      <c r="N27" s="484" t="s">
        <v>29</v>
      </c>
      <c r="O27" s="484" t="s">
        <v>29</v>
      </c>
      <c r="P27" s="487" t="s">
        <v>15</v>
      </c>
      <c r="Q27" s="487" t="s">
        <v>10</v>
      </c>
      <c r="R27" s="485">
        <v>0.4</v>
      </c>
      <c r="S27" s="487" t="s">
        <v>21</v>
      </c>
      <c r="T27" s="487" t="s">
        <v>23</v>
      </c>
      <c r="U27" s="487" t="s">
        <v>26</v>
      </c>
      <c r="V27" s="643"/>
      <c r="W27" s="495">
        <v>7.1710000000000003E-4</v>
      </c>
      <c r="X27" s="643"/>
      <c r="Y27" s="490">
        <v>0.6</v>
      </c>
      <c r="Z27" s="647"/>
      <c r="AA27" s="487" t="s">
        <v>32</v>
      </c>
      <c r="AB27" s="486" t="s">
        <v>756</v>
      </c>
      <c r="AC27" s="486" t="s">
        <v>757</v>
      </c>
      <c r="AD27" s="488" t="s">
        <v>592</v>
      </c>
      <c r="AE27" s="397">
        <v>45292</v>
      </c>
      <c r="AF27" s="488" t="s">
        <v>719</v>
      </c>
      <c r="AG27" s="491"/>
      <c r="AH27" s="486" t="s">
        <v>1352</v>
      </c>
      <c r="AI27" s="169" t="s">
        <v>1251</v>
      </c>
      <c r="AJ27" s="169" t="s">
        <v>1251</v>
      </c>
      <c r="AK27" s="169" t="s">
        <v>1251</v>
      </c>
      <c r="AL27" s="169" t="s">
        <v>1251</v>
      </c>
      <c r="AM27" s="169" t="s">
        <v>1251</v>
      </c>
      <c r="AN27" s="169" t="s">
        <v>1251</v>
      </c>
      <c r="AO27" s="169" t="s">
        <v>1252</v>
      </c>
      <c r="AP27" s="169" t="s">
        <v>1252</v>
      </c>
      <c r="AQ27" s="169" t="s">
        <v>1252</v>
      </c>
      <c r="AR27" s="169" t="s">
        <v>1252</v>
      </c>
      <c r="AS27" s="169" t="s">
        <v>1252</v>
      </c>
      <c r="AT27" s="169" t="s">
        <v>1252</v>
      </c>
    </row>
    <row r="28" spans="1:46" ht="204" customHeight="1" x14ac:dyDescent="0.3">
      <c r="A28" s="645"/>
      <c r="B28" s="646"/>
      <c r="C28" s="646"/>
      <c r="D28" s="644"/>
      <c r="E28" s="644"/>
      <c r="F28" s="644" t="s">
        <v>758</v>
      </c>
      <c r="G28" s="643"/>
      <c r="H28" s="648"/>
      <c r="I28" s="650"/>
      <c r="J28" s="648"/>
      <c r="K28" s="642"/>
      <c r="L28" s="484" t="s">
        <v>767</v>
      </c>
      <c r="M28" s="484" t="s">
        <v>760</v>
      </c>
      <c r="N28" s="484" t="s">
        <v>29</v>
      </c>
      <c r="O28" s="484" t="s">
        <v>29</v>
      </c>
      <c r="P28" s="487" t="s">
        <v>15</v>
      </c>
      <c r="Q28" s="487" t="s">
        <v>11</v>
      </c>
      <c r="R28" s="485">
        <v>0.5</v>
      </c>
      <c r="S28" s="487" t="s">
        <v>21</v>
      </c>
      <c r="T28" s="487" t="s">
        <v>23</v>
      </c>
      <c r="U28" s="487" t="s">
        <v>26</v>
      </c>
      <c r="V28" s="643"/>
      <c r="W28" s="495">
        <v>0</v>
      </c>
      <c r="X28" s="643"/>
      <c r="Y28" s="490">
        <v>0.6</v>
      </c>
      <c r="Z28" s="647"/>
      <c r="AA28" s="487" t="s">
        <v>32</v>
      </c>
      <c r="AB28" s="486" t="s">
        <v>768</v>
      </c>
      <c r="AC28" s="486" t="s">
        <v>762</v>
      </c>
      <c r="AD28" s="488" t="s">
        <v>763</v>
      </c>
      <c r="AE28" s="397">
        <v>45292</v>
      </c>
      <c r="AF28" s="488" t="s">
        <v>708</v>
      </c>
      <c r="AG28" s="491"/>
      <c r="AH28" s="486" t="s">
        <v>1352</v>
      </c>
      <c r="AI28" s="169" t="s">
        <v>1256</v>
      </c>
      <c r="AJ28" s="169" t="s">
        <v>1256</v>
      </c>
      <c r="AK28" s="277" t="s">
        <v>1256</v>
      </c>
      <c r="AL28" s="169" t="s">
        <v>1256</v>
      </c>
      <c r="AM28" s="169" t="s">
        <v>1256</v>
      </c>
      <c r="AN28" s="169" t="s">
        <v>1256</v>
      </c>
      <c r="AO28" s="277" t="s">
        <v>1256</v>
      </c>
      <c r="AP28" s="277" t="s">
        <v>1256</v>
      </c>
      <c r="AQ28" s="277" t="s">
        <v>1256</v>
      </c>
      <c r="AR28" s="277" t="s">
        <v>1256</v>
      </c>
      <c r="AS28" s="277" t="s">
        <v>1257</v>
      </c>
      <c r="AT28" s="277" t="s">
        <v>1257</v>
      </c>
    </row>
    <row r="29" spans="1:46" ht="204" customHeight="1" x14ac:dyDescent="0.3">
      <c r="A29" s="645"/>
      <c r="B29" s="646"/>
      <c r="C29" s="646"/>
      <c r="D29" s="644"/>
      <c r="E29" s="644"/>
      <c r="F29" s="644"/>
      <c r="G29" s="643"/>
      <c r="H29" s="648"/>
      <c r="I29" s="650"/>
      <c r="J29" s="648"/>
      <c r="K29" s="642"/>
      <c r="L29" s="484" t="s">
        <v>769</v>
      </c>
      <c r="M29" s="484" t="s">
        <v>682</v>
      </c>
      <c r="N29" s="484" t="s">
        <v>29</v>
      </c>
      <c r="O29" s="484" t="s">
        <v>29</v>
      </c>
      <c r="P29" s="487" t="s">
        <v>15</v>
      </c>
      <c r="Q29" s="487" t="s">
        <v>10</v>
      </c>
      <c r="R29" s="485">
        <v>0.4</v>
      </c>
      <c r="S29" s="487" t="s">
        <v>21</v>
      </c>
      <c r="T29" s="487" t="s">
        <v>23</v>
      </c>
      <c r="U29" s="487" t="s">
        <v>26</v>
      </c>
      <c r="V29" s="643"/>
      <c r="W29" s="495">
        <v>0</v>
      </c>
      <c r="X29" s="643"/>
      <c r="Y29" s="490">
        <v>0.6</v>
      </c>
      <c r="Z29" s="647"/>
      <c r="AA29" s="487" t="s">
        <v>32</v>
      </c>
      <c r="AB29" s="486" t="s">
        <v>1353</v>
      </c>
      <c r="AC29" s="486" t="s">
        <v>764</v>
      </c>
      <c r="AD29" s="488" t="s">
        <v>401</v>
      </c>
      <c r="AE29" s="397">
        <v>45292</v>
      </c>
      <c r="AF29" s="488" t="s">
        <v>708</v>
      </c>
      <c r="AG29" s="491"/>
      <c r="AH29" s="486" t="s">
        <v>1352</v>
      </c>
      <c r="AI29" s="169" t="s">
        <v>1246</v>
      </c>
      <c r="AJ29" s="169" t="s">
        <v>1246</v>
      </c>
      <c r="AK29" s="169" t="s">
        <v>1246</v>
      </c>
      <c r="AL29" s="169" t="s">
        <v>1246</v>
      </c>
      <c r="AM29" s="169" t="s">
        <v>1246</v>
      </c>
      <c r="AN29" s="169" t="s">
        <v>1246</v>
      </c>
      <c r="AO29" s="169" t="s">
        <v>1246</v>
      </c>
      <c r="AP29" s="169" t="s">
        <v>1246</v>
      </c>
      <c r="AQ29" s="169" t="s">
        <v>1246</v>
      </c>
      <c r="AR29" s="169" t="s">
        <v>1246</v>
      </c>
      <c r="AS29" s="169" t="s">
        <v>1246</v>
      </c>
      <c r="AT29" s="169" t="s">
        <v>1246</v>
      </c>
    </row>
    <row r="30" spans="1:46" ht="192" customHeight="1" x14ac:dyDescent="0.3">
      <c r="A30" s="645">
        <v>4</v>
      </c>
      <c r="B30" s="646" t="s">
        <v>733</v>
      </c>
      <c r="C30" s="646" t="s">
        <v>770</v>
      </c>
      <c r="D30" s="644" t="s">
        <v>703</v>
      </c>
      <c r="E30" s="644" t="s">
        <v>771</v>
      </c>
      <c r="F30" s="494" t="s">
        <v>720</v>
      </c>
      <c r="G30" s="643" t="s">
        <v>195</v>
      </c>
      <c r="H30" s="648">
        <f>IF(G30="MUY BAJA",20%,IF(G30="BAJA",40%,IF(G30="MEDIA",60%,IF(G30="ALTA",80%,IF(G30="MUY ALTA",100%,IF(G30="",""))))))</f>
        <v>0.6</v>
      </c>
      <c r="I30" s="649" t="s">
        <v>103</v>
      </c>
      <c r="J30" s="648">
        <f>IF(I30="LEVE",20%,IF(I30="MENOR",40%,IF(I30="MODERADO",60%,IF(I30="MAYOR",80%,IF(I30="CATASTROFICO",100%,IF(G30="",""))))))</f>
        <v>0.4</v>
      </c>
      <c r="K30" s="642" t="s">
        <v>101</v>
      </c>
      <c r="L30" s="484" t="s">
        <v>721</v>
      </c>
      <c r="M30" s="484" t="s">
        <v>680</v>
      </c>
      <c r="N30" s="484" t="s">
        <v>29</v>
      </c>
      <c r="O30" s="484" t="s">
        <v>29</v>
      </c>
      <c r="P30" s="487" t="s">
        <v>15</v>
      </c>
      <c r="Q30" s="487" t="s">
        <v>11</v>
      </c>
      <c r="R30" s="492">
        <v>0.5</v>
      </c>
      <c r="S30" s="487" t="s">
        <v>21</v>
      </c>
      <c r="T30" s="487" t="s">
        <v>23</v>
      </c>
      <c r="U30" s="487" t="s">
        <v>26</v>
      </c>
      <c r="V30" s="643" t="s">
        <v>94</v>
      </c>
      <c r="W30" s="495">
        <v>0.6</v>
      </c>
      <c r="X30" s="501" t="s">
        <v>103</v>
      </c>
      <c r="Y30" s="490">
        <f>IF(X30="LEVE",20%,IF(X30="MENOR",40%,IF(X30="MODERADO",60%,IF(X30="MAYOR",80%,IF(X30="CATASTROFICO",100%,IF(X30="",""))))))</f>
        <v>0.4</v>
      </c>
      <c r="Z30" s="647" t="s">
        <v>101</v>
      </c>
      <c r="AA30" s="487" t="s">
        <v>32</v>
      </c>
      <c r="AB30" s="486" t="s">
        <v>772</v>
      </c>
      <c r="AC30" s="486" t="s">
        <v>723</v>
      </c>
      <c r="AD30" s="488" t="s">
        <v>517</v>
      </c>
      <c r="AE30" s="397">
        <v>45292</v>
      </c>
      <c r="AF30" s="398" t="s">
        <v>719</v>
      </c>
      <c r="AG30" s="491"/>
      <c r="AH30" s="486" t="s">
        <v>1352</v>
      </c>
      <c r="AI30" s="169" t="s">
        <v>1258</v>
      </c>
      <c r="AJ30" s="169" t="s">
        <v>1258</v>
      </c>
      <c r="AK30" s="169" t="s">
        <v>1258</v>
      </c>
      <c r="AL30" s="169" t="s">
        <v>1258</v>
      </c>
      <c r="AM30" s="169" t="s">
        <v>1258</v>
      </c>
      <c r="AN30" s="169" t="s">
        <v>1258</v>
      </c>
      <c r="AO30" s="169" t="s">
        <v>1258</v>
      </c>
      <c r="AP30" s="169" t="s">
        <v>1258</v>
      </c>
      <c r="AQ30" s="169" t="s">
        <v>1258</v>
      </c>
      <c r="AR30" s="169" t="s">
        <v>1258</v>
      </c>
      <c r="AS30" s="169" t="s">
        <v>1258</v>
      </c>
      <c r="AT30" s="169" t="s">
        <v>1258</v>
      </c>
    </row>
    <row r="31" spans="1:46" ht="173.25" customHeight="1" x14ac:dyDescent="0.3">
      <c r="A31" s="645"/>
      <c r="B31" s="646"/>
      <c r="C31" s="646"/>
      <c r="D31" s="644"/>
      <c r="E31" s="644"/>
      <c r="F31" s="488" t="s">
        <v>773</v>
      </c>
      <c r="G31" s="643"/>
      <c r="H31" s="648"/>
      <c r="I31" s="649"/>
      <c r="J31" s="648"/>
      <c r="K31" s="642"/>
      <c r="L31" s="483" t="s">
        <v>715</v>
      </c>
      <c r="M31" s="484" t="s">
        <v>716</v>
      </c>
      <c r="N31" s="484" t="s">
        <v>29</v>
      </c>
      <c r="O31" s="484" t="s">
        <v>29</v>
      </c>
      <c r="P31" s="487" t="s">
        <v>15</v>
      </c>
      <c r="Q31" s="487" t="s">
        <v>10</v>
      </c>
      <c r="R31" s="492">
        <v>0.4</v>
      </c>
      <c r="S31" s="487" t="s">
        <v>21</v>
      </c>
      <c r="T31" s="487" t="s">
        <v>23</v>
      </c>
      <c r="U31" s="487" t="s">
        <v>26</v>
      </c>
      <c r="V31" s="643"/>
      <c r="W31" s="495">
        <v>0.3</v>
      </c>
      <c r="X31" s="501" t="s">
        <v>103</v>
      </c>
      <c r="Y31" s="490">
        <f>IF(X31="LEVE",20%,IF(X31="MENOR",40%,IF(X31="MODERADO",60%,IF(X31="MAYOR",80%,IF(X31="CATASTROFICO",100%,IF(X31="",""))))))</f>
        <v>0.4</v>
      </c>
      <c r="Z31" s="647"/>
      <c r="AA31" s="487" t="s">
        <v>32</v>
      </c>
      <c r="AB31" s="486" t="s">
        <v>774</v>
      </c>
      <c r="AC31" s="486" t="s">
        <v>718</v>
      </c>
      <c r="AD31" s="488" t="s">
        <v>592</v>
      </c>
      <c r="AE31" s="397">
        <v>45292</v>
      </c>
      <c r="AF31" s="488" t="s">
        <v>719</v>
      </c>
      <c r="AG31" s="491"/>
      <c r="AH31" s="486" t="s">
        <v>1352</v>
      </c>
      <c r="AI31" s="169" t="s">
        <v>1259</v>
      </c>
      <c r="AJ31" s="169" t="s">
        <v>1259</v>
      </c>
      <c r="AK31" s="169" t="s">
        <v>1259</v>
      </c>
      <c r="AL31" s="169" t="s">
        <v>1259</v>
      </c>
      <c r="AM31" s="169" t="s">
        <v>1259</v>
      </c>
      <c r="AN31" s="169" t="s">
        <v>1259</v>
      </c>
      <c r="AO31" s="169" t="s">
        <v>1259</v>
      </c>
      <c r="AP31" s="169" t="s">
        <v>1259</v>
      </c>
      <c r="AQ31" s="169" t="s">
        <v>1259</v>
      </c>
      <c r="AR31" s="169" t="s">
        <v>1259</v>
      </c>
      <c r="AS31" s="169" t="s">
        <v>1259</v>
      </c>
      <c r="AT31" s="169" t="s">
        <v>1259</v>
      </c>
    </row>
    <row r="32" spans="1:46" ht="188.25" customHeight="1" x14ac:dyDescent="0.3">
      <c r="A32" s="645"/>
      <c r="B32" s="646"/>
      <c r="C32" s="646"/>
      <c r="D32" s="644"/>
      <c r="E32" s="644"/>
      <c r="F32" s="488" t="s">
        <v>775</v>
      </c>
      <c r="G32" s="643"/>
      <c r="H32" s="648"/>
      <c r="I32" s="649"/>
      <c r="J32" s="648"/>
      <c r="K32" s="642"/>
      <c r="L32" s="484" t="s">
        <v>721</v>
      </c>
      <c r="M32" s="484" t="s">
        <v>680</v>
      </c>
      <c r="N32" s="484" t="s">
        <v>29</v>
      </c>
      <c r="O32" s="484" t="s">
        <v>29</v>
      </c>
      <c r="P32" s="487" t="s">
        <v>15</v>
      </c>
      <c r="Q32" s="487" t="s">
        <v>10</v>
      </c>
      <c r="R32" s="485">
        <v>0.4</v>
      </c>
      <c r="S32" s="487" t="s">
        <v>21</v>
      </c>
      <c r="T32" s="487" t="s">
        <v>23</v>
      </c>
      <c r="U32" s="487" t="s">
        <v>26</v>
      </c>
      <c r="V32" s="643"/>
      <c r="W32" s="495">
        <v>0.18</v>
      </c>
      <c r="X32" s="501" t="s">
        <v>103</v>
      </c>
      <c r="Y32" s="490">
        <f>IF(X32="LEVE",20%,IF(X32="MENOR",40%,IF(X32="MODERADO",60%,IF(X32="MAYOR",80%,IF(X32="CATASTROFICO",100%,IF(X32="",""))))))</f>
        <v>0.4</v>
      </c>
      <c r="Z32" s="647"/>
      <c r="AA32" s="487" t="s">
        <v>32</v>
      </c>
      <c r="AB32" s="486" t="s">
        <v>772</v>
      </c>
      <c r="AC32" s="486" t="s">
        <v>723</v>
      </c>
      <c r="AD32" s="488" t="s">
        <v>517</v>
      </c>
      <c r="AE32" s="397">
        <v>45292</v>
      </c>
      <c r="AF32" s="398" t="s">
        <v>719</v>
      </c>
      <c r="AG32" s="491"/>
      <c r="AH32" s="486" t="s">
        <v>1352</v>
      </c>
      <c r="AI32" s="169" t="s">
        <v>1258</v>
      </c>
      <c r="AJ32" s="169" t="s">
        <v>1258</v>
      </c>
      <c r="AK32" s="169" t="s">
        <v>1258</v>
      </c>
      <c r="AL32" s="169" t="s">
        <v>1258</v>
      </c>
      <c r="AM32" s="169" t="s">
        <v>1258</v>
      </c>
      <c r="AN32" s="169" t="s">
        <v>1258</v>
      </c>
      <c r="AO32" s="169" t="s">
        <v>1258</v>
      </c>
      <c r="AP32" s="169" t="s">
        <v>1258</v>
      </c>
      <c r="AQ32" s="169" t="s">
        <v>1258</v>
      </c>
      <c r="AR32" s="169" t="s">
        <v>1258</v>
      </c>
      <c r="AS32" s="169" t="s">
        <v>1258</v>
      </c>
      <c r="AT32" s="169" t="s">
        <v>1258</v>
      </c>
    </row>
    <row r="33" spans="1:46" ht="139.5" customHeight="1" x14ac:dyDescent="0.3">
      <c r="A33" s="645"/>
      <c r="B33" s="646"/>
      <c r="C33" s="646"/>
      <c r="D33" s="644"/>
      <c r="E33" s="644"/>
      <c r="F33" s="488" t="s">
        <v>776</v>
      </c>
      <c r="G33" s="643"/>
      <c r="H33" s="648"/>
      <c r="I33" s="649"/>
      <c r="J33" s="648"/>
      <c r="K33" s="642"/>
      <c r="L33" s="483" t="s">
        <v>715</v>
      </c>
      <c r="M33" s="484" t="s">
        <v>716</v>
      </c>
      <c r="N33" s="484" t="s">
        <v>29</v>
      </c>
      <c r="O33" s="484" t="s">
        <v>29</v>
      </c>
      <c r="P33" s="487" t="s">
        <v>15</v>
      </c>
      <c r="Q33" s="487" t="s">
        <v>11</v>
      </c>
      <c r="R33" s="485">
        <v>0.5</v>
      </c>
      <c r="S33" s="487" t="s">
        <v>21</v>
      </c>
      <c r="T33" s="487" t="s">
        <v>23</v>
      </c>
      <c r="U33" s="487" t="s">
        <v>26</v>
      </c>
      <c r="V33" s="643"/>
      <c r="W33" s="495">
        <v>0.09</v>
      </c>
      <c r="X33" s="501" t="s">
        <v>103</v>
      </c>
      <c r="Y33" s="490">
        <f>IF(X33="LEVE",20%,IF(X33="MENOR",40%,IF(X33="MODERADO",60%,IF(X33="MAYOR",80%,IF(X33="CATASTROFICO",100%,IF(X33="",""))))))</f>
        <v>0.4</v>
      </c>
      <c r="Z33" s="647"/>
      <c r="AA33" s="487" t="s">
        <v>32</v>
      </c>
      <c r="AB33" s="486" t="s">
        <v>774</v>
      </c>
      <c r="AC33" s="486" t="s">
        <v>718</v>
      </c>
      <c r="AD33" s="488" t="s">
        <v>592</v>
      </c>
      <c r="AE33" s="397">
        <v>45292</v>
      </c>
      <c r="AF33" s="488" t="s">
        <v>719</v>
      </c>
      <c r="AG33" s="491"/>
      <c r="AH33" s="486" t="s">
        <v>1352</v>
      </c>
      <c r="AI33" s="169" t="s">
        <v>1259</v>
      </c>
      <c r="AJ33" s="169" t="s">
        <v>1259</v>
      </c>
      <c r="AK33" s="169" t="s">
        <v>1259</v>
      </c>
      <c r="AL33" s="169" t="s">
        <v>1259</v>
      </c>
      <c r="AM33" s="169" t="s">
        <v>1259</v>
      </c>
      <c r="AN33" s="169" t="s">
        <v>1259</v>
      </c>
      <c r="AO33" s="169" t="s">
        <v>1259</v>
      </c>
      <c r="AP33" s="169" t="s">
        <v>1259</v>
      </c>
      <c r="AQ33" s="169" t="s">
        <v>1259</v>
      </c>
      <c r="AR33" s="169" t="s">
        <v>1259</v>
      </c>
      <c r="AS33" s="169" t="s">
        <v>1259</v>
      </c>
      <c r="AT33" s="169" t="s">
        <v>1259</v>
      </c>
    </row>
    <row r="34" spans="1:46" ht="141" customHeight="1" x14ac:dyDescent="0.3">
      <c r="A34" s="645">
        <v>5</v>
      </c>
      <c r="B34" s="646" t="s">
        <v>733</v>
      </c>
      <c r="C34" s="646" t="s">
        <v>777</v>
      </c>
      <c r="D34" s="644" t="s">
        <v>703</v>
      </c>
      <c r="E34" s="644" t="s">
        <v>778</v>
      </c>
      <c r="F34" s="494" t="s">
        <v>779</v>
      </c>
      <c r="G34" s="643" t="s">
        <v>195</v>
      </c>
      <c r="H34" s="648">
        <f>IF(G34="MUY BAJA",20%,IF(G34="BAJA",40%,IF(G34="MEDIA",60%,IF(G34="ALTA",80%,IF(G34="MUY ALTA",100%,IF(G34="",""))))))</f>
        <v>0.6</v>
      </c>
      <c r="I34" s="649" t="s">
        <v>101</v>
      </c>
      <c r="J34" s="648">
        <f>IF(I34="LEVE",20%,IF(I34="MENOR",40%,IF(I34="MODERADO",60%,IF(I34="MAYOR",80%,IF(I34="CATASTROFICO",100%,IF(G34="",""))))))</f>
        <v>0.6</v>
      </c>
      <c r="K34" s="642" t="s">
        <v>101</v>
      </c>
      <c r="L34" s="484" t="s">
        <v>780</v>
      </c>
      <c r="M34" s="484" t="s">
        <v>781</v>
      </c>
      <c r="N34" s="484" t="s">
        <v>29</v>
      </c>
      <c r="O34" s="484" t="s">
        <v>29</v>
      </c>
      <c r="P34" s="487" t="s">
        <v>15</v>
      </c>
      <c r="Q34" s="487" t="s">
        <v>11</v>
      </c>
      <c r="R34" s="492">
        <v>0.5</v>
      </c>
      <c r="S34" s="487" t="s">
        <v>21</v>
      </c>
      <c r="T34" s="487" t="s">
        <v>23</v>
      </c>
      <c r="U34" s="487" t="s">
        <v>26</v>
      </c>
      <c r="V34" s="643" t="s">
        <v>94</v>
      </c>
      <c r="W34" s="495">
        <v>0.6</v>
      </c>
      <c r="X34" s="643" t="s">
        <v>101</v>
      </c>
      <c r="Y34" s="490">
        <f>IF(X34="LEVE",20%,IF(X34="MENOR",40%,IF(X34="MODERADO",60%,IF(X34="MAYOR",80%,IF(X34="CATASTROFICO",100%,IF(X34="",""))))))</f>
        <v>0.6</v>
      </c>
      <c r="Z34" s="647" t="s">
        <v>101</v>
      </c>
      <c r="AA34" s="487" t="s">
        <v>32</v>
      </c>
      <c r="AB34" s="486" t="s">
        <v>782</v>
      </c>
      <c r="AC34" s="486" t="s">
        <v>783</v>
      </c>
      <c r="AD34" s="488" t="s">
        <v>592</v>
      </c>
      <c r="AE34" s="397">
        <v>45292</v>
      </c>
      <c r="AF34" s="488" t="s">
        <v>719</v>
      </c>
      <c r="AG34" s="491"/>
      <c r="AH34" s="486" t="s">
        <v>1352</v>
      </c>
      <c r="AI34" s="169" t="s">
        <v>1260</v>
      </c>
      <c r="AJ34" s="169" t="s">
        <v>1260</v>
      </c>
      <c r="AK34" s="169" t="s">
        <v>1260</v>
      </c>
      <c r="AL34" s="169" t="s">
        <v>1260</v>
      </c>
      <c r="AM34" s="169" t="s">
        <v>1260</v>
      </c>
      <c r="AN34" s="169" t="s">
        <v>1260</v>
      </c>
      <c r="AO34" s="169" t="s">
        <v>1260</v>
      </c>
      <c r="AP34" s="169" t="s">
        <v>1260</v>
      </c>
      <c r="AQ34" s="169" t="s">
        <v>1260</v>
      </c>
      <c r="AR34" s="169" t="s">
        <v>1260</v>
      </c>
      <c r="AS34" s="169" t="s">
        <v>1260</v>
      </c>
      <c r="AT34" s="169" t="s">
        <v>1260</v>
      </c>
    </row>
    <row r="35" spans="1:46" ht="131.25" customHeight="1" x14ac:dyDescent="0.3">
      <c r="A35" s="645"/>
      <c r="B35" s="646"/>
      <c r="C35" s="646"/>
      <c r="D35" s="644"/>
      <c r="E35" s="644"/>
      <c r="F35" s="488" t="s">
        <v>773</v>
      </c>
      <c r="G35" s="643"/>
      <c r="H35" s="648"/>
      <c r="I35" s="649"/>
      <c r="J35" s="648"/>
      <c r="K35" s="642"/>
      <c r="L35" s="483" t="s">
        <v>784</v>
      </c>
      <c r="M35" s="484" t="s">
        <v>785</v>
      </c>
      <c r="N35" s="484" t="s">
        <v>29</v>
      </c>
      <c r="O35" s="484" t="s">
        <v>29</v>
      </c>
      <c r="P35" s="487" t="s">
        <v>15</v>
      </c>
      <c r="Q35" s="487" t="s">
        <v>10</v>
      </c>
      <c r="R35" s="492">
        <v>0.4</v>
      </c>
      <c r="S35" s="487" t="s">
        <v>20</v>
      </c>
      <c r="T35" s="487" t="s">
        <v>23</v>
      </c>
      <c r="U35" s="487" t="s">
        <v>26</v>
      </c>
      <c r="V35" s="643"/>
      <c r="W35" s="495">
        <v>0.3</v>
      </c>
      <c r="X35" s="643"/>
      <c r="Y35" s="490">
        <v>0.6</v>
      </c>
      <c r="Z35" s="647"/>
      <c r="AA35" s="487" t="s">
        <v>32</v>
      </c>
      <c r="AB35" s="486" t="s">
        <v>774</v>
      </c>
      <c r="AC35" s="486" t="s">
        <v>718</v>
      </c>
      <c r="AD35" s="488" t="s">
        <v>592</v>
      </c>
      <c r="AE35" s="397">
        <v>45292</v>
      </c>
      <c r="AF35" s="488" t="s">
        <v>719</v>
      </c>
      <c r="AG35" s="491"/>
      <c r="AH35" s="486" t="s">
        <v>1352</v>
      </c>
      <c r="AI35" s="169" t="s">
        <v>1259</v>
      </c>
      <c r="AJ35" s="169" t="s">
        <v>1259</v>
      </c>
      <c r="AK35" s="169" t="s">
        <v>1259</v>
      </c>
      <c r="AL35" s="169" t="s">
        <v>1259</v>
      </c>
      <c r="AM35" s="169" t="s">
        <v>1259</v>
      </c>
      <c r="AN35" s="169" t="s">
        <v>1259</v>
      </c>
      <c r="AO35" s="169" t="s">
        <v>1259</v>
      </c>
      <c r="AP35" s="169" t="s">
        <v>1259</v>
      </c>
      <c r="AQ35" s="169" t="s">
        <v>1259</v>
      </c>
      <c r="AR35" s="169" t="s">
        <v>1259</v>
      </c>
      <c r="AS35" s="169" t="s">
        <v>1259</v>
      </c>
      <c r="AT35" s="169" t="s">
        <v>1259</v>
      </c>
    </row>
    <row r="36" spans="1:46" ht="135.75" customHeight="1" x14ac:dyDescent="0.3">
      <c r="A36" s="645"/>
      <c r="B36" s="646"/>
      <c r="C36" s="646"/>
      <c r="D36" s="644"/>
      <c r="E36" s="644"/>
      <c r="F36" s="488" t="s">
        <v>786</v>
      </c>
      <c r="G36" s="643"/>
      <c r="H36" s="648"/>
      <c r="I36" s="649"/>
      <c r="J36" s="648"/>
      <c r="K36" s="642"/>
      <c r="L36" s="484" t="s">
        <v>787</v>
      </c>
      <c r="M36" s="484" t="s">
        <v>788</v>
      </c>
      <c r="N36" s="484" t="s">
        <v>29</v>
      </c>
      <c r="O36" s="484" t="s">
        <v>29</v>
      </c>
      <c r="P36" s="487" t="s">
        <v>15</v>
      </c>
      <c r="Q36" s="487" t="s">
        <v>11</v>
      </c>
      <c r="R36" s="485">
        <v>0.5</v>
      </c>
      <c r="S36" s="487" t="s">
        <v>20</v>
      </c>
      <c r="T36" s="487" t="s">
        <v>23</v>
      </c>
      <c r="U36" s="487" t="s">
        <v>26</v>
      </c>
      <c r="V36" s="643"/>
      <c r="W36" s="495">
        <v>0.15</v>
      </c>
      <c r="X36" s="643"/>
      <c r="Y36" s="490">
        <v>0.6</v>
      </c>
      <c r="Z36" s="647"/>
      <c r="AA36" s="487" t="s">
        <v>32</v>
      </c>
      <c r="AB36" s="486" t="s">
        <v>789</v>
      </c>
      <c r="AC36" s="486" t="s">
        <v>790</v>
      </c>
      <c r="AD36" s="488" t="s">
        <v>791</v>
      </c>
      <c r="AE36" s="397">
        <v>45292</v>
      </c>
      <c r="AF36" s="488"/>
      <c r="AG36" s="489"/>
      <c r="AH36" s="486" t="s">
        <v>1352</v>
      </c>
      <c r="AI36" s="169" t="s">
        <v>1261</v>
      </c>
      <c r="AJ36" s="169" t="s">
        <v>1261</v>
      </c>
      <c r="AK36" s="169" t="s">
        <v>1261</v>
      </c>
      <c r="AL36" s="169" t="s">
        <v>1261</v>
      </c>
      <c r="AM36" s="169" t="s">
        <v>1261</v>
      </c>
      <c r="AN36" s="169" t="s">
        <v>1261</v>
      </c>
      <c r="AO36" s="169" t="s">
        <v>1261</v>
      </c>
      <c r="AP36" s="169" t="s">
        <v>1261</v>
      </c>
      <c r="AQ36" s="169" t="s">
        <v>1262</v>
      </c>
      <c r="AR36" s="169" t="s">
        <v>1263</v>
      </c>
      <c r="AS36" s="169" t="s">
        <v>1263</v>
      </c>
      <c r="AT36" s="169" t="s">
        <v>1263</v>
      </c>
    </row>
    <row r="37" spans="1:46" ht="100.5" customHeight="1" x14ac:dyDescent="0.3">
      <c r="A37" s="645"/>
      <c r="B37" s="646"/>
      <c r="C37" s="646"/>
      <c r="D37" s="644"/>
      <c r="E37" s="644"/>
      <c r="F37" s="488" t="s">
        <v>776</v>
      </c>
      <c r="G37" s="643"/>
      <c r="H37" s="648"/>
      <c r="I37" s="649"/>
      <c r="J37" s="648"/>
      <c r="K37" s="642"/>
      <c r="L37" s="483" t="s">
        <v>792</v>
      </c>
      <c r="M37" s="484" t="s">
        <v>793</v>
      </c>
      <c r="N37" s="484" t="s">
        <v>29</v>
      </c>
      <c r="O37" s="484" t="s">
        <v>29</v>
      </c>
      <c r="P37" s="487" t="s">
        <v>15</v>
      </c>
      <c r="Q37" s="487" t="s">
        <v>11</v>
      </c>
      <c r="R37" s="485">
        <v>0.5</v>
      </c>
      <c r="S37" s="487" t="s">
        <v>21</v>
      </c>
      <c r="T37" s="487" t="s">
        <v>23</v>
      </c>
      <c r="U37" s="487" t="s">
        <v>26</v>
      </c>
      <c r="V37" s="643"/>
      <c r="W37" s="495">
        <v>7.4999999999999997E-2</v>
      </c>
      <c r="X37" s="643"/>
      <c r="Y37" s="490">
        <v>0.6</v>
      </c>
      <c r="Z37" s="647"/>
      <c r="AA37" s="487" t="s">
        <v>32</v>
      </c>
      <c r="AB37" s="486" t="s">
        <v>794</v>
      </c>
      <c r="AC37" s="486" t="s">
        <v>795</v>
      </c>
      <c r="AD37" s="488" t="s">
        <v>592</v>
      </c>
      <c r="AE37" s="397">
        <v>45292</v>
      </c>
      <c r="AF37" s="488" t="s">
        <v>708</v>
      </c>
      <c r="AG37" s="491"/>
      <c r="AH37" s="486" t="s">
        <v>1352</v>
      </c>
      <c r="AI37" s="169" t="s">
        <v>1264</v>
      </c>
      <c r="AJ37" s="169" t="s">
        <v>1264</v>
      </c>
      <c r="AK37" s="169" t="s">
        <v>1264</v>
      </c>
      <c r="AL37" s="169" t="s">
        <v>1264</v>
      </c>
      <c r="AM37" s="169" t="s">
        <v>1264</v>
      </c>
      <c r="AN37" s="169" t="s">
        <v>1264</v>
      </c>
      <c r="AO37" s="169" t="s">
        <v>1264</v>
      </c>
      <c r="AP37" s="169" t="s">
        <v>1264</v>
      </c>
      <c r="AQ37" s="169" t="s">
        <v>1264</v>
      </c>
      <c r="AR37" s="169" t="s">
        <v>1264</v>
      </c>
      <c r="AS37" s="169" t="s">
        <v>1264</v>
      </c>
      <c r="AT37" s="169" t="s">
        <v>1264</v>
      </c>
    </row>
    <row r="38" spans="1:46" x14ac:dyDescent="0.3">
      <c r="W38" s="402"/>
    </row>
    <row r="39" spans="1:46" x14ac:dyDescent="0.3">
      <c r="W39" s="402"/>
    </row>
    <row r="40" spans="1:46" x14ac:dyDescent="0.3">
      <c r="W40" s="402"/>
    </row>
    <row r="41" spans="1:46" x14ac:dyDescent="0.3">
      <c r="W41" s="402"/>
    </row>
    <row r="50" spans="1:26" x14ac:dyDescent="0.3">
      <c r="A50" s="293"/>
      <c r="B50" s="293"/>
    </row>
    <row r="51" spans="1:26" hidden="1" x14ac:dyDescent="0.3"/>
    <row r="52" spans="1:26" ht="33" hidden="1" x14ac:dyDescent="0.3">
      <c r="G52" s="639" t="s">
        <v>235</v>
      </c>
      <c r="H52" s="639"/>
      <c r="I52" s="607" t="s">
        <v>256</v>
      </c>
      <c r="J52" s="607"/>
      <c r="K52" s="207" t="s">
        <v>608</v>
      </c>
      <c r="M52" s="396" t="s">
        <v>796</v>
      </c>
      <c r="V52" s="11"/>
      <c r="W52" s="402"/>
      <c r="X52" s="287"/>
      <c r="Z52" s="118"/>
    </row>
    <row r="53" spans="1:26" hidden="1" x14ac:dyDescent="0.3">
      <c r="G53" s="194" t="s">
        <v>93</v>
      </c>
      <c r="H53" s="195">
        <v>0.2</v>
      </c>
      <c r="I53" s="179" t="s">
        <v>167</v>
      </c>
      <c r="J53" s="195">
        <v>0.2</v>
      </c>
      <c r="K53" s="208" t="s">
        <v>102</v>
      </c>
      <c r="M53" s="206" t="s">
        <v>32</v>
      </c>
      <c r="W53" s="402"/>
    </row>
    <row r="54" spans="1:26" hidden="1" x14ac:dyDescent="0.3">
      <c r="G54" s="217" t="s">
        <v>94</v>
      </c>
      <c r="H54" s="195">
        <v>0.4</v>
      </c>
      <c r="I54" s="212" t="s">
        <v>103</v>
      </c>
      <c r="J54" s="195">
        <v>0.4</v>
      </c>
      <c r="K54" s="209" t="s">
        <v>101</v>
      </c>
      <c r="M54" s="206" t="s">
        <v>33</v>
      </c>
      <c r="W54" s="402"/>
    </row>
    <row r="55" spans="1:26" hidden="1" x14ac:dyDescent="0.3">
      <c r="G55" s="196" t="s">
        <v>195</v>
      </c>
      <c r="H55" s="195">
        <v>0.6</v>
      </c>
      <c r="I55" s="213" t="s">
        <v>101</v>
      </c>
      <c r="J55" s="195">
        <v>0.6</v>
      </c>
      <c r="K55" s="210" t="s">
        <v>100</v>
      </c>
      <c r="M55" s="206" t="s">
        <v>34</v>
      </c>
      <c r="W55" s="402"/>
    </row>
    <row r="56" spans="1:26" hidden="1" x14ac:dyDescent="0.3">
      <c r="G56" s="197" t="s">
        <v>7</v>
      </c>
      <c r="H56" s="195">
        <v>0.8</v>
      </c>
      <c r="I56" s="184" t="s">
        <v>8</v>
      </c>
      <c r="J56" s="195">
        <v>0.8</v>
      </c>
      <c r="K56" s="211" t="s">
        <v>99</v>
      </c>
      <c r="W56" s="402"/>
    </row>
    <row r="57" spans="1:26" hidden="1" x14ac:dyDescent="0.3">
      <c r="G57" s="198" t="s">
        <v>95</v>
      </c>
      <c r="H57" s="195">
        <v>1</v>
      </c>
      <c r="I57" s="214" t="s">
        <v>104</v>
      </c>
      <c r="J57" s="195">
        <v>1</v>
      </c>
      <c r="K57" s="206"/>
      <c r="W57" s="402"/>
    </row>
    <row r="58" spans="1:26" hidden="1" x14ac:dyDescent="0.3"/>
  </sheetData>
  <mergeCells count="114">
    <mergeCell ref="AL8:AL9"/>
    <mergeCell ref="AM8:AM9"/>
    <mergeCell ref="AN8:AN9"/>
    <mergeCell ref="AO8:AO9"/>
    <mergeCell ref="AP8:AP9"/>
    <mergeCell ref="AQ8:AQ9"/>
    <mergeCell ref="AR8:AR9"/>
    <mergeCell ref="AS8:AS9"/>
    <mergeCell ref="AT8:AT9"/>
    <mergeCell ref="B10:B15"/>
    <mergeCell ref="C10:C15"/>
    <mergeCell ref="D10:D15"/>
    <mergeCell ref="E10:E15"/>
    <mergeCell ref="F11:F12"/>
    <mergeCell ref="F8:F9"/>
    <mergeCell ref="G8:G9"/>
    <mergeCell ref="H8:H9"/>
    <mergeCell ref="G10:G15"/>
    <mergeCell ref="H10:H15"/>
    <mergeCell ref="Z10:Z15"/>
    <mergeCell ref="V10:V15"/>
    <mergeCell ref="I10:I15"/>
    <mergeCell ref="J10:J15"/>
    <mergeCell ref="K10:K15"/>
    <mergeCell ref="I8:I9"/>
    <mergeCell ref="J8:J9"/>
    <mergeCell ref="AI8:AI9"/>
    <mergeCell ref="AH8:AH9"/>
    <mergeCell ref="AJ8:AJ9"/>
    <mergeCell ref="AK8:AK9"/>
    <mergeCell ref="E23:E29"/>
    <mergeCell ref="G23:G29"/>
    <mergeCell ref="H23:H29"/>
    <mergeCell ref="G16:G22"/>
    <mergeCell ref="H16:H22"/>
    <mergeCell ref="V23:V29"/>
    <mergeCell ref="AF8:AF9"/>
    <mergeCell ref="AG8:AG9"/>
    <mergeCell ref="K23:K29"/>
    <mergeCell ref="Z8:Z9"/>
    <mergeCell ref="AA8:AA9"/>
    <mergeCell ref="AB8:AB9"/>
    <mergeCell ref="L8:L9"/>
    <mergeCell ref="M8:M9"/>
    <mergeCell ref="N8:O8"/>
    <mergeCell ref="P8:U8"/>
    <mergeCell ref="V8:W9"/>
    <mergeCell ref="X8:Y9"/>
    <mergeCell ref="K8:K9"/>
    <mergeCell ref="AC8:AC9"/>
    <mergeCell ref="AD8:AD9"/>
    <mergeCell ref="AE8:AE9"/>
    <mergeCell ref="X16:X22"/>
    <mergeCell ref="Z16:Z22"/>
    <mergeCell ref="I16:I22"/>
    <mergeCell ref="J16:J22"/>
    <mergeCell ref="K16:K22"/>
    <mergeCell ref="V16:V22"/>
    <mergeCell ref="F28:F29"/>
    <mergeCell ref="A16:A22"/>
    <mergeCell ref="B16:B22"/>
    <mergeCell ref="C16:C22"/>
    <mergeCell ref="F21:F22"/>
    <mergeCell ref="A23:A29"/>
    <mergeCell ref="B23:B29"/>
    <mergeCell ref="C23:C29"/>
    <mergeCell ref="D23:D29"/>
    <mergeCell ref="Z30:Z33"/>
    <mergeCell ref="G30:G33"/>
    <mergeCell ref="H30:H33"/>
    <mergeCell ref="I30:I33"/>
    <mergeCell ref="J30:J33"/>
    <mergeCell ref="K30:K33"/>
    <mergeCell ref="V30:V33"/>
    <mergeCell ref="X23:X29"/>
    <mergeCell ref="Z23:Z29"/>
    <mergeCell ref="I23:I29"/>
    <mergeCell ref="J23:J29"/>
    <mergeCell ref="G52:H52"/>
    <mergeCell ref="I52:J52"/>
    <mergeCell ref="Z34:Z37"/>
    <mergeCell ref="A34:A37"/>
    <mergeCell ref="B34:B37"/>
    <mergeCell ref="C34:C37"/>
    <mergeCell ref="D34:D37"/>
    <mergeCell ref="E34:E37"/>
    <mergeCell ref="G34:G37"/>
    <mergeCell ref="H34:H37"/>
    <mergeCell ref="I34:I37"/>
    <mergeCell ref="J34:J37"/>
    <mergeCell ref="C2:D3"/>
    <mergeCell ref="S2:X3"/>
    <mergeCell ref="K34:K37"/>
    <mergeCell ref="V34:V37"/>
    <mergeCell ref="X34:X37"/>
    <mergeCell ref="D16:D22"/>
    <mergeCell ref="E16:E22"/>
    <mergeCell ref="A30:A33"/>
    <mergeCell ref="B30:B33"/>
    <mergeCell ref="C30:C33"/>
    <mergeCell ref="D30:D33"/>
    <mergeCell ref="E30:E33"/>
    <mergeCell ref="X10:X15"/>
    <mergeCell ref="A5:B5"/>
    <mergeCell ref="A6:B6"/>
    <mergeCell ref="C6:L6"/>
    <mergeCell ref="A7:B7"/>
    <mergeCell ref="C7:L7"/>
    <mergeCell ref="A8:A9"/>
    <mergeCell ref="B8:B9"/>
    <mergeCell ref="C8:C9"/>
    <mergeCell ref="D8:D9"/>
    <mergeCell ref="E8:E9"/>
    <mergeCell ref="A10:A15"/>
  </mergeCells>
  <dataValidations count="5">
    <dataValidation type="list" allowBlank="1" showInputMessage="1" showErrorMessage="1" sqref="P10:Q37 S10:U37" xr:uid="{2609B5D9-9D14-4FBC-B2AD-CE1D074396E1}">
      <formula1>#REF!</formula1>
    </dataValidation>
    <dataValidation type="list" allowBlank="1" showInputMessage="1" showErrorMessage="1" sqref="AA10:AA37" xr:uid="{BA648349-D0D3-4965-8130-7C9D44CC6911}">
      <formula1>$M$53:$M$55</formula1>
    </dataValidation>
    <dataValidation type="list" allowBlank="1" showInputMessage="1" showErrorMessage="1" sqref="G10:G16 G30 G23 G34 V10 V16 V23 V30 V34" xr:uid="{700F31D8-4FE0-4076-A405-FD1720E2C7A6}">
      <formula1>$G$53:$G$57</formula1>
    </dataValidation>
    <dataValidation type="list" allowBlank="1" showInputMessage="1" showErrorMessage="1" sqref="Z52 K10 Z34 Z23 Z30 Z10 Z16" xr:uid="{62FEFCBF-DFA8-44E5-A8EA-5714E9CD826D}">
      <formula1>$K$53:$K$56</formula1>
    </dataValidation>
    <dataValidation type="list" allowBlank="1" showInputMessage="1" showErrorMessage="1" sqref="X52 I16:I37 I10 X10 X16 X23 X30:X34" xr:uid="{2A776F70-996A-4D8F-BB8D-5FF6683C5E1F}">
      <formula1>$I$53:$I$57</formula1>
    </dataValidation>
  </dataValidations>
  <printOptions horizontalCentered="1"/>
  <pageMargins left="0.31496062992125984" right="0.31496062992125984" top="0.35433070866141736" bottom="0.55118110236220474" header="0.31496062992125984" footer="0.31496062992125984"/>
  <pageSetup paperSize="5" scale="85" orientation="landscape" r:id="rId1"/>
  <headerFooter>
    <oddFooter xml:space="preserve">&amp;CCarrera 10ª No 15-22 PBX: 60+1 3275252 – Fax: 6013275248 Línea gratuita:018000122020
www.uaeos.gov.co  - atencionalciudadano@uaeos.gov.co
Bogotá D.C, Colombia
</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37" operator="containsText" id="{D53BB745-A424-4414-8631-57CE48CBD54A}">
            <xm:f>NOT(ISERROR(SEARCH($G$57,G10)))</xm:f>
            <xm:f>$G$57</xm:f>
            <x14:dxf>
              <fill>
                <patternFill>
                  <bgColor rgb="FFFF0000"/>
                </patternFill>
              </fill>
            </x14:dxf>
          </x14:cfRule>
          <x14:cfRule type="containsText" priority="38" operator="containsText" id="{C6E43BCD-FB6F-4973-8A11-2552A57E9453}">
            <xm:f>NOT(ISERROR(SEARCH($G$56,G10)))</xm:f>
            <xm:f>$G$56</xm:f>
            <x14:dxf>
              <fill>
                <patternFill>
                  <bgColor rgb="FFFFC000"/>
                </patternFill>
              </fill>
            </x14:dxf>
          </x14:cfRule>
          <x14:cfRule type="containsText" priority="39" operator="containsText" id="{C124245F-C214-4163-976C-FA4D08F75F23}">
            <xm:f>NOT(ISERROR(SEARCH($G$55,G10)))</xm:f>
            <xm:f>$G$55</xm:f>
            <x14:dxf>
              <fill>
                <patternFill>
                  <bgColor rgb="FFFFFF00"/>
                </patternFill>
              </fill>
            </x14:dxf>
          </x14:cfRule>
          <x14:cfRule type="containsText" priority="40" operator="containsText" id="{E32CCE2B-56E1-4A09-BF5F-4ABA1CD30DEA}">
            <xm:f>NOT(ISERROR(SEARCH($G$54,G10)))</xm:f>
            <xm:f>$G$54</xm:f>
            <x14:dxf>
              <fill>
                <patternFill>
                  <bgColor rgb="FF00B050"/>
                </patternFill>
              </fill>
            </x14:dxf>
          </x14:cfRule>
          <x14:cfRule type="containsText" priority="41" operator="containsText" id="{5CD81931-A2E8-4576-96F9-E39436E0F633}">
            <xm:f>NOT(ISERROR(SEARCH($G$53,G10)))</xm:f>
            <xm:f>$G$53</xm:f>
            <x14:dxf>
              <fill>
                <patternFill>
                  <bgColor rgb="FFADDB7B"/>
                </patternFill>
              </fill>
            </x14:dxf>
          </x14:cfRule>
          <xm:sqref>G10 V10 V16 V23 V30 V34</xm:sqref>
        </x14:conditionalFormatting>
        <x14:conditionalFormatting xmlns:xm="http://schemas.microsoft.com/office/excel/2006/main">
          <x14:cfRule type="containsText" priority="42" operator="containsText" id="{FFBFFC42-48C2-4547-8ABE-810141963001}">
            <xm:f>NOT(ISERROR(SEARCH($G$57,G16)))</xm:f>
            <xm:f>$G$57</xm:f>
            <x14:dxf>
              <fill>
                <patternFill>
                  <bgColor rgb="FFFF0000"/>
                </patternFill>
              </fill>
            </x14:dxf>
          </x14:cfRule>
          <x14:cfRule type="containsText" priority="43" operator="containsText" id="{5A6B0441-54A4-4768-8FA1-C18DE9F4D03D}">
            <xm:f>NOT(ISERROR(SEARCH($G$56,G16)))</xm:f>
            <xm:f>$G$56</xm:f>
            <x14:dxf>
              <fill>
                <patternFill>
                  <bgColor rgb="FFFFC000"/>
                </patternFill>
              </fill>
            </x14:dxf>
          </x14:cfRule>
          <x14:cfRule type="containsText" priority="44" operator="containsText" id="{B0B25E8B-A0B9-4BD3-8C29-CB163190C59F}">
            <xm:f>NOT(ISERROR(SEARCH($G$55,G16)))</xm:f>
            <xm:f>$G$55</xm:f>
            <x14:dxf>
              <fill>
                <patternFill>
                  <bgColor rgb="FFFFFF00"/>
                </patternFill>
              </fill>
            </x14:dxf>
          </x14:cfRule>
          <x14:cfRule type="containsText" priority="45" operator="containsText" id="{F50D6F44-E387-4182-83FA-FB719693D2D0}">
            <xm:f>NOT(ISERROR(SEARCH($G$54,G16)))</xm:f>
            <xm:f>$G$54</xm:f>
            <x14:dxf>
              <fill>
                <patternFill>
                  <bgColor rgb="FF00B050"/>
                </patternFill>
              </fill>
            </x14:dxf>
          </x14:cfRule>
          <x14:cfRule type="containsText" priority="46" operator="containsText" id="{9B8FE6F3-3F1D-48D1-B284-F1E223453EDB}">
            <xm:f>NOT(ISERROR(SEARCH($G$53,G16)))</xm:f>
            <xm:f>$G$53</xm:f>
            <x14:dxf>
              <fill>
                <patternFill>
                  <bgColor rgb="FF92D050"/>
                </patternFill>
              </fill>
            </x14:dxf>
          </x14:cfRule>
          <xm:sqref>G16 G23 G30 G34</xm:sqref>
        </x14:conditionalFormatting>
        <x14:conditionalFormatting xmlns:xm="http://schemas.microsoft.com/office/excel/2006/main">
          <x14:cfRule type="containsText" priority="32" operator="containsText" id="{50DD1D89-161D-445A-A7AC-E16300EB31CC}">
            <xm:f>NOT(ISERROR(SEARCH($I$57,I10)))</xm:f>
            <xm:f>$I$57</xm:f>
            <x14:dxf>
              <fill>
                <patternFill>
                  <bgColor rgb="FFFF0000"/>
                </patternFill>
              </fill>
            </x14:dxf>
          </x14:cfRule>
          <x14:cfRule type="containsText" priority="33" operator="containsText" id="{0EEA6BFB-0202-4A5F-BB28-FC4842D8AF30}">
            <xm:f>NOT(ISERROR(SEARCH($I$56,I10)))</xm:f>
            <xm:f>$I$56</xm:f>
            <x14:dxf>
              <fill>
                <patternFill>
                  <bgColor rgb="FFFFC000"/>
                </patternFill>
              </fill>
            </x14:dxf>
          </x14:cfRule>
          <x14:cfRule type="containsText" priority="34" operator="containsText" id="{B1532E6C-CE7A-4063-9106-D9A91BF41CC8}">
            <xm:f>NOT(ISERROR(SEARCH($I$55,I10)))</xm:f>
            <xm:f>$I$55</xm:f>
            <x14:dxf>
              <fill>
                <patternFill>
                  <bgColor rgb="FFFFFF00"/>
                </patternFill>
              </fill>
            </x14:dxf>
          </x14:cfRule>
          <x14:cfRule type="containsText" priority="35" operator="containsText" id="{1D6F6C96-8B83-4100-B66C-95AABEB8869A}">
            <xm:f>NOT(ISERROR(SEARCH($I$54,I10)))</xm:f>
            <xm:f>$I$54</xm:f>
            <x14:dxf>
              <fill>
                <patternFill>
                  <bgColor rgb="FF00B050"/>
                </patternFill>
              </fill>
            </x14:dxf>
          </x14:cfRule>
          <x14:cfRule type="containsText" priority="36" operator="containsText" id="{195945DA-1AC5-44BC-8C13-D790B5F2B810}">
            <xm:f>NOT(ISERROR(SEARCH($I$53,I10)))</xm:f>
            <xm:f>$I$53</xm:f>
            <x14:dxf>
              <fill>
                <patternFill>
                  <bgColor rgb="FF92D050"/>
                </patternFill>
              </fill>
            </x14:dxf>
          </x14:cfRule>
          <xm:sqref>I10</xm:sqref>
        </x14:conditionalFormatting>
        <x14:conditionalFormatting xmlns:xm="http://schemas.microsoft.com/office/excel/2006/main">
          <x14:cfRule type="containsText" priority="28" operator="containsText" id="{2BFD8621-F94A-42F6-9607-E503908B8D7C}">
            <xm:f>NOT(ISERROR(SEARCH($K$56,K10)))</xm:f>
            <xm:f>$K$56</xm:f>
            <x14:dxf>
              <fill>
                <patternFill>
                  <bgColor rgb="FFFF0000"/>
                </patternFill>
              </fill>
            </x14:dxf>
          </x14:cfRule>
          <x14:cfRule type="containsText" priority="29" operator="containsText" id="{D2DD27A7-82F6-4476-B65F-B81131650199}">
            <xm:f>NOT(ISERROR(SEARCH($K$55,K10)))</xm:f>
            <xm:f>$K$55</xm:f>
            <x14:dxf>
              <fill>
                <patternFill>
                  <bgColor rgb="FFFFC000"/>
                </patternFill>
              </fill>
            </x14:dxf>
          </x14:cfRule>
          <x14:cfRule type="containsText" priority="30" operator="containsText" id="{8AC06EEC-5D14-496C-A2FE-82E167F204C5}">
            <xm:f>NOT(ISERROR(SEARCH($K$54,K10)))</xm:f>
            <xm:f>$K$54</xm:f>
            <x14:dxf>
              <fill>
                <patternFill>
                  <bgColor rgb="FFFFFF00"/>
                </patternFill>
              </fill>
            </x14:dxf>
          </x14:cfRule>
          <x14:cfRule type="containsText" priority="31" operator="containsText" id="{43CFDD6E-C473-4582-ADB0-3DD783ADA601}">
            <xm:f>NOT(ISERROR(SEARCH($K$53,K10)))</xm:f>
            <xm:f>$K$53</xm:f>
            <x14:dxf>
              <fill>
                <patternFill>
                  <bgColor rgb="FF92D050"/>
                </patternFill>
              </fill>
            </x14:dxf>
          </x14:cfRule>
          <xm:sqref>K10 Z10 Z16 Z23 Z30 Z34 Z52</xm:sqref>
        </x14:conditionalFormatting>
        <x14:conditionalFormatting xmlns:xm="http://schemas.microsoft.com/office/excel/2006/main">
          <x14:cfRule type="containsText" priority="24" operator="containsText" id="{6E3B5EF5-D206-4DD2-9E27-266C8E2DED29}">
            <xm:f>NOT(ISERROR(SEARCH($I$56,I10)))</xm:f>
            <xm:f>$I$56</xm:f>
            <x14:dxf>
              <fill>
                <patternFill>
                  <bgColor rgb="FFFF0000"/>
                </patternFill>
              </fill>
            </x14:dxf>
          </x14:cfRule>
          <x14:cfRule type="containsText" priority="25" operator="containsText" id="{D10C0643-9E0E-4EBB-9CC8-42D41E6FF15C}">
            <xm:f>NOT(ISERROR(SEARCH($I$55,I10)))</xm:f>
            <xm:f>$I$55</xm:f>
            <x14:dxf>
              <fill>
                <patternFill>
                  <bgColor rgb="FFFFC000"/>
                </patternFill>
              </fill>
            </x14:dxf>
          </x14:cfRule>
          <x14:cfRule type="containsText" priority="26" operator="containsText" id="{58D71FAA-732B-400E-96AD-BDF38E09AF3D}">
            <xm:f>NOT(ISERROR(SEARCH($I$54,I10)))</xm:f>
            <xm:f>$I$54</xm:f>
            <x14:dxf>
              <fill>
                <patternFill>
                  <bgColor rgb="FFFFFF00"/>
                </patternFill>
              </fill>
            </x14:dxf>
          </x14:cfRule>
          <x14:cfRule type="containsText" priority="27" operator="containsText" id="{685622A3-8A7A-4ED0-AA53-9D572DAA94FA}">
            <xm:f>NOT(ISERROR(SEARCH($I$53,I10)))</xm:f>
            <xm:f>$I$53</xm:f>
            <x14:dxf>
              <fill>
                <patternFill>
                  <bgColor rgb="FF92D050"/>
                </patternFill>
              </fill>
            </x14:dxf>
          </x14:cfRule>
          <xm:sqref>X10 I16 X16 I23 X23 I30 X30:X34 I34 X52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AD9C2-A009-4F2D-B66D-8577BFFF5D4C}">
  <sheetPr>
    <tabColor rgb="FF00B050"/>
  </sheetPr>
  <dimension ref="A1:AQ77"/>
  <sheetViews>
    <sheetView topLeftCell="A7" zoomScale="90" zoomScaleNormal="90" workbookViewId="0">
      <pane xSplit="3" ySplit="3" topLeftCell="F47" activePane="bottomRight" state="frozen"/>
      <selection activeCell="A7" sqref="A7"/>
      <selection pane="topRight" activeCell="D7" sqref="D7"/>
      <selection pane="bottomLeft" activeCell="A10" sqref="A10"/>
      <selection pane="bottomRight" activeCell="F47" sqref="F47:F52"/>
    </sheetView>
  </sheetViews>
  <sheetFormatPr baseColWidth="10" defaultRowHeight="16.5" x14ac:dyDescent="0.3"/>
  <cols>
    <col min="1" max="1" width="5" style="2" bestFit="1" customWidth="1"/>
    <col min="2" max="2" width="7.85546875" style="2" customWidth="1"/>
    <col min="3" max="3" width="18.42578125" style="2" customWidth="1"/>
    <col min="4" max="4" width="27.85546875" style="2" customWidth="1"/>
    <col min="5" max="5" width="31.7109375" style="2" customWidth="1"/>
    <col min="6" max="6" width="46.5703125" style="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3.42578125" style="1" customWidth="1"/>
    <col min="27" max="27" width="7.140625" style="1" customWidth="1"/>
    <col min="28" max="28" width="9" style="1" customWidth="1"/>
    <col min="29" max="29" width="7.28515625" style="1" customWidth="1"/>
    <col min="30" max="30" width="40.42578125" style="1" customWidth="1"/>
    <col min="31" max="31" width="30.5703125" style="1" customWidth="1"/>
    <col min="32" max="32" width="19.28515625" style="1" customWidth="1"/>
    <col min="33" max="33" width="18.5703125" style="1" customWidth="1"/>
    <col min="34" max="34" width="13.5703125" style="1" customWidth="1"/>
    <col min="35" max="35" width="13.85546875" style="1" customWidth="1"/>
    <col min="36" max="16384" width="11.42578125" style="1"/>
  </cols>
  <sheetData>
    <row r="1" spans="1:43" ht="29.25" customHeight="1" x14ac:dyDescent="0.3"/>
    <row r="2" spans="1:43" ht="39" customHeight="1" x14ac:dyDescent="0.3">
      <c r="C2" s="10"/>
    </row>
    <row r="3" spans="1:43" ht="39" customHeight="1" x14ac:dyDescent="0.3">
      <c r="C3" s="73" t="s">
        <v>602</v>
      </c>
    </row>
    <row r="4" spans="1:43" x14ac:dyDescent="0.3">
      <c r="A4" s="553" t="s">
        <v>45</v>
      </c>
      <c r="B4" s="573"/>
      <c r="C4" s="554"/>
      <c r="D4" s="116" t="s">
        <v>593</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553" t="s">
        <v>47</v>
      </c>
      <c r="B5" s="573"/>
      <c r="C5" s="554"/>
      <c r="D5" s="574" t="s">
        <v>595</v>
      </c>
      <c r="E5" s="575"/>
      <c r="F5" s="575"/>
      <c r="G5" s="575"/>
      <c r="H5" s="575"/>
      <c r="I5" s="575"/>
      <c r="J5" s="575"/>
      <c r="K5" s="575"/>
      <c r="L5" s="575"/>
      <c r="M5" s="575"/>
      <c r="N5" s="576"/>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553" t="s">
        <v>46</v>
      </c>
      <c r="B6" s="573"/>
      <c r="C6" s="554"/>
      <c r="D6" s="574" t="s">
        <v>594</v>
      </c>
      <c r="E6" s="575"/>
      <c r="F6" s="575"/>
      <c r="G6" s="575"/>
      <c r="H6" s="575"/>
      <c r="I6" s="575"/>
      <c r="J6" s="575"/>
      <c r="K6" s="575"/>
      <c r="L6" s="575"/>
      <c r="M6" s="575"/>
      <c r="N6" s="576"/>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77" t="s">
        <v>229</v>
      </c>
      <c r="B7" s="578"/>
      <c r="C7" s="578"/>
      <c r="D7" s="578"/>
      <c r="E7" s="578"/>
      <c r="F7" s="578"/>
      <c r="G7" s="578"/>
      <c r="H7" s="578"/>
      <c r="I7" s="577" t="s">
        <v>230</v>
      </c>
      <c r="J7" s="578"/>
      <c r="K7" s="578"/>
      <c r="L7" s="578"/>
      <c r="M7" s="578"/>
      <c r="N7" s="551" t="s">
        <v>231</v>
      </c>
      <c r="O7" s="569"/>
      <c r="P7" s="569"/>
      <c r="Q7" s="569"/>
      <c r="R7" s="569"/>
      <c r="S7" s="569"/>
      <c r="T7" s="569"/>
      <c r="U7" s="569"/>
      <c r="V7" s="569"/>
      <c r="W7" s="552"/>
      <c r="X7" s="551" t="s">
        <v>232</v>
      </c>
      <c r="Y7" s="569"/>
      <c r="Z7" s="569"/>
      <c r="AA7" s="569"/>
      <c r="AB7" s="569"/>
      <c r="AC7" s="569"/>
      <c r="AD7" s="569" t="s">
        <v>36</v>
      </c>
      <c r="AE7" s="569"/>
      <c r="AF7" s="569"/>
      <c r="AG7" s="569"/>
      <c r="AH7" s="569"/>
      <c r="AI7" s="569"/>
    </row>
    <row r="8" spans="1:43" ht="16.5" customHeight="1" x14ac:dyDescent="0.3">
      <c r="A8" s="557" t="s">
        <v>0</v>
      </c>
      <c r="B8" s="241"/>
      <c r="C8" s="635" t="s">
        <v>2</v>
      </c>
      <c r="D8" s="628" t="s">
        <v>3</v>
      </c>
      <c r="E8" s="628" t="s">
        <v>44</v>
      </c>
      <c r="F8" s="640" t="s">
        <v>1</v>
      </c>
      <c r="G8" s="627" t="s">
        <v>128</v>
      </c>
      <c r="H8" s="628" t="s">
        <v>142</v>
      </c>
      <c r="I8" s="631" t="s">
        <v>35</v>
      </c>
      <c r="J8" s="629" t="s">
        <v>5</v>
      </c>
      <c r="K8" s="630" t="s">
        <v>48</v>
      </c>
      <c r="L8" s="629" t="s">
        <v>5</v>
      </c>
      <c r="M8" s="628" t="s">
        <v>50</v>
      </c>
      <c r="N8" s="609" t="s">
        <v>12</v>
      </c>
      <c r="O8" s="608" t="s">
        <v>140</v>
      </c>
      <c r="P8" s="608" t="s">
        <v>13</v>
      </c>
      <c r="Q8" s="608"/>
      <c r="R8" s="555" t="s">
        <v>9</v>
      </c>
      <c r="S8" s="611"/>
      <c r="T8" s="611"/>
      <c r="U8" s="611"/>
      <c r="V8" s="611"/>
      <c r="W8" s="556"/>
      <c r="X8" s="612" t="s">
        <v>234</v>
      </c>
      <c r="Y8" s="614" t="s">
        <v>5</v>
      </c>
      <c r="Z8" s="612" t="s">
        <v>233</v>
      </c>
      <c r="AA8" s="614" t="s">
        <v>5</v>
      </c>
      <c r="AB8" s="616" t="s">
        <v>194</v>
      </c>
      <c r="AC8" s="609" t="s">
        <v>31</v>
      </c>
      <c r="AD8" s="608" t="s">
        <v>36</v>
      </c>
      <c r="AE8" s="608" t="s">
        <v>37</v>
      </c>
      <c r="AF8" s="608" t="s">
        <v>38</v>
      </c>
      <c r="AG8" s="608" t="s">
        <v>40</v>
      </c>
      <c r="AH8" s="608" t="s">
        <v>39</v>
      </c>
      <c r="AI8" s="608" t="s">
        <v>41</v>
      </c>
    </row>
    <row r="9" spans="1:43" s="4" customFormat="1" ht="63" customHeight="1" x14ac:dyDescent="0.25">
      <c r="A9" s="558"/>
      <c r="B9" s="242" t="s">
        <v>276</v>
      </c>
      <c r="C9" s="635"/>
      <c r="D9" s="608"/>
      <c r="E9" s="608"/>
      <c r="F9" s="635"/>
      <c r="G9" s="628"/>
      <c r="H9" s="608"/>
      <c r="I9" s="628"/>
      <c r="J9" s="551"/>
      <c r="K9" s="551"/>
      <c r="L9" s="551"/>
      <c r="M9" s="608"/>
      <c r="N9" s="610"/>
      <c r="O9" s="608"/>
      <c r="P9" s="115" t="s">
        <v>4</v>
      </c>
      <c r="Q9" s="115" t="s">
        <v>2</v>
      </c>
      <c r="R9" s="9" t="s">
        <v>14</v>
      </c>
      <c r="S9" s="9" t="s">
        <v>18</v>
      </c>
      <c r="T9" s="9" t="s">
        <v>30</v>
      </c>
      <c r="U9" s="9" t="s">
        <v>19</v>
      </c>
      <c r="V9" s="9" t="s">
        <v>22</v>
      </c>
      <c r="W9" s="9" t="s">
        <v>25</v>
      </c>
      <c r="X9" s="613"/>
      <c r="Y9" s="615"/>
      <c r="Z9" s="613"/>
      <c r="AA9" s="615"/>
      <c r="AB9" s="616"/>
      <c r="AC9" s="610"/>
      <c r="AD9" s="608"/>
      <c r="AE9" s="608"/>
      <c r="AF9" s="608"/>
      <c r="AG9" s="608"/>
      <c r="AH9" s="608"/>
      <c r="AI9" s="608"/>
      <c r="AJ9" s="75"/>
      <c r="AK9" s="75"/>
      <c r="AL9" s="75"/>
      <c r="AM9" s="75"/>
      <c r="AN9" s="75"/>
      <c r="AO9" s="75"/>
      <c r="AP9" s="75"/>
      <c r="AQ9" s="75"/>
    </row>
    <row r="10" spans="1:43" s="3" customFormat="1" ht="132.75" hidden="1" customHeight="1" x14ac:dyDescent="0.25">
      <c r="A10" s="233">
        <v>1</v>
      </c>
      <c r="B10" s="233" t="s">
        <v>277</v>
      </c>
      <c r="C10" s="235" t="s">
        <v>145</v>
      </c>
      <c r="D10" s="235" t="s">
        <v>564</v>
      </c>
      <c r="E10" s="235" t="s">
        <v>565</v>
      </c>
      <c r="F10" s="235" t="s">
        <v>455</v>
      </c>
      <c r="G10" s="202" t="s">
        <v>81</v>
      </c>
      <c r="H10" s="234">
        <v>1</v>
      </c>
      <c r="I10" s="193" t="s">
        <v>93</v>
      </c>
      <c r="J10" s="166">
        <f>IF(I10="MUY BAJA",20%,IF(I10="BAJA",40%,IF(I10="MEDIA",60%,IF(I10="ALTA",80%,IF(I10="MUY ALTA",100%,IF(I10="",""))))))</f>
        <v>0.2</v>
      </c>
      <c r="K10" s="243" t="s">
        <v>104</v>
      </c>
      <c r="L10" s="166">
        <f>IF(K10="LEVE",20%,IF(K10="MENOR",40%,IF(K10="MODERADO",60%,IF(K10="MAYOR",80%,IF(K10="CATASTRÓFICO",100%,IF(I10="",""))))))</f>
        <v>1</v>
      </c>
      <c r="M10" s="244" t="s">
        <v>99</v>
      </c>
      <c r="N10" s="6">
        <v>1</v>
      </c>
      <c r="O10" s="16" t="s">
        <v>456</v>
      </c>
      <c r="P10" s="165" t="s">
        <v>29</v>
      </c>
      <c r="Q10" s="165" t="s">
        <v>29</v>
      </c>
      <c r="R10" s="19" t="s">
        <v>15</v>
      </c>
      <c r="S10" s="19" t="s">
        <v>10</v>
      </c>
      <c r="T10" s="166">
        <v>0.4</v>
      </c>
      <c r="U10" s="19" t="s">
        <v>20</v>
      </c>
      <c r="V10" s="19" t="s">
        <v>23</v>
      </c>
      <c r="W10" s="19" t="s">
        <v>27</v>
      </c>
      <c r="X10" s="193" t="s">
        <v>93</v>
      </c>
      <c r="Y10" s="190">
        <f>'Calculos Controles'!C6</f>
        <v>0.12</v>
      </c>
      <c r="Z10" s="243" t="s">
        <v>104</v>
      </c>
      <c r="AA10" s="168">
        <v>1</v>
      </c>
      <c r="AB10" s="239" t="s">
        <v>99</v>
      </c>
      <c r="AC10" s="181" t="s">
        <v>32</v>
      </c>
      <c r="AD10" s="121" t="s">
        <v>272</v>
      </c>
      <c r="AE10" s="121" t="s">
        <v>271</v>
      </c>
      <c r="AF10" s="69" t="s">
        <v>570</v>
      </c>
      <c r="AG10" s="237" t="s">
        <v>222</v>
      </c>
      <c r="AH10" s="7"/>
      <c r="AI10" s="6"/>
      <c r="AM10" s="185"/>
    </row>
    <row r="11" spans="1:43" ht="117.75" hidden="1" customHeight="1" x14ac:dyDescent="0.3">
      <c r="A11" s="6">
        <v>2</v>
      </c>
      <c r="B11" s="233" t="s">
        <v>277</v>
      </c>
      <c r="C11" s="16" t="s">
        <v>145</v>
      </c>
      <c r="D11" s="16" t="s">
        <v>274</v>
      </c>
      <c r="E11" s="16" t="s">
        <v>273</v>
      </c>
      <c r="F11" s="16" t="s">
        <v>457</v>
      </c>
      <c r="G11" s="69" t="s">
        <v>81</v>
      </c>
      <c r="H11" s="7">
        <v>12</v>
      </c>
      <c r="I11" s="193" t="s">
        <v>94</v>
      </c>
      <c r="J11" s="166">
        <f>IF(I11="MUY BAJA",20%,IF(I11="BAJA",40%,IF(I11="MEDIA",60%,IF(I11="ALTA",80%,IF(I11="MUY ALTA",100%,IF(I11="",""))))))</f>
        <v>0.4</v>
      </c>
      <c r="K11" s="243" t="s">
        <v>101</v>
      </c>
      <c r="L11" s="166">
        <f t="shared" ref="L11:L37" si="0">IF(K11="LEVE",20%,IF(K11="MENOR",40%,IF(K11="MODERADO",60%,IF(K11="MAYOR",80%,IF(K11="CATASTRÓFICO",100%,IF(I11="",""))))))</f>
        <v>0.6</v>
      </c>
      <c r="M11" s="244" t="s">
        <v>101</v>
      </c>
      <c r="N11" s="6">
        <v>2</v>
      </c>
      <c r="O11" s="121" t="s">
        <v>275</v>
      </c>
      <c r="P11" s="6" t="s">
        <v>29</v>
      </c>
      <c r="Q11" s="6" t="s">
        <v>29</v>
      </c>
      <c r="R11" s="19" t="s">
        <v>16</v>
      </c>
      <c r="S11" s="19" t="s">
        <v>10</v>
      </c>
      <c r="T11" s="166">
        <v>0.3</v>
      </c>
      <c r="U11" s="19" t="s">
        <v>20</v>
      </c>
      <c r="V11" s="19" t="s">
        <v>23</v>
      </c>
      <c r="W11" s="19" t="s">
        <v>27</v>
      </c>
      <c r="X11" s="193" t="s">
        <v>93</v>
      </c>
      <c r="Y11" s="166">
        <f>'Calculos Controles'!C15</f>
        <v>0.12</v>
      </c>
      <c r="Z11" s="243" t="s">
        <v>101</v>
      </c>
      <c r="AA11" s="174">
        <v>0.6</v>
      </c>
      <c r="AB11" s="118" t="s">
        <v>101</v>
      </c>
      <c r="AC11" s="240" t="s">
        <v>32</v>
      </c>
      <c r="AD11" s="121" t="s">
        <v>458</v>
      </c>
      <c r="AE11" s="387" t="s">
        <v>672</v>
      </c>
      <c r="AF11" s="69" t="s">
        <v>570</v>
      </c>
      <c r="AG11" s="237" t="s">
        <v>222</v>
      </c>
      <c r="AH11" s="6"/>
      <c r="AI11" s="6"/>
    </row>
    <row r="12" spans="1:43" ht="73.5" hidden="1" customHeight="1" x14ac:dyDescent="0.3">
      <c r="A12" s="6">
        <v>3</v>
      </c>
      <c r="B12" s="255" t="s">
        <v>598</v>
      </c>
      <c r="C12" s="256" t="s">
        <v>339</v>
      </c>
      <c r="D12" s="256" t="s">
        <v>340</v>
      </c>
      <c r="E12" s="257" t="s">
        <v>341</v>
      </c>
      <c r="F12" s="258" t="s">
        <v>567</v>
      </c>
      <c r="G12" s="259" t="s">
        <v>81</v>
      </c>
      <c r="H12" s="260">
        <v>369</v>
      </c>
      <c r="I12" s="193" t="s">
        <v>195</v>
      </c>
      <c r="J12" s="261">
        <f>IF(I12="MUY BAJA",20%,IF(I12="BAJA",40%,IF(I12="MEDIA",60%,IF(I12="ALTA",80%,IF(I12="MUY ALTA",100%,IF(I12="",""))))))</f>
        <v>0.6</v>
      </c>
      <c r="K12" s="243" t="s">
        <v>8</v>
      </c>
      <c r="L12" s="166">
        <f t="shared" si="0"/>
        <v>0.8</v>
      </c>
      <c r="M12" s="244" t="s">
        <v>100</v>
      </c>
      <c r="N12" s="6">
        <v>1</v>
      </c>
      <c r="O12" s="262" t="s">
        <v>459</v>
      </c>
      <c r="P12" s="69" t="s">
        <v>29</v>
      </c>
      <c r="Q12" s="6" t="s">
        <v>29</v>
      </c>
      <c r="R12" s="19" t="s">
        <v>15</v>
      </c>
      <c r="S12" s="19" t="s">
        <v>10</v>
      </c>
      <c r="T12" s="248">
        <v>0.4</v>
      </c>
      <c r="U12" s="19" t="s">
        <v>20</v>
      </c>
      <c r="V12" s="19" t="s">
        <v>23</v>
      </c>
      <c r="W12" s="19" t="s">
        <v>26</v>
      </c>
      <c r="X12" s="193" t="s">
        <v>93</v>
      </c>
      <c r="Y12" s="166">
        <v>0.36</v>
      </c>
      <c r="Z12" s="243" t="s">
        <v>101</v>
      </c>
      <c r="AA12" s="166">
        <f>IF(Z12="LEVE",20%,IF(Z12="MENOR",40%,IF(Z12="MODERADO",60%,IF(Z12="MAYOR",80%,IF(Z12="CATASTROFICO",100%,IF(Z12="",""))))))</f>
        <v>0.6</v>
      </c>
      <c r="AB12" s="244" t="s">
        <v>100</v>
      </c>
      <c r="AC12" s="240" t="s">
        <v>32</v>
      </c>
      <c r="AD12" s="16" t="s">
        <v>552</v>
      </c>
      <c r="AE12" s="7" t="s">
        <v>342</v>
      </c>
      <c r="AF12" s="69" t="s">
        <v>570</v>
      </c>
      <c r="AG12" s="182" t="s">
        <v>222</v>
      </c>
      <c r="AH12" s="6"/>
      <c r="AI12" s="6"/>
    </row>
    <row r="13" spans="1:43" ht="115.5" hidden="1" customHeight="1" x14ac:dyDescent="0.3">
      <c r="A13" s="6">
        <v>4</v>
      </c>
      <c r="B13" s="255" t="s">
        <v>599</v>
      </c>
      <c r="C13" s="256" t="s">
        <v>462</v>
      </c>
      <c r="D13" s="290" t="s">
        <v>553</v>
      </c>
      <c r="E13" s="256" t="s">
        <v>568</v>
      </c>
      <c r="F13" s="256" t="s">
        <v>569</v>
      </c>
      <c r="G13" s="259" t="s">
        <v>81</v>
      </c>
      <c r="H13" s="260">
        <v>369</v>
      </c>
      <c r="I13" s="193" t="s">
        <v>195</v>
      </c>
      <c r="J13" s="261">
        <f>IF(I13="MUY BAJA",20%,IF(I13="BAJA",40%,IF(I13="MEDIA",60%,IF(I13="ALTA",80%,IF(I13="MUY ALTA",100%,IF(I13="",""))))))</f>
        <v>0.6</v>
      </c>
      <c r="K13" s="243" t="s">
        <v>8</v>
      </c>
      <c r="L13" s="166">
        <f t="shared" si="0"/>
        <v>0.8</v>
      </c>
      <c r="M13" s="244" t="s">
        <v>100</v>
      </c>
      <c r="N13" s="6">
        <v>2</v>
      </c>
      <c r="O13" s="263" t="s">
        <v>460</v>
      </c>
      <c r="P13" s="6" t="s">
        <v>29</v>
      </c>
      <c r="Q13" s="6" t="s">
        <v>29</v>
      </c>
      <c r="R13" s="19" t="s">
        <v>15</v>
      </c>
      <c r="S13" s="19" t="s">
        <v>10</v>
      </c>
      <c r="T13" s="248">
        <v>0.4</v>
      </c>
      <c r="U13" s="19" t="s">
        <v>20</v>
      </c>
      <c r="V13" s="19" t="s">
        <v>23</v>
      </c>
      <c r="W13" s="19" t="s">
        <v>26</v>
      </c>
      <c r="X13" s="193" t="s">
        <v>93</v>
      </c>
      <c r="Y13" s="173">
        <v>0.36</v>
      </c>
      <c r="Z13" s="243" t="s">
        <v>101</v>
      </c>
      <c r="AA13" s="166">
        <f>IF(Z13="LEVE",20%,IF(Z13="MENOR",40%,IF(Z13="MODERADO",60%,IF(Z13="MAYOR",80%,IF(Z13="CATASTROFICO",100%,IF(Z13="",""))))))</f>
        <v>0.6</v>
      </c>
      <c r="AB13" s="244" t="s">
        <v>100</v>
      </c>
      <c r="AC13" s="240" t="s">
        <v>32</v>
      </c>
      <c r="AD13" s="169" t="s">
        <v>461</v>
      </c>
      <c r="AE13" s="7" t="s">
        <v>342</v>
      </c>
      <c r="AF13" s="69" t="s">
        <v>570</v>
      </c>
      <c r="AG13" s="182" t="s">
        <v>222</v>
      </c>
      <c r="AH13" s="7"/>
      <c r="AI13" s="7"/>
    </row>
    <row r="14" spans="1:43" ht="117" hidden="1" customHeight="1" x14ac:dyDescent="0.3">
      <c r="A14" s="6">
        <v>5</v>
      </c>
      <c r="B14" s="255" t="s">
        <v>600</v>
      </c>
      <c r="C14" s="256" t="s">
        <v>462</v>
      </c>
      <c r="D14" s="256" t="s">
        <v>343</v>
      </c>
      <c r="E14" s="256" t="s">
        <v>463</v>
      </c>
      <c r="F14" s="256" t="s">
        <v>464</v>
      </c>
      <c r="G14" s="264" t="s">
        <v>270</v>
      </c>
      <c r="H14" s="265">
        <v>2</v>
      </c>
      <c r="I14" s="254" t="s">
        <v>93</v>
      </c>
      <c r="J14" s="261">
        <f>IF(I14="MUY BAJA",20%,IF(I14="BAJA",40%,IF(I14="MEDIA",60%,IF(I14="ALTA",80%,IF(I14="MUY ALTA",100%,IF(I14="",""))))))</f>
        <v>0.2</v>
      </c>
      <c r="K14" s="243" t="s">
        <v>104</v>
      </c>
      <c r="L14" s="166">
        <f t="shared" si="0"/>
        <v>1</v>
      </c>
      <c r="M14" s="244" t="s">
        <v>99</v>
      </c>
      <c r="N14" s="7">
        <v>3</v>
      </c>
      <c r="O14" s="262" t="s">
        <v>465</v>
      </c>
      <c r="P14" s="266" t="s">
        <v>344</v>
      </c>
      <c r="Q14" s="7" t="s">
        <v>344</v>
      </c>
      <c r="R14" s="19" t="s">
        <v>15</v>
      </c>
      <c r="S14" s="19" t="s">
        <v>10</v>
      </c>
      <c r="T14" s="248">
        <f>+'[2]ValoraciónControles Fomento'!G62</f>
        <v>0</v>
      </c>
      <c r="U14" s="19" t="s">
        <v>20</v>
      </c>
      <c r="V14" s="19" t="s">
        <v>23</v>
      </c>
      <c r="W14" s="19" t="s">
        <v>26</v>
      </c>
      <c r="X14" s="193" t="s">
        <v>93</v>
      </c>
      <c r="Y14" s="166">
        <v>0.36</v>
      </c>
      <c r="Z14" s="243" t="s">
        <v>104</v>
      </c>
      <c r="AA14" s="166">
        <f>IF(Z14="LEVE",20%,IF(Z14="MENOR",40%,IF(Z14="MODERADO",60%,IF(Z14="MAYOR",80%,IF(Z14="CATASTRÓFICO",100%,IF(Z14="",""))))))</f>
        <v>1</v>
      </c>
      <c r="AB14" s="239" t="s">
        <v>99</v>
      </c>
      <c r="AC14" s="240" t="s">
        <v>32</v>
      </c>
      <c r="AD14" s="169" t="s">
        <v>466</v>
      </c>
      <c r="AE14" s="7" t="s">
        <v>342</v>
      </c>
      <c r="AF14" s="69" t="s">
        <v>570</v>
      </c>
      <c r="AG14" s="182" t="s">
        <v>571</v>
      </c>
      <c r="AH14" s="7"/>
      <c r="AI14" s="7"/>
    </row>
    <row r="15" spans="1:43" ht="88.5" hidden="1" customHeight="1" x14ac:dyDescent="0.3">
      <c r="A15" s="563">
        <v>6</v>
      </c>
      <c r="B15" s="563" t="s">
        <v>601</v>
      </c>
      <c r="C15" s="601" t="s">
        <v>145</v>
      </c>
      <c r="D15" s="618" t="s">
        <v>467</v>
      </c>
      <c r="E15" s="618" t="s">
        <v>278</v>
      </c>
      <c r="F15" s="618" t="s">
        <v>279</v>
      </c>
      <c r="G15" s="604" t="s">
        <v>81</v>
      </c>
      <c r="H15" s="596">
        <v>2</v>
      </c>
      <c r="I15" s="633" t="s">
        <v>93</v>
      </c>
      <c r="J15" s="599">
        <v>0.2</v>
      </c>
      <c r="K15" s="593" t="s">
        <v>8</v>
      </c>
      <c r="L15" s="591">
        <f t="shared" si="0"/>
        <v>0.8</v>
      </c>
      <c r="M15" s="584" t="s">
        <v>100</v>
      </c>
      <c r="N15" s="6">
        <v>1</v>
      </c>
      <c r="O15" s="16" t="s">
        <v>280</v>
      </c>
      <c r="P15" s="165" t="s">
        <v>29</v>
      </c>
      <c r="Q15" s="165" t="s">
        <v>29</v>
      </c>
      <c r="R15" s="19" t="s">
        <v>15</v>
      </c>
      <c r="S15" s="19" t="s">
        <v>10</v>
      </c>
      <c r="T15" s="166">
        <v>0.4</v>
      </c>
      <c r="U15" s="19" t="s">
        <v>20</v>
      </c>
      <c r="V15" s="19" t="s">
        <v>23</v>
      </c>
      <c r="W15" s="19" t="s">
        <v>27</v>
      </c>
      <c r="X15" s="193" t="s">
        <v>93</v>
      </c>
      <c r="Y15" s="190">
        <v>0.12</v>
      </c>
      <c r="Z15" s="243" t="s">
        <v>8</v>
      </c>
      <c r="AA15" s="166">
        <f t="shared" ref="AA15:AA46" si="1">IF(Z15="LEVE",20%,IF(Z15="MENOR",40%,IF(Z15="MODERADO",60%,IF(Z15="MAYOR",80%,IF(Z15="CATASTRÓFICO",100%,IF(Z15="",""))))))</f>
        <v>0.8</v>
      </c>
      <c r="AB15" s="244" t="s">
        <v>100</v>
      </c>
      <c r="AC15" s="240" t="s">
        <v>32</v>
      </c>
      <c r="AD15" s="121" t="s">
        <v>281</v>
      </c>
      <c r="AE15" s="122" t="s">
        <v>665</v>
      </c>
      <c r="AF15" s="69" t="s">
        <v>570</v>
      </c>
      <c r="AG15" s="182" t="s">
        <v>222</v>
      </c>
      <c r="AH15" s="7"/>
      <c r="AI15" s="7"/>
    </row>
    <row r="16" spans="1:43" ht="87" hidden="1" customHeight="1" x14ac:dyDescent="0.3">
      <c r="A16" s="564"/>
      <c r="B16" s="564"/>
      <c r="C16" s="602"/>
      <c r="D16" s="632"/>
      <c r="E16" s="632"/>
      <c r="F16" s="632"/>
      <c r="G16" s="605"/>
      <c r="H16" s="597"/>
      <c r="I16" s="621"/>
      <c r="J16" s="600"/>
      <c r="K16" s="595"/>
      <c r="L16" s="592"/>
      <c r="M16" s="585"/>
      <c r="N16" s="6">
        <v>2</v>
      </c>
      <c r="O16" s="16" t="s">
        <v>468</v>
      </c>
      <c r="P16" s="165" t="s">
        <v>29</v>
      </c>
      <c r="Q16" s="165" t="s">
        <v>29</v>
      </c>
      <c r="R16" s="19" t="s">
        <v>15</v>
      </c>
      <c r="S16" s="19" t="s">
        <v>10</v>
      </c>
      <c r="T16" s="166">
        <v>0.4</v>
      </c>
      <c r="U16" s="19" t="s">
        <v>20</v>
      </c>
      <c r="V16" s="19" t="s">
        <v>23</v>
      </c>
      <c r="W16" s="19" t="s">
        <v>27</v>
      </c>
      <c r="X16" s="193" t="s">
        <v>93</v>
      </c>
      <c r="Y16" s="190">
        <v>7.1999999999999995E-2</v>
      </c>
      <c r="Z16" s="243" t="s">
        <v>8</v>
      </c>
      <c r="AA16" s="166">
        <f t="shared" si="1"/>
        <v>0.8</v>
      </c>
      <c r="AB16" s="244" t="s">
        <v>100</v>
      </c>
      <c r="AC16" s="240" t="s">
        <v>32</v>
      </c>
      <c r="AD16" s="121" t="s">
        <v>664</v>
      </c>
      <c r="AE16" s="122" t="s">
        <v>665</v>
      </c>
      <c r="AF16" s="69" t="s">
        <v>570</v>
      </c>
      <c r="AG16" s="182" t="s">
        <v>222</v>
      </c>
      <c r="AH16" s="7"/>
      <c r="AI16" s="7"/>
    </row>
    <row r="17" spans="1:35" ht="59.25" hidden="1" customHeight="1" x14ac:dyDescent="0.3">
      <c r="A17" s="563">
        <v>7</v>
      </c>
      <c r="B17" s="563" t="s">
        <v>597</v>
      </c>
      <c r="C17" s="588" t="s">
        <v>145</v>
      </c>
      <c r="D17" s="618" t="s">
        <v>282</v>
      </c>
      <c r="E17" s="618" t="s">
        <v>554</v>
      </c>
      <c r="F17" s="618" t="s">
        <v>555</v>
      </c>
      <c r="G17" s="588" t="s">
        <v>81</v>
      </c>
      <c r="H17" s="596">
        <v>12</v>
      </c>
      <c r="I17" s="620" t="s">
        <v>94</v>
      </c>
      <c r="J17" s="599">
        <v>0.4</v>
      </c>
      <c r="K17" s="593" t="s">
        <v>101</v>
      </c>
      <c r="L17" s="591">
        <f t="shared" si="0"/>
        <v>0.6</v>
      </c>
      <c r="M17" s="584" t="s">
        <v>101</v>
      </c>
      <c r="N17" s="6">
        <v>1</v>
      </c>
      <c r="O17" s="16" t="s">
        <v>283</v>
      </c>
      <c r="P17" s="165" t="s">
        <v>29</v>
      </c>
      <c r="Q17" s="165" t="s">
        <v>29</v>
      </c>
      <c r="R17" s="19" t="s">
        <v>15</v>
      </c>
      <c r="S17" s="19" t="s">
        <v>10</v>
      </c>
      <c r="T17" s="166">
        <v>0.4</v>
      </c>
      <c r="U17" s="19" t="s">
        <v>20</v>
      </c>
      <c r="V17" s="19" t="s">
        <v>23</v>
      </c>
      <c r="W17" s="19" t="s">
        <v>27</v>
      </c>
      <c r="X17" s="193" t="s">
        <v>94</v>
      </c>
      <c r="Y17" s="190">
        <v>0.24</v>
      </c>
      <c r="Z17" s="243" t="s">
        <v>103</v>
      </c>
      <c r="AA17" s="166">
        <f t="shared" si="1"/>
        <v>0.4</v>
      </c>
      <c r="AB17" s="244" t="s">
        <v>100</v>
      </c>
      <c r="AC17" s="240" t="s">
        <v>32</v>
      </c>
      <c r="AD17" s="169" t="s">
        <v>284</v>
      </c>
      <c r="AE17" s="122" t="s">
        <v>285</v>
      </c>
      <c r="AF17" s="69" t="s">
        <v>570</v>
      </c>
      <c r="AG17" s="182" t="s">
        <v>222</v>
      </c>
      <c r="AH17" s="7"/>
      <c r="AI17" s="7"/>
    </row>
    <row r="18" spans="1:35" ht="72.75" hidden="1" customHeight="1" x14ac:dyDescent="0.3">
      <c r="A18" s="564"/>
      <c r="B18" s="564"/>
      <c r="C18" s="589"/>
      <c r="D18" s="619"/>
      <c r="E18" s="619"/>
      <c r="F18" s="619"/>
      <c r="G18" s="589"/>
      <c r="H18" s="617"/>
      <c r="I18" s="620"/>
      <c r="J18" s="626"/>
      <c r="K18" s="594"/>
      <c r="L18" s="592"/>
      <c r="M18" s="585"/>
      <c r="N18" s="6">
        <v>2</v>
      </c>
      <c r="O18" s="121" t="s">
        <v>286</v>
      </c>
      <c r="P18" s="165" t="s">
        <v>29</v>
      </c>
      <c r="Q18" s="165" t="s">
        <v>29</v>
      </c>
      <c r="R18" s="19" t="s">
        <v>16</v>
      </c>
      <c r="S18" s="19" t="s">
        <v>10</v>
      </c>
      <c r="T18" s="166">
        <v>0.3</v>
      </c>
      <c r="U18" s="19" t="s">
        <v>20</v>
      </c>
      <c r="V18" s="19" t="s">
        <v>23</v>
      </c>
      <c r="W18" s="19" t="s">
        <v>27</v>
      </c>
      <c r="X18" s="193" t="s">
        <v>93</v>
      </c>
      <c r="Y18" s="190">
        <v>0.16800000000000001</v>
      </c>
      <c r="Z18" s="243" t="s">
        <v>103</v>
      </c>
      <c r="AA18" s="166">
        <f t="shared" si="1"/>
        <v>0.4</v>
      </c>
      <c r="AB18" s="244" t="s">
        <v>102</v>
      </c>
      <c r="AC18" s="240" t="s">
        <v>32</v>
      </c>
      <c r="AD18" s="169" t="s">
        <v>287</v>
      </c>
      <c r="AE18" s="122" t="s">
        <v>285</v>
      </c>
      <c r="AF18" s="69" t="s">
        <v>570</v>
      </c>
      <c r="AG18" s="182" t="s">
        <v>222</v>
      </c>
      <c r="AH18" s="7"/>
      <c r="AI18" s="7"/>
    </row>
    <row r="19" spans="1:35" ht="115.5" hidden="1" x14ac:dyDescent="0.3">
      <c r="A19" s="6">
        <v>8</v>
      </c>
      <c r="B19" s="6" t="s">
        <v>596</v>
      </c>
      <c r="C19" s="169" t="s">
        <v>556</v>
      </c>
      <c r="D19" s="246" t="s">
        <v>288</v>
      </c>
      <c r="E19" s="247" t="s">
        <v>557</v>
      </c>
      <c r="F19" s="246" t="s">
        <v>558</v>
      </c>
      <c r="G19" s="69" t="s">
        <v>270</v>
      </c>
      <c r="H19" s="7">
        <v>120</v>
      </c>
      <c r="I19" s="193" t="s">
        <v>195</v>
      </c>
      <c r="J19" s="8">
        <v>0.6</v>
      </c>
      <c r="K19" s="243" t="s">
        <v>8</v>
      </c>
      <c r="L19" s="166">
        <f t="shared" si="0"/>
        <v>0.8</v>
      </c>
      <c r="M19" s="244" t="s">
        <v>100</v>
      </c>
      <c r="N19" s="6">
        <v>3</v>
      </c>
      <c r="O19" s="121" t="s">
        <v>289</v>
      </c>
      <c r="P19" s="6" t="s">
        <v>29</v>
      </c>
      <c r="Q19" s="6" t="s">
        <v>29</v>
      </c>
      <c r="R19" s="19" t="s">
        <v>16</v>
      </c>
      <c r="S19" s="19" t="s">
        <v>10</v>
      </c>
      <c r="T19" s="166">
        <v>0.3</v>
      </c>
      <c r="U19" s="19" t="s">
        <v>20</v>
      </c>
      <c r="V19" s="19" t="s">
        <v>23</v>
      </c>
      <c r="W19" s="19" t="s">
        <v>26</v>
      </c>
      <c r="X19" s="193" t="s">
        <v>195</v>
      </c>
      <c r="Y19" s="175">
        <v>0.42</v>
      </c>
      <c r="Z19" s="243" t="s">
        <v>167</v>
      </c>
      <c r="AA19" s="166">
        <f t="shared" si="1"/>
        <v>0.2</v>
      </c>
      <c r="AB19" s="244" t="s">
        <v>102</v>
      </c>
      <c r="AC19" s="240" t="s">
        <v>32</v>
      </c>
      <c r="AD19" s="122" t="s">
        <v>666</v>
      </c>
      <c r="AE19" s="7" t="s">
        <v>290</v>
      </c>
      <c r="AF19" s="69" t="s">
        <v>570</v>
      </c>
      <c r="AG19" s="182" t="s">
        <v>222</v>
      </c>
      <c r="AH19" s="7"/>
      <c r="AI19" s="7"/>
    </row>
    <row r="20" spans="1:35" ht="75.75" hidden="1" x14ac:dyDescent="0.3">
      <c r="A20" s="6">
        <v>9</v>
      </c>
      <c r="B20" s="255" t="s">
        <v>647</v>
      </c>
      <c r="C20" s="169" t="s">
        <v>333</v>
      </c>
      <c r="D20" s="169" t="s">
        <v>334</v>
      </c>
      <c r="E20" s="169" t="s">
        <v>566</v>
      </c>
      <c r="F20" s="169" t="s">
        <v>335</v>
      </c>
      <c r="G20" s="169" t="s">
        <v>81</v>
      </c>
      <c r="H20" s="7">
        <v>2</v>
      </c>
      <c r="I20" s="193" t="s">
        <v>93</v>
      </c>
      <c r="J20" s="166">
        <f>IF(I20="MUY BAJA",20%,IF(I20="BAJA",40%,IF(I20="MEDIA",60%,IF(I20="ALTA",80%,IF(I20="MUY ALTA",100%,IF(I20="",""))))))</f>
        <v>0.2</v>
      </c>
      <c r="K20" s="243" t="s">
        <v>8</v>
      </c>
      <c r="L20" s="166">
        <f t="shared" si="0"/>
        <v>0.8</v>
      </c>
      <c r="M20" s="244" t="s">
        <v>100</v>
      </c>
      <c r="N20" s="6">
        <v>1</v>
      </c>
      <c r="O20" s="16" t="s">
        <v>559</v>
      </c>
      <c r="P20" s="69" t="s">
        <v>29</v>
      </c>
      <c r="Q20" s="6" t="s">
        <v>29</v>
      </c>
      <c r="R20" s="19" t="s">
        <v>15</v>
      </c>
      <c r="S20" s="19" t="s">
        <v>10</v>
      </c>
      <c r="T20" s="248">
        <f>[14]ValoraciónControles!G26</f>
        <v>0</v>
      </c>
      <c r="U20" s="19" t="s">
        <v>20</v>
      </c>
      <c r="V20" s="19" t="s">
        <v>23</v>
      </c>
      <c r="W20" s="19" t="s">
        <v>27</v>
      </c>
      <c r="X20" s="193" t="s">
        <v>94</v>
      </c>
      <c r="Y20" s="166">
        <v>0.36</v>
      </c>
      <c r="Z20" s="243" t="s">
        <v>8</v>
      </c>
      <c r="AA20" s="166">
        <f t="shared" si="1"/>
        <v>0.8</v>
      </c>
      <c r="AB20" s="244" t="s">
        <v>100</v>
      </c>
      <c r="AC20" s="240" t="s">
        <v>32</v>
      </c>
      <c r="AD20" s="16" t="s">
        <v>560</v>
      </c>
      <c r="AE20" s="7" t="s">
        <v>292</v>
      </c>
      <c r="AF20" s="69" t="s">
        <v>570</v>
      </c>
      <c r="AG20" s="182" t="s">
        <v>222</v>
      </c>
      <c r="AH20" s="7"/>
      <c r="AI20" s="7"/>
    </row>
    <row r="21" spans="1:35" ht="75.75" hidden="1" x14ac:dyDescent="0.3">
      <c r="A21" s="6">
        <v>10</v>
      </c>
      <c r="B21" s="255" t="s">
        <v>646</v>
      </c>
      <c r="C21" s="169" t="s">
        <v>293</v>
      </c>
      <c r="D21" s="169" t="s">
        <v>336</v>
      </c>
      <c r="E21" s="169" t="s">
        <v>337</v>
      </c>
      <c r="F21" s="169" t="s">
        <v>338</v>
      </c>
      <c r="G21" s="169" t="s">
        <v>270</v>
      </c>
      <c r="H21" s="7">
        <v>700</v>
      </c>
      <c r="I21" s="193" t="s">
        <v>7</v>
      </c>
      <c r="J21" s="166">
        <f>IF(I21="MUY BAJA",20%,IF(I21="BAJA",40%,IF(I21="MEDIA",60%,IF(I21="ALTA",80%,IF(I21="MUY ALTA",100%,IF(I21="",""))))))</f>
        <v>0.8</v>
      </c>
      <c r="K21" s="243" t="s">
        <v>8</v>
      </c>
      <c r="L21" s="166">
        <f t="shared" si="0"/>
        <v>0.8</v>
      </c>
      <c r="M21" s="244" t="s">
        <v>100</v>
      </c>
      <c r="N21" s="6">
        <v>2</v>
      </c>
      <c r="O21" s="121" t="s">
        <v>561</v>
      </c>
      <c r="P21" s="6" t="s">
        <v>29</v>
      </c>
      <c r="Q21" s="6" t="s">
        <v>29</v>
      </c>
      <c r="R21" s="19" t="s">
        <v>15</v>
      </c>
      <c r="S21" s="19" t="s">
        <v>10</v>
      </c>
      <c r="T21" s="248">
        <f>[14]ValoraciónControles!G41</f>
        <v>0</v>
      </c>
      <c r="U21" s="19" t="s">
        <v>20</v>
      </c>
      <c r="V21" s="19" t="s">
        <v>23</v>
      </c>
      <c r="W21" s="19" t="s">
        <v>27</v>
      </c>
      <c r="X21" s="193" t="s">
        <v>94</v>
      </c>
      <c r="Y21" s="166">
        <v>0.24</v>
      </c>
      <c r="Z21" s="243" t="s">
        <v>8</v>
      </c>
      <c r="AA21" s="166">
        <f t="shared" si="1"/>
        <v>0.8</v>
      </c>
      <c r="AB21" s="244" t="s">
        <v>100</v>
      </c>
      <c r="AC21" s="240" t="s">
        <v>32</v>
      </c>
      <c r="AD21" s="16" t="s">
        <v>562</v>
      </c>
      <c r="AE21" s="7" t="s">
        <v>292</v>
      </c>
      <c r="AF21" s="69" t="s">
        <v>570</v>
      </c>
      <c r="AG21" s="182" t="s">
        <v>571</v>
      </c>
      <c r="AH21" s="7"/>
      <c r="AI21" s="7"/>
    </row>
    <row r="22" spans="1:35" ht="99" hidden="1" x14ac:dyDescent="0.3">
      <c r="A22" s="6">
        <v>11</v>
      </c>
      <c r="B22" s="255" t="s">
        <v>389</v>
      </c>
      <c r="C22" s="216" t="s">
        <v>291</v>
      </c>
      <c r="D22" s="216" t="s">
        <v>294</v>
      </c>
      <c r="E22" s="216" t="s">
        <v>469</v>
      </c>
      <c r="F22" s="169" t="s">
        <v>470</v>
      </c>
      <c r="G22" s="7" t="s">
        <v>81</v>
      </c>
      <c r="H22" s="7">
        <v>1000</v>
      </c>
      <c r="I22" s="193" t="s">
        <v>7</v>
      </c>
      <c r="J22" s="166">
        <f>IF(I22="MUY BAJA",20%,IF(I22="BAJA",40%,IF(I22="MEDIA",60%,IF(I22="ALTA",80%,IF(I22="MUY ALTA",100%,IF(I22="",""))))))</f>
        <v>0.8</v>
      </c>
      <c r="K22" s="243" t="s">
        <v>8</v>
      </c>
      <c r="L22" s="166">
        <f t="shared" si="0"/>
        <v>0.8</v>
      </c>
      <c r="M22" s="244" t="s">
        <v>100</v>
      </c>
      <c r="N22" s="6">
        <v>1</v>
      </c>
      <c r="O22" s="16" t="s">
        <v>295</v>
      </c>
      <c r="P22" s="69" t="s">
        <v>29</v>
      </c>
      <c r="Q22" s="6" t="s">
        <v>29</v>
      </c>
      <c r="R22" s="19" t="s">
        <v>15</v>
      </c>
      <c r="S22" s="19" t="s">
        <v>10</v>
      </c>
      <c r="T22" s="248">
        <f>[14]ValoraciónControles!G58</f>
        <v>0</v>
      </c>
      <c r="U22" s="19" t="s">
        <v>20</v>
      </c>
      <c r="V22" s="19" t="s">
        <v>23</v>
      </c>
      <c r="W22" s="19" t="s">
        <v>27</v>
      </c>
      <c r="X22" s="193" t="s">
        <v>7</v>
      </c>
      <c r="Y22" s="166">
        <v>0.36</v>
      </c>
      <c r="Z22" s="243" t="s">
        <v>101</v>
      </c>
      <c r="AA22" s="166">
        <f t="shared" si="1"/>
        <v>0.6</v>
      </c>
      <c r="AB22" s="244" t="s">
        <v>100</v>
      </c>
      <c r="AC22" s="240" t="s">
        <v>32</v>
      </c>
      <c r="AD22" s="16" t="s">
        <v>296</v>
      </c>
      <c r="AE22" s="7" t="s">
        <v>297</v>
      </c>
      <c r="AF22" s="69" t="s">
        <v>570</v>
      </c>
      <c r="AG22" s="182" t="s">
        <v>222</v>
      </c>
      <c r="AH22" s="7"/>
      <c r="AI22" s="7"/>
    </row>
    <row r="23" spans="1:35" ht="75.75" hidden="1" x14ac:dyDescent="0.3">
      <c r="A23" s="6">
        <v>12</v>
      </c>
      <c r="B23" s="255" t="s">
        <v>390</v>
      </c>
      <c r="C23" s="216" t="s">
        <v>293</v>
      </c>
      <c r="D23" s="169" t="s">
        <v>327</v>
      </c>
      <c r="E23" s="216" t="s">
        <v>328</v>
      </c>
      <c r="F23" s="169" t="s">
        <v>329</v>
      </c>
      <c r="G23" s="7" t="s">
        <v>85</v>
      </c>
      <c r="H23" s="7">
        <v>120</v>
      </c>
      <c r="I23" s="193" t="s">
        <v>195</v>
      </c>
      <c r="J23" s="166">
        <f>IF(I23="MUY BAJA",20%,IF(I23="BAJA",40%,IF(I23="MEDIA",60%,IF(I23="ALTA",80%,IF(I23="MUY ALTA",100%,IF(I23="",""))))))</f>
        <v>0.6</v>
      </c>
      <c r="K23" s="243" t="s">
        <v>8</v>
      </c>
      <c r="L23" s="166">
        <f t="shared" si="0"/>
        <v>0.8</v>
      </c>
      <c r="M23" s="244" t="s">
        <v>100</v>
      </c>
      <c r="N23" s="6">
        <v>2</v>
      </c>
      <c r="O23" s="121" t="s">
        <v>471</v>
      </c>
      <c r="P23" s="6" t="s">
        <v>29</v>
      </c>
      <c r="Q23" s="6" t="s">
        <v>29</v>
      </c>
      <c r="R23" s="19" t="s">
        <v>16</v>
      </c>
      <c r="S23" s="19" t="s">
        <v>10</v>
      </c>
      <c r="T23" s="248">
        <f>[14]ValoraciónControles!G73</f>
        <v>0</v>
      </c>
      <c r="U23" s="19" t="s">
        <v>20</v>
      </c>
      <c r="V23" s="19" t="s">
        <v>23</v>
      </c>
      <c r="W23" s="19" t="s">
        <v>27</v>
      </c>
      <c r="X23" s="193" t="s">
        <v>195</v>
      </c>
      <c r="Y23" s="166">
        <v>0.36</v>
      </c>
      <c r="Z23" s="243" t="s">
        <v>8</v>
      </c>
      <c r="AA23" s="166">
        <f t="shared" si="1"/>
        <v>0.8</v>
      </c>
      <c r="AB23" s="244" t="s">
        <v>100</v>
      </c>
      <c r="AC23" s="240" t="s">
        <v>32</v>
      </c>
      <c r="AD23" s="16" t="s">
        <v>472</v>
      </c>
      <c r="AE23" s="7" t="s">
        <v>473</v>
      </c>
      <c r="AF23" s="69" t="s">
        <v>570</v>
      </c>
      <c r="AG23" s="182" t="s">
        <v>222</v>
      </c>
      <c r="AH23" s="7"/>
      <c r="AI23" s="7"/>
    </row>
    <row r="24" spans="1:35" ht="148.5" hidden="1" x14ac:dyDescent="0.3">
      <c r="A24" s="6">
        <v>13</v>
      </c>
      <c r="B24" s="255" t="s">
        <v>391</v>
      </c>
      <c r="C24" s="216" t="s">
        <v>293</v>
      </c>
      <c r="D24" s="169" t="s">
        <v>330</v>
      </c>
      <c r="E24" s="216" t="s">
        <v>331</v>
      </c>
      <c r="F24" s="169" t="s">
        <v>332</v>
      </c>
      <c r="G24" s="7" t="s">
        <v>270</v>
      </c>
      <c r="H24" s="7">
        <v>120</v>
      </c>
      <c r="I24" s="193" t="s">
        <v>195</v>
      </c>
      <c r="J24" s="166">
        <f>IF(I24="MUY BAJA",20%,IF(I24="BAJA",40%,IF(I24="MEDIA",60%,IF(I24="ALTA",80%,IF(I24="MUY ALTA",100%,IF(I24="",""))))))</f>
        <v>0.6</v>
      </c>
      <c r="K24" s="243" t="s">
        <v>8</v>
      </c>
      <c r="L24" s="166">
        <f t="shared" si="0"/>
        <v>0.8</v>
      </c>
      <c r="M24" s="244" t="s">
        <v>100</v>
      </c>
      <c r="N24" s="6">
        <v>3</v>
      </c>
      <c r="O24" s="121" t="s">
        <v>298</v>
      </c>
      <c r="P24" s="6" t="s">
        <v>29</v>
      </c>
      <c r="Q24" s="6" t="s">
        <v>29</v>
      </c>
      <c r="R24" s="19" t="s">
        <v>15</v>
      </c>
      <c r="S24" s="19" t="s">
        <v>10</v>
      </c>
      <c r="T24" s="248">
        <f>[14]ValoraciónControles!G88</f>
        <v>0</v>
      </c>
      <c r="U24" s="19" t="s">
        <v>20</v>
      </c>
      <c r="V24" s="19" t="s">
        <v>23</v>
      </c>
      <c r="W24" s="19" t="s">
        <v>27</v>
      </c>
      <c r="X24" s="193" t="s">
        <v>7</v>
      </c>
      <c r="Y24" s="166">
        <v>0.36</v>
      </c>
      <c r="Z24" s="243" t="s">
        <v>101</v>
      </c>
      <c r="AA24" s="166">
        <f t="shared" si="1"/>
        <v>0.6</v>
      </c>
      <c r="AB24" s="244" t="s">
        <v>100</v>
      </c>
      <c r="AC24" s="240" t="s">
        <v>32</v>
      </c>
      <c r="AD24" s="169" t="s">
        <v>563</v>
      </c>
      <c r="AE24" s="7" t="s">
        <v>292</v>
      </c>
      <c r="AF24" s="69" t="s">
        <v>570</v>
      </c>
      <c r="AG24" s="182" t="s">
        <v>571</v>
      </c>
      <c r="AH24" s="7"/>
      <c r="AI24" s="7"/>
    </row>
    <row r="25" spans="1:35" ht="76.5" hidden="1" x14ac:dyDescent="0.3">
      <c r="A25" s="6">
        <v>14</v>
      </c>
      <c r="B25" s="6" t="s">
        <v>384</v>
      </c>
      <c r="C25" s="169" t="s">
        <v>145</v>
      </c>
      <c r="D25" s="16" t="s">
        <v>299</v>
      </c>
      <c r="E25" s="16" t="s">
        <v>300</v>
      </c>
      <c r="F25" s="16" t="s">
        <v>475</v>
      </c>
      <c r="G25" s="69" t="s">
        <v>301</v>
      </c>
      <c r="H25" s="7">
        <v>72</v>
      </c>
      <c r="I25" s="193" t="s">
        <v>195</v>
      </c>
      <c r="J25" s="8">
        <v>0.6</v>
      </c>
      <c r="K25" s="243" t="s">
        <v>101</v>
      </c>
      <c r="L25" s="166">
        <f t="shared" si="0"/>
        <v>0.6</v>
      </c>
      <c r="M25" s="244" t="s">
        <v>101</v>
      </c>
      <c r="N25" s="6">
        <v>1</v>
      </c>
      <c r="O25" s="16" t="s">
        <v>302</v>
      </c>
      <c r="P25" s="165" t="s">
        <v>29</v>
      </c>
      <c r="Q25" s="165" t="s">
        <v>29</v>
      </c>
      <c r="R25" s="19" t="s">
        <v>15</v>
      </c>
      <c r="S25" s="19" t="s">
        <v>10</v>
      </c>
      <c r="T25" s="166">
        <v>0.4</v>
      </c>
      <c r="U25" s="19" t="s">
        <v>20</v>
      </c>
      <c r="V25" s="19" t="s">
        <v>23</v>
      </c>
      <c r="W25" s="19" t="s">
        <v>27</v>
      </c>
      <c r="X25" s="193" t="s">
        <v>93</v>
      </c>
      <c r="Y25" s="166">
        <v>0.36</v>
      </c>
      <c r="Z25" s="243" t="s">
        <v>101</v>
      </c>
      <c r="AA25" s="166">
        <f t="shared" si="1"/>
        <v>0.6</v>
      </c>
      <c r="AB25" s="244" t="s">
        <v>101</v>
      </c>
      <c r="AC25" s="240" t="s">
        <v>32</v>
      </c>
      <c r="AD25" s="169" t="s">
        <v>303</v>
      </c>
      <c r="AE25" s="6"/>
      <c r="AF25" s="69" t="s">
        <v>570</v>
      </c>
      <c r="AG25" s="237" t="s">
        <v>222</v>
      </c>
      <c r="AH25" s="7"/>
      <c r="AI25" s="7"/>
    </row>
    <row r="26" spans="1:35" ht="82.5" hidden="1" x14ac:dyDescent="0.3">
      <c r="A26" s="6">
        <v>15</v>
      </c>
      <c r="B26" s="6" t="s">
        <v>385</v>
      </c>
      <c r="C26" s="169" t="s">
        <v>474</v>
      </c>
      <c r="D26" s="16" t="s">
        <v>304</v>
      </c>
      <c r="E26" s="16" t="s">
        <v>476</v>
      </c>
      <c r="F26" s="16" t="s">
        <v>477</v>
      </c>
      <c r="G26" s="69" t="s">
        <v>87</v>
      </c>
      <c r="H26" s="7">
        <v>12</v>
      </c>
      <c r="I26" s="249" t="s">
        <v>94</v>
      </c>
      <c r="J26" s="8">
        <v>0.4</v>
      </c>
      <c r="K26" s="243" t="s">
        <v>8</v>
      </c>
      <c r="L26" s="166">
        <f t="shared" si="0"/>
        <v>0.8</v>
      </c>
      <c r="M26" s="244" t="s">
        <v>100</v>
      </c>
      <c r="N26" s="6">
        <v>2</v>
      </c>
      <c r="O26" s="121" t="s">
        <v>478</v>
      </c>
      <c r="P26" s="6" t="s">
        <v>29</v>
      </c>
      <c r="Q26" s="6" t="s">
        <v>29</v>
      </c>
      <c r="R26" s="19" t="s">
        <v>15</v>
      </c>
      <c r="S26" s="19" t="s">
        <v>10</v>
      </c>
      <c r="T26" s="173">
        <v>0.4</v>
      </c>
      <c r="U26" s="19" t="s">
        <v>20</v>
      </c>
      <c r="V26" s="19" t="s">
        <v>23</v>
      </c>
      <c r="W26" s="19" t="s">
        <v>27</v>
      </c>
      <c r="X26" s="193" t="s">
        <v>93</v>
      </c>
      <c r="Y26" s="166">
        <v>0.24</v>
      </c>
      <c r="Z26" s="243" t="s">
        <v>8</v>
      </c>
      <c r="AA26" s="166">
        <f t="shared" si="1"/>
        <v>0.8</v>
      </c>
      <c r="AB26" s="244" t="s">
        <v>100</v>
      </c>
      <c r="AC26" s="240" t="s">
        <v>32</v>
      </c>
      <c r="AD26" s="7" t="s">
        <v>305</v>
      </c>
      <c r="AE26" s="7" t="s">
        <v>306</v>
      </c>
      <c r="AF26" s="69" t="s">
        <v>570</v>
      </c>
      <c r="AG26" s="237" t="s">
        <v>222</v>
      </c>
      <c r="AH26" s="7"/>
      <c r="AI26" s="7"/>
    </row>
    <row r="27" spans="1:35" ht="75.75" hidden="1" x14ac:dyDescent="0.3">
      <c r="A27" s="6">
        <v>16</v>
      </c>
      <c r="B27" s="6" t="s">
        <v>386</v>
      </c>
      <c r="C27" s="169" t="s">
        <v>479</v>
      </c>
      <c r="D27" s="121" t="s">
        <v>307</v>
      </c>
      <c r="E27" s="16" t="s">
        <v>480</v>
      </c>
      <c r="F27" s="16" t="s">
        <v>481</v>
      </c>
      <c r="G27" s="69" t="s">
        <v>87</v>
      </c>
      <c r="H27" s="7">
        <v>36</v>
      </c>
      <c r="I27" s="249" t="s">
        <v>94</v>
      </c>
      <c r="J27" s="8">
        <v>0.6</v>
      </c>
      <c r="K27" s="243" t="s">
        <v>104</v>
      </c>
      <c r="L27" s="166">
        <f t="shared" si="0"/>
        <v>1</v>
      </c>
      <c r="M27" s="244" t="s">
        <v>99</v>
      </c>
      <c r="N27" s="6">
        <v>3</v>
      </c>
      <c r="O27" s="121" t="s">
        <v>196</v>
      </c>
      <c r="P27" s="6" t="s">
        <v>29</v>
      </c>
      <c r="Q27" s="6" t="s">
        <v>29</v>
      </c>
      <c r="R27" s="19" t="s">
        <v>15</v>
      </c>
      <c r="S27" s="19" t="s">
        <v>10</v>
      </c>
      <c r="T27" s="173">
        <v>0.3</v>
      </c>
      <c r="U27" s="19" t="s">
        <v>20</v>
      </c>
      <c r="V27" s="19" t="s">
        <v>23</v>
      </c>
      <c r="W27" s="19" t="s">
        <v>27</v>
      </c>
      <c r="X27" s="193" t="s">
        <v>94</v>
      </c>
      <c r="Y27" s="175">
        <v>0.42</v>
      </c>
      <c r="Z27" s="243" t="s">
        <v>104</v>
      </c>
      <c r="AA27" s="166">
        <f t="shared" si="1"/>
        <v>1</v>
      </c>
      <c r="AB27" s="244" t="s">
        <v>99</v>
      </c>
      <c r="AC27" s="240" t="s">
        <v>32</v>
      </c>
      <c r="AD27" s="169" t="s">
        <v>308</v>
      </c>
      <c r="AE27" s="7" t="s">
        <v>309</v>
      </c>
      <c r="AF27" s="69" t="s">
        <v>570</v>
      </c>
      <c r="AG27" s="237" t="s">
        <v>222</v>
      </c>
      <c r="AH27" s="7"/>
      <c r="AI27" s="7"/>
    </row>
    <row r="28" spans="1:35" ht="89.25" hidden="1" x14ac:dyDescent="0.3">
      <c r="A28" s="6">
        <v>17</v>
      </c>
      <c r="B28" s="6" t="s">
        <v>387</v>
      </c>
      <c r="C28" s="169" t="s">
        <v>310</v>
      </c>
      <c r="D28" s="121" t="s">
        <v>311</v>
      </c>
      <c r="E28" s="250" t="s">
        <v>312</v>
      </c>
      <c r="F28" s="16" t="s">
        <v>482</v>
      </c>
      <c r="G28" s="69" t="s">
        <v>81</v>
      </c>
      <c r="H28" s="7">
        <v>650</v>
      </c>
      <c r="I28" s="249" t="s">
        <v>7</v>
      </c>
      <c r="J28" s="8">
        <v>0.8</v>
      </c>
      <c r="K28" s="243" t="s">
        <v>103</v>
      </c>
      <c r="L28" s="166">
        <f t="shared" si="0"/>
        <v>0.4</v>
      </c>
      <c r="M28" s="244" t="s">
        <v>101</v>
      </c>
      <c r="N28" s="7">
        <v>4</v>
      </c>
      <c r="O28" s="122" t="s">
        <v>313</v>
      </c>
      <c r="P28" s="7" t="s">
        <v>29</v>
      </c>
      <c r="Q28" s="7" t="s">
        <v>29</v>
      </c>
      <c r="R28" s="19" t="s">
        <v>15</v>
      </c>
      <c r="S28" s="19" t="s">
        <v>10</v>
      </c>
      <c r="T28" s="173">
        <v>0.4</v>
      </c>
      <c r="U28" s="19" t="s">
        <v>20</v>
      </c>
      <c r="V28" s="19" t="s">
        <v>23</v>
      </c>
      <c r="W28" s="19" t="s">
        <v>27</v>
      </c>
      <c r="X28" s="193" t="s">
        <v>94</v>
      </c>
      <c r="Y28" s="166">
        <v>0.48</v>
      </c>
      <c r="Z28" s="243" t="s">
        <v>103</v>
      </c>
      <c r="AA28" s="166">
        <f t="shared" si="1"/>
        <v>0.4</v>
      </c>
      <c r="AB28" s="244" t="s">
        <v>101</v>
      </c>
      <c r="AC28" s="240" t="s">
        <v>32</v>
      </c>
      <c r="AD28" s="169" t="s">
        <v>483</v>
      </c>
      <c r="AE28" s="7" t="s">
        <v>314</v>
      </c>
      <c r="AF28" s="69" t="s">
        <v>570</v>
      </c>
      <c r="AG28" s="237" t="s">
        <v>222</v>
      </c>
      <c r="AH28" s="7"/>
      <c r="AI28" s="7"/>
    </row>
    <row r="29" spans="1:35" ht="75.75" hidden="1" x14ac:dyDescent="0.3">
      <c r="A29" s="6">
        <v>18</v>
      </c>
      <c r="B29" s="6" t="s">
        <v>388</v>
      </c>
      <c r="C29" s="169" t="s">
        <v>324</v>
      </c>
      <c r="D29" s="79" t="s">
        <v>315</v>
      </c>
      <c r="E29" s="79" t="s">
        <v>316</v>
      </c>
      <c r="F29" s="79" t="s">
        <v>484</v>
      </c>
      <c r="G29" s="69" t="s">
        <v>81</v>
      </c>
      <c r="H29" s="7">
        <v>100</v>
      </c>
      <c r="I29" s="193" t="s">
        <v>195</v>
      </c>
      <c r="J29" s="8">
        <v>0.6</v>
      </c>
      <c r="K29" s="243" t="s">
        <v>167</v>
      </c>
      <c r="L29" s="166">
        <f t="shared" si="0"/>
        <v>0.2</v>
      </c>
      <c r="M29" s="244" t="s">
        <v>101</v>
      </c>
      <c r="N29" s="7">
        <v>5</v>
      </c>
      <c r="O29" s="122" t="s">
        <v>485</v>
      </c>
      <c r="P29" s="7" t="s">
        <v>29</v>
      </c>
      <c r="Q29" s="7" t="s">
        <v>29</v>
      </c>
      <c r="R29" s="19" t="s">
        <v>15</v>
      </c>
      <c r="S29" s="19" t="s">
        <v>10</v>
      </c>
      <c r="T29" s="271">
        <v>0.4</v>
      </c>
      <c r="U29" s="19" t="s">
        <v>20</v>
      </c>
      <c r="V29" s="19" t="s">
        <v>23</v>
      </c>
      <c r="W29" s="19" t="s">
        <v>27</v>
      </c>
      <c r="X29" s="193" t="s">
        <v>93</v>
      </c>
      <c r="Y29" s="166">
        <v>0.36</v>
      </c>
      <c r="Z29" s="243" t="s">
        <v>167</v>
      </c>
      <c r="AA29" s="166">
        <f t="shared" si="1"/>
        <v>0.2</v>
      </c>
      <c r="AB29" s="244" t="s">
        <v>102</v>
      </c>
      <c r="AC29" s="240" t="s">
        <v>32</v>
      </c>
      <c r="AD29" s="169" t="s">
        <v>317</v>
      </c>
      <c r="AE29" s="169" t="s">
        <v>318</v>
      </c>
      <c r="AF29" s="69" t="s">
        <v>570</v>
      </c>
      <c r="AG29" s="237" t="s">
        <v>222</v>
      </c>
      <c r="AH29" s="7"/>
      <c r="AI29" s="7"/>
    </row>
    <row r="30" spans="1:35" ht="75.75" hidden="1" x14ac:dyDescent="0.3">
      <c r="A30" s="6">
        <v>19</v>
      </c>
      <c r="B30" s="6" t="s">
        <v>392</v>
      </c>
      <c r="C30" s="235" t="s">
        <v>291</v>
      </c>
      <c r="D30" s="235" t="s">
        <v>486</v>
      </c>
      <c r="E30" s="235" t="s">
        <v>319</v>
      </c>
      <c r="F30" s="235" t="s">
        <v>320</v>
      </c>
      <c r="G30" s="202" t="s">
        <v>81</v>
      </c>
      <c r="H30" s="234">
        <v>1500</v>
      </c>
      <c r="I30" s="249" t="s">
        <v>7</v>
      </c>
      <c r="J30" s="166">
        <f t="shared" ref="J30:J38" si="2">IF(I30="MUY BAJA",20%,IF(I30="BAJA",40%,IF(I30="MEDIA",60%,IF(I30="ALTA",80%,IF(I30="MUY ALTA",100%,IF(I30="",""))))))</f>
        <v>0.8</v>
      </c>
      <c r="K30" s="243" t="s">
        <v>167</v>
      </c>
      <c r="L30" s="166">
        <f t="shared" si="0"/>
        <v>0.2</v>
      </c>
      <c r="M30" s="244" t="s">
        <v>102</v>
      </c>
      <c r="N30" s="6">
        <v>1</v>
      </c>
      <c r="O30" s="16" t="s">
        <v>321</v>
      </c>
      <c r="P30" s="165" t="s">
        <v>29</v>
      </c>
      <c r="Q30" s="165" t="s">
        <v>29</v>
      </c>
      <c r="R30" s="19" t="s">
        <v>16</v>
      </c>
      <c r="S30" s="19" t="s">
        <v>10</v>
      </c>
      <c r="T30" s="166">
        <v>0.3</v>
      </c>
      <c r="U30" s="19" t="s">
        <v>20</v>
      </c>
      <c r="V30" s="19" t="s">
        <v>23</v>
      </c>
      <c r="W30" s="19" t="s">
        <v>27</v>
      </c>
      <c r="X30" s="193" t="s">
        <v>94</v>
      </c>
      <c r="Y30" s="251">
        <v>0.56000000000000005</v>
      </c>
      <c r="Z30" s="243" t="s">
        <v>167</v>
      </c>
      <c r="AA30" s="166">
        <f t="shared" si="1"/>
        <v>0.2</v>
      </c>
      <c r="AB30" s="244" t="s">
        <v>102</v>
      </c>
      <c r="AC30" s="240" t="s">
        <v>32</v>
      </c>
      <c r="AD30" s="16" t="s">
        <v>322</v>
      </c>
      <c r="AE30" s="121" t="s">
        <v>323</v>
      </c>
      <c r="AF30" s="69" t="s">
        <v>570</v>
      </c>
      <c r="AG30" s="237" t="s">
        <v>222</v>
      </c>
      <c r="AH30" s="7"/>
      <c r="AI30" s="7"/>
    </row>
    <row r="31" spans="1:35" ht="75.75" hidden="1" x14ac:dyDescent="0.3">
      <c r="A31" s="6">
        <v>20</v>
      </c>
      <c r="B31" s="6" t="s">
        <v>393</v>
      </c>
      <c r="C31" s="16" t="s">
        <v>324</v>
      </c>
      <c r="D31" s="16" t="s">
        <v>325</v>
      </c>
      <c r="E31" s="16" t="s">
        <v>487</v>
      </c>
      <c r="F31" s="16" t="s">
        <v>488</v>
      </c>
      <c r="G31" s="69" t="s">
        <v>81</v>
      </c>
      <c r="H31" s="7">
        <v>2000</v>
      </c>
      <c r="I31" s="249" t="s">
        <v>7</v>
      </c>
      <c r="J31" s="166">
        <f t="shared" si="2"/>
        <v>0.8</v>
      </c>
      <c r="K31" s="243" t="s">
        <v>167</v>
      </c>
      <c r="L31" s="166">
        <f t="shared" si="0"/>
        <v>0.2</v>
      </c>
      <c r="M31" s="244" t="s">
        <v>102</v>
      </c>
      <c r="N31" s="6">
        <v>2</v>
      </c>
      <c r="O31" s="121" t="s">
        <v>489</v>
      </c>
      <c r="P31" s="6" t="s">
        <v>29</v>
      </c>
      <c r="Q31" s="6" t="s">
        <v>29</v>
      </c>
      <c r="R31" s="19" t="s">
        <v>17</v>
      </c>
      <c r="S31" s="19" t="s">
        <v>10</v>
      </c>
      <c r="T31" s="166">
        <v>0.4</v>
      </c>
      <c r="U31" s="19" t="s">
        <v>20</v>
      </c>
      <c r="V31" s="19" t="s">
        <v>23</v>
      </c>
      <c r="W31" s="19" t="s">
        <v>27</v>
      </c>
      <c r="X31" s="193" t="s">
        <v>94</v>
      </c>
      <c r="Y31" s="252">
        <v>0.48</v>
      </c>
      <c r="Z31" s="243" t="s">
        <v>167</v>
      </c>
      <c r="AA31" s="166">
        <f t="shared" si="1"/>
        <v>0.2</v>
      </c>
      <c r="AB31" s="244" t="s">
        <v>102</v>
      </c>
      <c r="AC31" s="240" t="s">
        <v>32</v>
      </c>
      <c r="AD31" s="16" t="s">
        <v>326</v>
      </c>
      <c r="AE31" s="69" t="s">
        <v>323</v>
      </c>
      <c r="AF31" s="69" t="s">
        <v>570</v>
      </c>
      <c r="AG31" s="237" t="s">
        <v>222</v>
      </c>
      <c r="AH31" s="7"/>
      <c r="AI31" s="7"/>
    </row>
    <row r="32" spans="1:35" ht="89.25" hidden="1" x14ac:dyDescent="0.3">
      <c r="A32" s="6">
        <v>21</v>
      </c>
      <c r="B32" s="6" t="s">
        <v>364</v>
      </c>
      <c r="C32" s="7" t="s">
        <v>345</v>
      </c>
      <c r="D32" s="121" t="s">
        <v>346</v>
      </c>
      <c r="E32" s="16" t="s">
        <v>347</v>
      </c>
      <c r="F32" s="16" t="s">
        <v>490</v>
      </c>
      <c r="G32" s="69" t="s">
        <v>81</v>
      </c>
      <c r="H32" s="7">
        <f>(3*12)+2+5+12</f>
        <v>55</v>
      </c>
      <c r="I32" s="193" t="s">
        <v>195</v>
      </c>
      <c r="J32" s="166">
        <f t="shared" si="2"/>
        <v>0.6</v>
      </c>
      <c r="K32" s="243" t="s">
        <v>167</v>
      </c>
      <c r="L32" s="166">
        <f t="shared" si="0"/>
        <v>0.2</v>
      </c>
      <c r="M32" s="244" t="s">
        <v>102</v>
      </c>
      <c r="N32" s="6">
        <v>1</v>
      </c>
      <c r="O32" s="79" t="s">
        <v>348</v>
      </c>
      <c r="P32" s="69" t="s">
        <v>29</v>
      </c>
      <c r="Q32" s="6" t="s">
        <v>29</v>
      </c>
      <c r="R32" s="19" t="s">
        <v>15</v>
      </c>
      <c r="S32" s="19" t="s">
        <v>10</v>
      </c>
      <c r="T32" s="248">
        <v>0.4</v>
      </c>
      <c r="U32" s="19" t="s">
        <v>20</v>
      </c>
      <c r="V32" s="19" t="s">
        <v>23</v>
      </c>
      <c r="W32" s="19" t="s">
        <v>27</v>
      </c>
      <c r="X32" s="193" t="s">
        <v>93</v>
      </c>
      <c r="Y32" s="166">
        <v>0.36</v>
      </c>
      <c r="Z32" s="243" t="s">
        <v>167</v>
      </c>
      <c r="AA32" s="166">
        <f t="shared" si="1"/>
        <v>0.2</v>
      </c>
      <c r="AB32" s="244" t="s">
        <v>102</v>
      </c>
      <c r="AC32" s="240" t="s">
        <v>32</v>
      </c>
      <c r="AD32" s="16" t="s">
        <v>491</v>
      </c>
      <c r="AE32" s="7" t="s">
        <v>349</v>
      </c>
      <c r="AF32" s="69" t="s">
        <v>570</v>
      </c>
      <c r="AG32" s="237" t="s">
        <v>222</v>
      </c>
      <c r="AH32" s="7"/>
      <c r="AI32" s="7"/>
    </row>
    <row r="33" spans="1:35" ht="86.25" hidden="1" x14ac:dyDescent="0.3">
      <c r="A33" s="6">
        <v>22</v>
      </c>
      <c r="B33" s="6" t="s">
        <v>365</v>
      </c>
      <c r="C33" s="16" t="s">
        <v>474</v>
      </c>
      <c r="D33" s="16" t="s">
        <v>350</v>
      </c>
      <c r="E33" s="16" t="s">
        <v>351</v>
      </c>
      <c r="F33" s="16" t="s">
        <v>492</v>
      </c>
      <c r="G33" s="69" t="s">
        <v>270</v>
      </c>
      <c r="H33" s="7">
        <v>15</v>
      </c>
      <c r="I33" s="193" t="s">
        <v>94</v>
      </c>
      <c r="J33" s="166">
        <f t="shared" si="2"/>
        <v>0.4</v>
      </c>
      <c r="K33" s="243" t="s">
        <v>8</v>
      </c>
      <c r="L33" s="166">
        <f t="shared" si="0"/>
        <v>0.8</v>
      </c>
      <c r="M33" s="244" t="s">
        <v>100</v>
      </c>
      <c r="N33" s="6">
        <v>2</v>
      </c>
      <c r="O33" s="121" t="s">
        <v>352</v>
      </c>
      <c r="P33" s="6" t="s">
        <v>29</v>
      </c>
      <c r="Q33" s="6" t="s">
        <v>29</v>
      </c>
      <c r="R33" s="19" t="s">
        <v>15</v>
      </c>
      <c r="S33" s="19" t="s">
        <v>10</v>
      </c>
      <c r="T33" s="248">
        <v>0.4</v>
      </c>
      <c r="U33" s="19" t="s">
        <v>20</v>
      </c>
      <c r="V33" s="19" t="s">
        <v>23</v>
      </c>
      <c r="W33" s="19" t="s">
        <v>26</v>
      </c>
      <c r="X33" s="193" t="s">
        <v>93</v>
      </c>
      <c r="Y33" s="166">
        <v>0.24</v>
      </c>
      <c r="Z33" s="243" t="s">
        <v>8</v>
      </c>
      <c r="AA33" s="166">
        <f t="shared" si="1"/>
        <v>0.8</v>
      </c>
      <c r="AB33" s="244" t="s">
        <v>100</v>
      </c>
      <c r="AC33" s="240" t="s">
        <v>32</v>
      </c>
      <c r="AD33" s="16" t="s">
        <v>353</v>
      </c>
      <c r="AE33" s="7" t="s">
        <v>349</v>
      </c>
      <c r="AF33" s="69" t="s">
        <v>570</v>
      </c>
      <c r="AG33" s="182" t="s">
        <v>571</v>
      </c>
      <c r="AH33" s="7"/>
      <c r="AI33" s="7"/>
    </row>
    <row r="34" spans="1:35" ht="86.25" hidden="1" x14ac:dyDescent="0.3">
      <c r="A34" s="6">
        <v>23</v>
      </c>
      <c r="B34" s="6" t="s">
        <v>366</v>
      </c>
      <c r="C34" s="16" t="s">
        <v>462</v>
      </c>
      <c r="D34" s="16" t="s">
        <v>354</v>
      </c>
      <c r="E34" s="16" t="s">
        <v>355</v>
      </c>
      <c r="F34" s="16" t="s">
        <v>356</v>
      </c>
      <c r="G34" s="69" t="s">
        <v>81</v>
      </c>
      <c r="H34" s="7">
        <f>2+1+12+1</f>
        <v>16</v>
      </c>
      <c r="I34" s="193" t="s">
        <v>94</v>
      </c>
      <c r="J34" s="166">
        <f t="shared" si="2"/>
        <v>0.4</v>
      </c>
      <c r="K34" s="243" t="s">
        <v>103</v>
      </c>
      <c r="L34" s="166">
        <f t="shared" si="0"/>
        <v>0.4</v>
      </c>
      <c r="M34" s="244" t="s">
        <v>102</v>
      </c>
      <c r="N34" s="6">
        <v>3</v>
      </c>
      <c r="O34" s="121" t="s">
        <v>357</v>
      </c>
      <c r="P34" s="6" t="s">
        <v>29</v>
      </c>
      <c r="Q34" s="6" t="s">
        <v>29</v>
      </c>
      <c r="R34" s="19" t="s">
        <v>15</v>
      </c>
      <c r="S34" s="19" t="s">
        <v>10</v>
      </c>
      <c r="T34" s="248">
        <v>0.4</v>
      </c>
      <c r="U34" s="19" t="s">
        <v>20</v>
      </c>
      <c r="V34" s="19" t="s">
        <v>23</v>
      </c>
      <c r="W34" s="19" t="s">
        <v>26</v>
      </c>
      <c r="X34" s="193" t="s">
        <v>93</v>
      </c>
      <c r="Y34" s="173">
        <v>0.36</v>
      </c>
      <c r="Z34" s="243" t="s">
        <v>103</v>
      </c>
      <c r="AA34" s="166">
        <f t="shared" si="1"/>
        <v>0.4</v>
      </c>
      <c r="AB34" s="244" t="s">
        <v>102</v>
      </c>
      <c r="AC34" s="240" t="s">
        <v>32</v>
      </c>
      <c r="AD34" s="169" t="s">
        <v>358</v>
      </c>
      <c r="AE34" s="7" t="s">
        <v>359</v>
      </c>
      <c r="AF34" s="69" t="s">
        <v>570</v>
      </c>
      <c r="AG34" s="237" t="s">
        <v>222</v>
      </c>
      <c r="AH34" s="7"/>
      <c r="AI34" s="7"/>
    </row>
    <row r="35" spans="1:35" ht="75.75" hidden="1" x14ac:dyDescent="0.3">
      <c r="A35" s="6">
        <v>24</v>
      </c>
      <c r="B35" s="6" t="s">
        <v>367</v>
      </c>
      <c r="C35" s="16" t="s">
        <v>474</v>
      </c>
      <c r="D35" s="16" t="s">
        <v>360</v>
      </c>
      <c r="E35" s="16" t="s">
        <v>361</v>
      </c>
      <c r="F35" s="16" t="s">
        <v>493</v>
      </c>
      <c r="G35" s="267" t="s">
        <v>270</v>
      </c>
      <c r="H35" s="118">
        <f>(365-52)*5</f>
        <v>1565</v>
      </c>
      <c r="I35" s="193" t="s">
        <v>7</v>
      </c>
      <c r="J35" s="166">
        <f t="shared" si="2"/>
        <v>0.8</v>
      </c>
      <c r="K35" s="243" t="s">
        <v>8</v>
      </c>
      <c r="L35" s="166">
        <f t="shared" si="0"/>
        <v>0.8</v>
      </c>
      <c r="M35" s="244" t="s">
        <v>100</v>
      </c>
      <c r="N35" s="7">
        <v>4</v>
      </c>
      <c r="O35" s="122" t="s">
        <v>362</v>
      </c>
      <c r="P35" s="266" t="s">
        <v>29</v>
      </c>
      <c r="Q35" s="7" t="s">
        <v>29</v>
      </c>
      <c r="R35" s="19" t="s">
        <v>15</v>
      </c>
      <c r="S35" s="19" t="s">
        <v>10</v>
      </c>
      <c r="T35" s="248">
        <v>0.4</v>
      </c>
      <c r="U35" s="19" t="s">
        <v>20</v>
      </c>
      <c r="V35" s="19" t="s">
        <v>23</v>
      </c>
      <c r="W35" s="19" t="s">
        <v>27</v>
      </c>
      <c r="X35" s="193" t="s">
        <v>93</v>
      </c>
      <c r="Y35" s="166">
        <v>0.36</v>
      </c>
      <c r="Z35" s="243" t="s">
        <v>8</v>
      </c>
      <c r="AA35" s="166">
        <f t="shared" si="1"/>
        <v>0.8</v>
      </c>
      <c r="AB35" s="244" t="s">
        <v>100</v>
      </c>
      <c r="AC35" s="240" t="s">
        <v>32</v>
      </c>
      <c r="AD35" s="169" t="s">
        <v>494</v>
      </c>
      <c r="AE35" s="7" t="s">
        <v>363</v>
      </c>
      <c r="AF35" s="69" t="s">
        <v>570</v>
      </c>
      <c r="AG35" s="182" t="s">
        <v>571</v>
      </c>
      <c r="AH35" s="7"/>
      <c r="AI35" s="7"/>
    </row>
    <row r="36" spans="1:35" ht="75.75" hidden="1" x14ac:dyDescent="0.3">
      <c r="A36" s="6">
        <v>25</v>
      </c>
      <c r="B36" s="6" t="s">
        <v>377</v>
      </c>
      <c r="C36" s="16" t="s">
        <v>368</v>
      </c>
      <c r="D36" s="121" t="s">
        <v>495</v>
      </c>
      <c r="E36" s="16" t="s">
        <v>369</v>
      </c>
      <c r="F36" s="16" t="s">
        <v>370</v>
      </c>
      <c r="G36" s="69" t="s">
        <v>81</v>
      </c>
      <c r="H36" s="7">
        <v>16</v>
      </c>
      <c r="I36" s="193" t="s">
        <v>94</v>
      </c>
      <c r="J36" s="166">
        <f t="shared" si="2"/>
        <v>0.4</v>
      </c>
      <c r="K36" s="243" t="s">
        <v>167</v>
      </c>
      <c r="L36" s="166">
        <f t="shared" si="0"/>
        <v>0.2</v>
      </c>
      <c r="M36" s="244" t="s">
        <v>102</v>
      </c>
      <c r="N36" s="6">
        <v>1</v>
      </c>
      <c r="O36" s="16" t="s">
        <v>371</v>
      </c>
      <c r="P36" s="69" t="s">
        <v>29</v>
      </c>
      <c r="Q36" s="6" t="s">
        <v>29</v>
      </c>
      <c r="R36" s="19" t="s">
        <v>15</v>
      </c>
      <c r="S36" s="19" t="s">
        <v>10</v>
      </c>
      <c r="T36" s="248">
        <v>0.4</v>
      </c>
      <c r="U36" s="19" t="s">
        <v>21</v>
      </c>
      <c r="V36" s="19" t="s">
        <v>24</v>
      </c>
      <c r="W36" s="19" t="s">
        <v>27</v>
      </c>
      <c r="X36" s="193" t="s">
        <v>93</v>
      </c>
      <c r="Y36" s="166">
        <v>0.24</v>
      </c>
      <c r="Z36" s="243" t="s">
        <v>167</v>
      </c>
      <c r="AA36" s="166">
        <f t="shared" si="1"/>
        <v>0.2</v>
      </c>
      <c r="AB36" s="244" t="s">
        <v>102</v>
      </c>
      <c r="AC36" s="240" t="s">
        <v>32</v>
      </c>
      <c r="AD36" s="16" t="s">
        <v>372</v>
      </c>
      <c r="AE36" s="7" t="s">
        <v>496</v>
      </c>
      <c r="AF36" s="69" t="s">
        <v>570</v>
      </c>
      <c r="AG36" s="237" t="s">
        <v>222</v>
      </c>
      <c r="AH36" s="7"/>
      <c r="AI36" s="7"/>
    </row>
    <row r="37" spans="1:35" ht="86.25" hidden="1" x14ac:dyDescent="0.3">
      <c r="A37" s="6">
        <v>26</v>
      </c>
      <c r="B37" s="6" t="s">
        <v>378</v>
      </c>
      <c r="C37" s="16" t="s">
        <v>497</v>
      </c>
      <c r="D37" s="16" t="s">
        <v>498</v>
      </c>
      <c r="E37" s="16" t="s">
        <v>373</v>
      </c>
      <c r="F37" s="16" t="s">
        <v>374</v>
      </c>
      <c r="G37" s="69" t="s">
        <v>270</v>
      </c>
      <c r="H37" s="7">
        <v>60</v>
      </c>
      <c r="I37" s="193" t="s">
        <v>195</v>
      </c>
      <c r="J37" s="166">
        <f t="shared" si="2"/>
        <v>0.6</v>
      </c>
      <c r="K37" s="243" t="s">
        <v>8</v>
      </c>
      <c r="L37" s="166">
        <f t="shared" si="0"/>
        <v>0.8</v>
      </c>
      <c r="M37" s="244" t="s">
        <v>100</v>
      </c>
      <c r="N37" s="6">
        <v>3</v>
      </c>
      <c r="O37" s="121" t="s">
        <v>375</v>
      </c>
      <c r="P37" s="6" t="s">
        <v>29</v>
      </c>
      <c r="Q37" s="6" t="s">
        <v>29</v>
      </c>
      <c r="R37" s="19" t="s">
        <v>15</v>
      </c>
      <c r="S37" s="19" t="s">
        <v>10</v>
      </c>
      <c r="T37" s="248">
        <v>0.4</v>
      </c>
      <c r="U37" s="19" t="s">
        <v>20</v>
      </c>
      <c r="V37" s="19" t="s">
        <v>23</v>
      </c>
      <c r="W37" s="19" t="s">
        <v>26</v>
      </c>
      <c r="X37" s="193" t="s">
        <v>93</v>
      </c>
      <c r="Y37" s="173">
        <v>0.36</v>
      </c>
      <c r="Z37" s="243" t="s">
        <v>8</v>
      </c>
      <c r="AA37" s="166">
        <f t="shared" si="1"/>
        <v>0.8</v>
      </c>
      <c r="AB37" s="244" t="s">
        <v>100</v>
      </c>
      <c r="AC37" s="240" t="s">
        <v>32</v>
      </c>
      <c r="AD37" s="169" t="s">
        <v>376</v>
      </c>
      <c r="AE37" s="7" t="s">
        <v>359</v>
      </c>
      <c r="AF37" s="69" t="s">
        <v>570</v>
      </c>
      <c r="AG37" s="182" t="s">
        <v>571</v>
      </c>
      <c r="AH37" s="7"/>
      <c r="AI37" s="7"/>
    </row>
    <row r="38" spans="1:35" ht="65.25" hidden="1" customHeight="1" x14ac:dyDescent="0.3">
      <c r="A38" s="563">
        <v>27</v>
      </c>
      <c r="B38" s="563" t="s">
        <v>379</v>
      </c>
      <c r="C38" s="588" t="s">
        <v>368</v>
      </c>
      <c r="D38" s="588" t="s">
        <v>380</v>
      </c>
      <c r="E38" s="588" t="s">
        <v>381</v>
      </c>
      <c r="F38" s="588" t="s">
        <v>499</v>
      </c>
      <c r="G38" s="604" t="s">
        <v>81</v>
      </c>
      <c r="H38" s="596">
        <v>600</v>
      </c>
      <c r="I38" s="586" t="s">
        <v>7</v>
      </c>
      <c r="J38" s="591">
        <f t="shared" si="2"/>
        <v>0.8</v>
      </c>
      <c r="K38" s="593" t="s">
        <v>101</v>
      </c>
      <c r="L38" s="591">
        <f>IF(K38="LEVE",20%,IF(K38="MENOR",40%,IF(K38="MODERADO",60%,IF(K38="MAYOR",80%,IF(K38="CATASTROFICO",100%,IF(I38="",""))))))</f>
        <v>0.6</v>
      </c>
      <c r="M38" s="584" t="s">
        <v>100</v>
      </c>
      <c r="N38" s="6">
        <v>1</v>
      </c>
      <c r="O38" s="121" t="s">
        <v>382</v>
      </c>
      <c r="P38" s="6" t="s">
        <v>29</v>
      </c>
      <c r="Q38" s="6" t="s">
        <v>29</v>
      </c>
      <c r="R38" s="19" t="s">
        <v>15</v>
      </c>
      <c r="S38" s="19" t="s">
        <v>10</v>
      </c>
      <c r="T38" s="248">
        <v>0.4</v>
      </c>
      <c r="U38" s="19" t="s">
        <v>20</v>
      </c>
      <c r="V38" s="19" t="s">
        <v>23</v>
      </c>
      <c r="W38" s="19" t="s">
        <v>26</v>
      </c>
      <c r="X38" s="586" t="s">
        <v>94</v>
      </c>
      <c r="Y38" s="166">
        <v>0.48</v>
      </c>
      <c r="Z38" s="593" t="s">
        <v>101</v>
      </c>
      <c r="AA38" s="591">
        <f t="shared" si="1"/>
        <v>0.6</v>
      </c>
      <c r="AB38" s="584" t="s">
        <v>100</v>
      </c>
      <c r="AC38" s="240" t="s">
        <v>32</v>
      </c>
      <c r="AD38" s="121" t="s">
        <v>383</v>
      </c>
      <c r="AE38" s="121" t="s">
        <v>500</v>
      </c>
      <c r="AF38" s="69" t="s">
        <v>570</v>
      </c>
      <c r="AG38" s="237" t="s">
        <v>222</v>
      </c>
      <c r="AH38" s="7"/>
      <c r="AI38" s="7"/>
    </row>
    <row r="39" spans="1:35" ht="81" hidden="1" customHeight="1" x14ac:dyDescent="0.3">
      <c r="A39" s="564"/>
      <c r="B39" s="564"/>
      <c r="C39" s="590"/>
      <c r="D39" s="590"/>
      <c r="E39" s="590"/>
      <c r="F39" s="590"/>
      <c r="G39" s="605"/>
      <c r="H39" s="597"/>
      <c r="I39" s="587"/>
      <c r="J39" s="592"/>
      <c r="K39" s="594"/>
      <c r="L39" s="592"/>
      <c r="M39" s="585"/>
      <c r="N39" s="6">
        <v>2</v>
      </c>
      <c r="O39" s="121" t="s">
        <v>501</v>
      </c>
      <c r="P39" s="6" t="s">
        <v>29</v>
      </c>
      <c r="Q39" s="6" t="s">
        <v>29</v>
      </c>
      <c r="R39" s="19" t="s">
        <v>15</v>
      </c>
      <c r="S39" s="19" t="s">
        <v>10</v>
      </c>
      <c r="T39" s="248">
        <v>0.3</v>
      </c>
      <c r="U39" s="19" t="s">
        <v>20</v>
      </c>
      <c r="V39" s="19" t="s">
        <v>23</v>
      </c>
      <c r="W39" s="19" t="s">
        <v>26</v>
      </c>
      <c r="X39" s="587"/>
      <c r="Y39" s="166">
        <v>0.48</v>
      </c>
      <c r="Z39" s="594"/>
      <c r="AA39" s="592"/>
      <c r="AB39" s="585"/>
      <c r="AC39" s="240" t="s">
        <v>32</v>
      </c>
      <c r="AD39" s="121" t="s">
        <v>502</v>
      </c>
      <c r="AE39" s="121" t="s">
        <v>503</v>
      </c>
      <c r="AF39" s="69" t="s">
        <v>570</v>
      </c>
      <c r="AG39" s="237" t="s">
        <v>222</v>
      </c>
      <c r="AH39" s="7"/>
      <c r="AI39" s="7"/>
    </row>
    <row r="40" spans="1:35" ht="81" hidden="1" customHeight="1" x14ac:dyDescent="0.3">
      <c r="A40" s="253">
        <v>28</v>
      </c>
      <c r="B40" s="253" t="s">
        <v>572</v>
      </c>
      <c r="C40" s="16" t="s">
        <v>368</v>
      </c>
      <c r="D40" s="16" t="s">
        <v>575</v>
      </c>
      <c r="E40" s="16" t="s">
        <v>576</v>
      </c>
      <c r="F40" s="16" t="s">
        <v>577</v>
      </c>
      <c r="G40" s="267" t="s">
        <v>81</v>
      </c>
      <c r="H40" s="118">
        <v>12</v>
      </c>
      <c r="I40" s="193" t="s">
        <v>94</v>
      </c>
      <c r="J40" s="166">
        <f t="shared" ref="J40:J47" si="3">IF(I40="MUY BAJA",20%,IF(I40="BAJA",40%,IF(I40="MEDIA",60%,IF(I40="ALTA",80%,IF(I40="MUY ALTA",100%,IF(I40="",""))))))</f>
        <v>0.4</v>
      </c>
      <c r="K40" s="243" t="s">
        <v>103</v>
      </c>
      <c r="L40" s="166">
        <f>IF(K40="LEVE",20%,IF(K40="MENOR",40%,IF(K40="MODERADO",60%,IF(K40="MAYOR",80%,IF(K40="CATASTROFICO",100%,IF(I40="",""))))))</f>
        <v>0.4</v>
      </c>
      <c r="M40" s="244" t="s">
        <v>102</v>
      </c>
      <c r="N40" s="6">
        <v>3</v>
      </c>
      <c r="O40" s="122" t="s">
        <v>578</v>
      </c>
      <c r="P40" s="266" t="s">
        <v>29</v>
      </c>
      <c r="Q40" s="7" t="s">
        <v>29</v>
      </c>
      <c r="R40" s="19" t="s">
        <v>16</v>
      </c>
      <c r="S40" s="19" t="s">
        <v>10</v>
      </c>
      <c r="T40" s="248">
        <v>0.3</v>
      </c>
      <c r="U40" s="19" t="s">
        <v>20</v>
      </c>
      <c r="V40" s="19" t="s">
        <v>23</v>
      </c>
      <c r="W40" s="19" t="s">
        <v>27</v>
      </c>
      <c r="X40" s="193" t="s">
        <v>93</v>
      </c>
      <c r="Y40" s="166">
        <v>0.48</v>
      </c>
      <c r="Z40" s="243" t="s">
        <v>103</v>
      </c>
      <c r="AA40" s="166">
        <f>IF(Z40="LEVE",20%,IF(Z40="MENOR",40%,IF(Z40="MODERADO",60%,IF(Z40="MAYOR",80%,IF(Z40="CATASTROFICO",100%,IF(Z40="",""))))))</f>
        <v>0.4</v>
      </c>
      <c r="AB40" s="244" t="s">
        <v>102</v>
      </c>
      <c r="AC40" s="240" t="s">
        <v>32</v>
      </c>
      <c r="AD40" s="16" t="s">
        <v>579</v>
      </c>
      <c r="AE40" s="121" t="s">
        <v>580</v>
      </c>
      <c r="AF40" s="69" t="s">
        <v>570</v>
      </c>
      <c r="AG40" s="237" t="s">
        <v>222</v>
      </c>
      <c r="AH40" s="7"/>
      <c r="AI40" s="7"/>
    </row>
    <row r="41" spans="1:35" ht="81" hidden="1" customHeight="1" x14ac:dyDescent="0.3">
      <c r="A41" s="253">
        <v>29</v>
      </c>
      <c r="B41" s="253" t="s">
        <v>573</v>
      </c>
      <c r="C41" s="16" t="s">
        <v>368</v>
      </c>
      <c r="D41" s="79" t="s">
        <v>581</v>
      </c>
      <c r="E41" s="79" t="s">
        <v>582</v>
      </c>
      <c r="F41" s="79" t="s">
        <v>583</v>
      </c>
      <c r="G41" s="267" t="s">
        <v>81</v>
      </c>
      <c r="H41" s="118">
        <v>2</v>
      </c>
      <c r="I41" s="193" t="s">
        <v>93</v>
      </c>
      <c r="J41" s="166">
        <f t="shared" si="3"/>
        <v>0.2</v>
      </c>
      <c r="K41" s="243" t="s">
        <v>103</v>
      </c>
      <c r="L41" s="166">
        <f>IF(K41="LEVE",20%,IF(K41="MENOR",40%,IF(K41="MODERADO",60%,IF(K41="MAYOR",80%,IF(K41="CATASTROFICO",100%,IF(I41="",""))))))</f>
        <v>0.4</v>
      </c>
      <c r="M41" s="244" t="s">
        <v>102</v>
      </c>
      <c r="N41" s="6">
        <v>4</v>
      </c>
      <c r="O41" s="122" t="s">
        <v>584</v>
      </c>
      <c r="P41" s="7" t="s">
        <v>29</v>
      </c>
      <c r="Q41" s="7" t="s">
        <v>29</v>
      </c>
      <c r="R41" s="19" t="s">
        <v>15</v>
      </c>
      <c r="S41" s="19" t="s">
        <v>10</v>
      </c>
      <c r="T41" s="248">
        <v>0.4</v>
      </c>
      <c r="U41" s="19" t="s">
        <v>20</v>
      </c>
      <c r="V41" s="19" t="s">
        <v>23</v>
      </c>
      <c r="W41" s="19" t="s">
        <v>26</v>
      </c>
      <c r="X41" s="193" t="s">
        <v>93</v>
      </c>
      <c r="Y41" s="166">
        <v>0.28000000000000003</v>
      </c>
      <c r="Z41" s="243" t="s">
        <v>103</v>
      </c>
      <c r="AA41" s="166">
        <f>IF(Z41="LEVE",20%,IF(Z41="MENOR",40%,IF(Z41="MODERADO",60%,IF(Z41="MAYOR",80%,IF(Z41="CATASTROFICO",100%,IF(Z41="",""))))))</f>
        <v>0.4</v>
      </c>
      <c r="AB41" s="244" t="s">
        <v>102</v>
      </c>
      <c r="AC41" s="240" t="s">
        <v>32</v>
      </c>
      <c r="AD41" s="16" t="s">
        <v>585</v>
      </c>
      <c r="AE41" s="121" t="s">
        <v>586</v>
      </c>
      <c r="AF41" s="69" t="s">
        <v>570</v>
      </c>
      <c r="AG41" s="237" t="s">
        <v>222</v>
      </c>
      <c r="AH41" s="7"/>
      <c r="AI41" s="7"/>
    </row>
    <row r="42" spans="1:35" ht="81" hidden="1" customHeight="1" x14ac:dyDescent="0.3">
      <c r="A42" s="253">
        <v>30</v>
      </c>
      <c r="B42" s="253" t="s">
        <v>574</v>
      </c>
      <c r="C42" s="16" t="s">
        <v>291</v>
      </c>
      <c r="D42" s="79" t="s">
        <v>587</v>
      </c>
      <c r="E42" s="16" t="s">
        <v>588</v>
      </c>
      <c r="F42" s="117" t="s">
        <v>589</v>
      </c>
      <c r="G42" s="267" t="s">
        <v>81</v>
      </c>
      <c r="H42" s="118">
        <f>2*12</f>
        <v>24</v>
      </c>
      <c r="I42" s="193" t="s">
        <v>94</v>
      </c>
      <c r="J42" s="166">
        <f t="shared" si="3"/>
        <v>0.4</v>
      </c>
      <c r="K42" s="243" t="s">
        <v>167</v>
      </c>
      <c r="L42" s="166">
        <f>IF(K42="LEVE",20%,IF(K42="MENOR",40%,IF(K42="MODERADO",60%,IF(K42="MAYOR",80%,IF(K42="CATASTROFICO",100%,IF(I42="",""))))))</f>
        <v>0.2</v>
      </c>
      <c r="M42" s="244" t="s">
        <v>102</v>
      </c>
      <c r="N42" s="6">
        <v>5</v>
      </c>
      <c r="O42" s="122" t="s">
        <v>590</v>
      </c>
      <c r="P42" s="7" t="s">
        <v>29</v>
      </c>
      <c r="Q42" s="7" t="s">
        <v>29</v>
      </c>
      <c r="R42" s="19" t="s">
        <v>16</v>
      </c>
      <c r="S42" s="19" t="s">
        <v>10</v>
      </c>
      <c r="T42" s="291">
        <v>0.3</v>
      </c>
      <c r="U42" s="19" t="s">
        <v>20</v>
      </c>
      <c r="V42" s="19" t="s">
        <v>23</v>
      </c>
      <c r="W42" s="19" t="s">
        <v>26</v>
      </c>
      <c r="X42" s="193" t="s">
        <v>93</v>
      </c>
      <c r="Y42" s="271">
        <v>0.12</v>
      </c>
      <c r="Z42" s="243" t="s">
        <v>167</v>
      </c>
      <c r="AA42" s="166">
        <f>IF(Z42="LEVE",20%,IF(Z42="MENOR",40%,IF(Z42="MODERADO",60%,IF(Z42="MAYOR",80%,IF(Z42="CATASTROFICO",100%,IF(Z42="",""))))))</f>
        <v>0.2</v>
      </c>
      <c r="AB42" s="244" t="s">
        <v>102</v>
      </c>
      <c r="AC42" s="240" t="s">
        <v>32</v>
      </c>
      <c r="AD42" s="7" t="s">
        <v>591</v>
      </c>
      <c r="AE42" s="121" t="s">
        <v>592</v>
      </c>
      <c r="AF42" s="69" t="s">
        <v>570</v>
      </c>
      <c r="AG42" s="237" t="s">
        <v>222</v>
      </c>
      <c r="AH42" s="7"/>
      <c r="AI42" s="7"/>
    </row>
    <row r="43" spans="1:35" ht="75.75" x14ac:dyDescent="0.3">
      <c r="A43" s="6">
        <v>31</v>
      </c>
      <c r="B43" s="6" t="s">
        <v>394</v>
      </c>
      <c r="C43" s="268" t="s">
        <v>504</v>
      </c>
      <c r="D43" s="269" t="s">
        <v>398</v>
      </c>
      <c r="E43" s="272" t="s">
        <v>505</v>
      </c>
      <c r="F43" s="269" t="s">
        <v>506</v>
      </c>
      <c r="G43" s="202" t="s">
        <v>81</v>
      </c>
      <c r="H43" s="234">
        <v>8</v>
      </c>
      <c r="I43" s="193" t="s">
        <v>94</v>
      </c>
      <c r="J43" s="270">
        <f t="shared" si="3"/>
        <v>0.4</v>
      </c>
      <c r="K43" s="243" t="s">
        <v>8</v>
      </c>
      <c r="L43" s="166">
        <f>IF(K43="LEVE",20%,IF(K43="MENOR",40%,IF(K43="MODERADO",60%,IF(K43="MAYOR",80%,IF(K43="CATASTRÓFICO",100%,IF(I43="",""))))))</f>
        <v>0.8</v>
      </c>
      <c r="M43" s="244" t="s">
        <v>100</v>
      </c>
      <c r="N43" s="6">
        <v>1</v>
      </c>
      <c r="O43" s="16" t="s">
        <v>399</v>
      </c>
      <c r="P43" s="165" t="s">
        <v>29</v>
      </c>
      <c r="Q43" s="165" t="s">
        <v>29</v>
      </c>
      <c r="R43" s="19" t="s">
        <v>15</v>
      </c>
      <c r="S43" s="19" t="s">
        <v>10</v>
      </c>
      <c r="T43" s="166">
        <v>0.4</v>
      </c>
      <c r="U43" s="19" t="s">
        <v>20</v>
      </c>
      <c r="V43" s="19" t="s">
        <v>23</v>
      </c>
      <c r="W43" s="19" t="s">
        <v>27</v>
      </c>
      <c r="X43" s="193" t="s">
        <v>94</v>
      </c>
      <c r="Y43" s="166">
        <v>0.28000000000000003</v>
      </c>
      <c r="Z43" s="243" t="s">
        <v>8</v>
      </c>
      <c r="AA43" s="166">
        <f t="shared" si="1"/>
        <v>0.8</v>
      </c>
      <c r="AB43" s="244" t="s">
        <v>100</v>
      </c>
      <c r="AC43" s="240" t="s">
        <v>32</v>
      </c>
      <c r="AD43" s="169" t="s">
        <v>507</v>
      </c>
      <c r="AE43" s="122" t="s">
        <v>508</v>
      </c>
      <c r="AF43" s="69" t="s">
        <v>570</v>
      </c>
      <c r="AG43" s="182" t="s">
        <v>222</v>
      </c>
      <c r="AH43" s="7"/>
      <c r="AI43" s="7"/>
    </row>
    <row r="44" spans="1:35" ht="114.75" x14ac:dyDescent="0.3">
      <c r="A44" s="6">
        <v>32</v>
      </c>
      <c r="B44" s="6" t="s">
        <v>395</v>
      </c>
      <c r="C44" s="268" t="s">
        <v>504</v>
      </c>
      <c r="D44" s="246" t="s">
        <v>509</v>
      </c>
      <c r="E44" s="246" t="s">
        <v>510</v>
      </c>
      <c r="F44" s="246" t="s">
        <v>511</v>
      </c>
      <c r="G44" s="69" t="s">
        <v>81</v>
      </c>
      <c r="H44" s="7">
        <f>5*12</f>
        <v>60</v>
      </c>
      <c r="I44" s="193" t="s">
        <v>195</v>
      </c>
      <c r="J44" s="270">
        <f t="shared" si="3"/>
        <v>0.6</v>
      </c>
      <c r="K44" s="243" t="s">
        <v>167</v>
      </c>
      <c r="L44" s="166">
        <f>IF(K44="LEVE",20%,IF(K44="MENOR",40%,IF(K44="MODERADO",60%,IF(K44="MAYOR",80%,IF(K44="CATASTRÓFICO",100%,IF(I44="",""))))))</f>
        <v>0.2</v>
      </c>
      <c r="M44" s="244" t="s">
        <v>102</v>
      </c>
      <c r="N44" s="6">
        <v>2</v>
      </c>
      <c r="O44" s="121" t="s">
        <v>400</v>
      </c>
      <c r="P44" s="6" t="s">
        <v>29</v>
      </c>
      <c r="Q44" s="6" t="s">
        <v>29</v>
      </c>
      <c r="R44" s="19" t="s">
        <v>17</v>
      </c>
      <c r="S44" s="19" t="s">
        <v>10</v>
      </c>
      <c r="T44" s="166">
        <v>0.3</v>
      </c>
      <c r="U44" s="19" t="s">
        <v>20</v>
      </c>
      <c r="V44" s="19" t="s">
        <v>23</v>
      </c>
      <c r="W44" s="19" t="s">
        <v>27</v>
      </c>
      <c r="X44" s="193" t="s">
        <v>195</v>
      </c>
      <c r="Y44" s="166">
        <v>0.36</v>
      </c>
      <c r="Z44" s="243" t="s">
        <v>167</v>
      </c>
      <c r="AA44" s="166">
        <f t="shared" si="1"/>
        <v>0.2</v>
      </c>
      <c r="AB44" s="244" t="s">
        <v>102</v>
      </c>
      <c r="AC44" s="240" t="s">
        <v>32</v>
      </c>
      <c r="AD44" s="169" t="s">
        <v>512</v>
      </c>
      <c r="AE44" s="7" t="s">
        <v>401</v>
      </c>
      <c r="AF44" s="69" t="s">
        <v>570</v>
      </c>
      <c r="AG44" s="182" t="s">
        <v>222</v>
      </c>
      <c r="AH44" s="7"/>
      <c r="AI44" s="7"/>
    </row>
    <row r="45" spans="1:35" ht="86.25" x14ac:dyDescent="0.3">
      <c r="A45" s="233">
        <v>33</v>
      </c>
      <c r="B45" s="6" t="s">
        <v>396</v>
      </c>
      <c r="C45" s="169" t="s">
        <v>402</v>
      </c>
      <c r="D45" s="246" t="s">
        <v>513</v>
      </c>
      <c r="E45" s="246" t="s">
        <v>514</v>
      </c>
      <c r="F45" s="246" t="s">
        <v>515</v>
      </c>
      <c r="G45" s="69" t="s">
        <v>81</v>
      </c>
      <c r="H45" s="7">
        <v>32</v>
      </c>
      <c r="I45" s="193" t="s">
        <v>195</v>
      </c>
      <c r="J45" s="270">
        <f t="shared" si="3"/>
        <v>0.6</v>
      </c>
      <c r="K45" s="243" t="s">
        <v>8</v>
      </c>
      <c r="L45" s="166">
        <f>IF(K45="LEVE",20%,IF(K45="MENOR",40%,IF(K45="MODERADO",60%,IF(K45="MAYOR",80%,IF(K45="CATASTRÓFICO",100%,IF(I45="",""))))))</f>
        <v>0.8</v>
      </c>
      <c r="M45" s="244" t="s">
        <v>100</v>
      </c>
      <c r="N45" s="6">
        <v>3</v>
      </c>
      <c r="O45" s="121" t="s">
        <v>403</v>
      </c>
      <c r="P45" s="6" t="s">
        <v>29</v>
      </c>
      <c r="Q45" s="6" t="s">
        <v>29</v>
      </c>
      <c r="R45" s="19" t="s">
        <v>16</v>
      </c>
      <c r="S45" s="19" t="s">
        <v>10</v>
      </c>
      <c r="T45" s="273">
        <v>0.4</v>
      </c>
      <c r="U45" s="19" t="s">
        <v>20</v>
      </c>
      <c r="V45" s="19" t="s">
        <v>23</v>
      </c>
      <c r="W45" s="19" t="s">
        <v>26</v>
      </c>
      <c r="X45" s="193" t="s">
        <v>94</v>
      </c>
      <c r="Y45" s="175">
        <v>0.36</v>
      </c>
      <c r="Z45" s="243" t="s">
        <v>8</v>
      </c>
      <c r="AA45" s="166">
        <f t="shared" si="1"/>
        <v>0.8</v>
      </c>
      <c r="AB45" s="244" t="s">
        <v>100</v>
      </c>
      <c r="AC45" s="240" t="s">
        <v>32</v>
      </c>
      <c r="AD45" s="121" t="s">
        <v>404</v>
      </c>
      <c r="AE45" s="7" t="s">
        <v>516</v>
      </c>
      <c r="AF45" s="69" t="s">
        <v>570</v>
      </c>
      <c r="AG45" s="182" t="s">
        <v>222</v>
      </c>
      <c r="AH45" s="7"/>
      <c r="AI45" s="7"/>
    </row>
    <row r="46" spans="1:35" ht="82.5" x14ac:dyDescent="0.3">
      <c r="A46" s="253">
        <v>34</v>
      </c>
      <c r="B46" s="6" t="s">
        <v>397</v>
      </c>
      <c r="C46" s="169" t="s">
        <v>402</v>
      </c>
      <c r="D46" s="16" t="s">
        <v>405</v>
      </c>
      <c r="E46" s="16" t="s">
        <v>406</v>
      </c>
      <c r="F46" s="16" t="s">
        <v>407</v>
      </c>
      <c r="G46" s="69" t="s">
        <v>408</v>
      </c>
      <c r="H46" s="7">
        <f>816</f>
        <v>816</v>
      </c>
      <c r="I46" s="193" t="s">
        <v>7</v>
      </c>
      <c r="J46" s="270">
        <f t="shared" si="3"/>
        <v>0.8</v>
      </c>
      <c r="K46" s="243" t="s">
        <v>8</v>
      </c>
      <c r="L46" s="166">
        <f>IF(K46="LEVE",20%,IF(K46="MENOR",40%,IF(K46="MODERADO",60%,IF(K46="MAYOR",80%,IF(K46="CATASTRÓFICO",100%,IF(I46="",""))))))</f>
        <v>0.8</v>
      </c>
      <c r="M46" s="244" t="s">
        <v>100</v>
      </c>
      <c r="N46" s="7">
        <v>4</v>
      </c>
      <c r="O46" s="122" t="s">
        <v>409</v>
      </c>
      <c r="P46" s="7" t="s">
        <v>29</v>
      </c>
      <c r="Q46" s="7" t="s">
        <v>29</v>
      </c>
      <c r="R46" s="19" t="s">
        <v>15</v>
      </c>
      <c r="S46" s="19" t="s">
        <v>11</v>
      </c>
      <c r="T46" s="173">
        <v>0.5</v>
      </c>
      <c r="U46" s="19" t="s">
        <v>20</v>
      </c>
      <c r="V46" s="19" t="s">
        <v>23</v>
      </c>
      <c r="W46" s="19" t="s">
        <v>27</v>
      </c>
      <c r="X46" s="193" t="s">
        <v>94</v>
      </c>
      <c r="Y46" s="166">
        <v>0.4</v>
      </c>
      <c r="Z46" s="243" t="s">
        <v>8</v>
      </c>
      <c r="AA46" s="166">
        <f t="shared" si="1"/>
        <v>0.8</v>
      </c>
      <c r="AB46" s="244" t="s">
        <v>100</v>
      </c>
      <c r="AC46" s="240" t="s">
        <v>32</v>
      </c>
      <c r="AD46" s="169" t="s">
        <v>410</v>
      </c>
      <c r="AE46" s="7" t="s">
        <v>517</v>
      </c>
      <c r="AF46" s="69" t="s">
        <v>570</v>
      </c>
      <c r="AG46" s="182" t="s">
        <v>571</v>
      </c>
      <c r="AH46" s="7"/>
      <c r="AI46" s="7"/>
    </row>
    <row r="47" spans="1:35" ht="41.25" customHeight="1" x14ac:dyDescent="0.3">
      <c r="A47" s="563">
        <v>35</v>
      </c>
      <c r="B47" s="563" t="s">
        <v>674</v>
      </c>
      <c r="C47" s="601" t="s">
        <v>145</v>
      </c>
      <c r="D47" s="588" t="s">
        <v>675</v>
      </c>
      <c r="E47" s="659" t="s">
        <v>673</v>
      </c>
      <c r="F47" s="588" t="s">
        <v>676</v>
      </c>
      <c r="G47" s="604" t="s">
        <v>270</v>
      </c>
      <c r="H47" s="596">
        <v>100</v>
      </c>
      <c r="I47" s="586" t="s">
        <v>195</v>
      </c>
      <c r="J47" s="591">
        <f t="shared" si="3"/>
        <v>0.6</v>
      </c>
      <c r="K47" s="593" t="s">
        <v>104</v>
      </c>
      <c r="L47" s="591">
        <f>IF(K47="LEVE",20%,IF(K47="MENOR",40%,IF(K47="MODERADO",60%,IF(K47="MAYOR",80%,IF(K47="CATASTRÓFICO",100%,IF(I47="",""))))))</f>
        <v>1</v>
      </c>
      <c r="M47" s="584" t="s">
        <v>99</v>
      </c>
      <c r="N47" s="6">
        <v>1</v>
      </c>
      <c r="O47" s="395" t="s">
        <v>677</v>
      </c>
      <c r="P47" s="69" t="s">
        <v>29</v>
      </c>
      <c r="Q47" s="6" t="s">
        <v>29</v>
      </c>
      <c r="R47" s="19" t="s">
        <v>15</v>
      </c>
      <c r="S47" s="19" t="s">
        <v>11</v>
      </c>
      <c r="T47" s="248">
        <f>[15]ValoraciónControles!H52</f>
        <v>0</v>
      </c>
      <c r="U47" s="19" t="s">
        <v>21</v>
      </c>
      <c r="V47" s="19" t="s">
        <v>23</v>
      </c>
      <c r="W47" s="19" t="s">
        <v>27</v>
      </c>
      <c r="X47" s="586" t="s">
        <v>195</v>
      </c>
      <c r="Y47" s="190">
        <v>0.1</v>
      </c>
      <c r="Z47" s="663" t="s">
        <v>104</v>
      </c>
      <c r="AA47" s="389">
        <v>0.8</v>
      </c>
      <c r="AB47" s="584" t="s">
        <v>99</v>
      </c>
      <c r="AC47" s="392" t="s">
        <v>32</v>
      </c>
      <c r="AD47" s="388"/>
      <c r="AE47" s="274" t="s">
        <v>412</v>
      </c>
      <c r="AF47" s="69" t="s">
        <v>683</v>
      </c>
      <c r="AG47" s="667" t="s">
        <v>571</v>
      </c>
      <c r="AH47" s="7"/>
      <c r="AI47" s="7"/>
    </row>
    <row r="48" spans="1:35" ht="41.25" customHeight="1" x14ac:dyDescent="0.3">
      <c r="A48" s="598"/>
      <c r="B48" s="598"/>
      <c r="C48" s="658"/>
      <c r="D48" s="589"/>
      <c r="E48" s="660"/>
      <c r="F48" s="589"/>
      <c r="G48" s="662"/>
      <c r="H48" s="617"/>
      <c r="I48" s="620"/>
      <c r="J48" s="670"/>
      <c r="K48" s="671"/>
      <c r="L48" s="670"/>
      <c r="M48" s="666"/>
      <c r="N48" s="6">
        <v>2</v>
      </c>
      <c r="O48" s="395" t="s">
        <v>678</v>
      </c>
      <c r="P48" s="6" t="s">
        <v>29</v>
      </c>
      <c r="Q48" s="6" t="s">
        <v>29</v>
      </c>
      <c r="R48" s="19" t="s">
        <v>15</v>
      </c>
      <c r="S48" s="19" t="s">
        <v>10</v>
      </c>
      <c r="T48" s="248">
        <f>[15]ValoraciónControles!H67</f>
        <v>0</v>
      </c>
      <c r="U48" s="19" t="s">
        <v>20</v>
      </c>
      <c r="V48" s="19" t="s">
        <v>23</v>
      </c>
      <c r="W48" s="19" t="s">
        <v>27</v>
      </c>
      <c r="X48" s="620"/>
      <c r="Y48" s="190">
        <v>0.04</v>
      </c>
      <c r="Z48" s="664"/>
      <c r="AA48" s="390">
        <v>0.8</v>
      </c>
      <c r="AB48" s="666"/>
      <c r="AC48" s="393" t="s">
        <v>32</v>
      </c>
      <c r="AD48" s="388"/>
      <c r="AE48" s="274" t="s">
        <v>517</v>
      </c>
      <c r="AF48" s="69" t="s">
        <v>683</v>
      </c>
      <c r="AG48" s="668"/>
      <c r="AH48" s="7"/>
      <c r="AI48" s="7"/>
    </row>
    <row r="49" spans="1:35" ht="41.25" customHeight="1" x14ac:dyDescent="0.3">
      <c r="A49" s="598"/>
      <c r="B49" s="598"/>
      <c r="C49" s="658"/>
      <c r="D49" s="589"/>
      <c r="E49" s="660"/>
      <c r="F49" s="589"/>
      <c r="G49" s="662"/>
      <c r="H49" s="617"/>
      <c r="I49" s="620"/>
      <c r="J49" s="670"/>
      <c r="K49" s="671"/>
      <c r="L49" s="670"/>
      <c r="M49" s="666"/>
      <c r="N49" s="6">
        <v>3</v>
      </c>
      <c r="O49" s="395" t="s">
        <v>679</v>
      </c>
      <c r="P49" s="6" t="s">
        <v>29</v>
      </c>
      <c r="Q49" s="6" t="s">
        <v>29</v>
      </c>
      <c r="R49" s="19" t="s">
        <v>15</v>
      </c>
      <c r="S49" s="19" t="s">
        <v>10</v>
      </c>
      <c r="T49" s="248">
        <v>0.4</v>
      </c>
      <c r="U49" s="19" t="s">
        <v>21</v>
      </c>
      <c r="V49" s="19" t="s">
        <v>23</v>
      </c>
      <c r="W49" s="19" t="s">
        <v>27</v>
      </c>
      <c r="X49" s="620"/>
      <c r="Y49" s="190">
        <v>1.6E-2</v>
      </c>
      <c r="Z49" s="664"/>
      <c r="AA49" s="390">
        <v>0.8</v>
      </c>
      <c r="AB49" s="666"/>
      <c r="AC49" s="393" t="s">
        <v>32</v>
      </c>
      <c r="AD49" s="388"/>
      <c r="AE49" s="274" t="s">
        <v>517</v>
      </c>
      <c r="AF49" s="69" t="s">
        <v>683</v>
      </c>
      <c r="AG49" s="668"/>
      <c r="AH49" s="7"/>
      <c r="AI49" s="7"/>
    </row>
    <row r="50" spans="1:35" ht="41.25" customHeight="1" x14ac:dyDescent="0.3">
      <c r="A50" s="598"/>
      <c r="B50" s="598"/>
      <c r="C50" s="658"/>
      <c r="D50" s="589"/>
      <c r="E50" s="660"/>
      <c r="F50" s="589"/>
      <c r="G50" s="662"/>
      <c r="H50" s="617"/>
      <c r="I50" s="620"/>
      <c r="J50" s="670"/>
      <c r="K50" s="671"/>
      <c r="L50" s="670"/>
      <c r="M50" s="666"/>
      <c r="N50" s="6">
        <v>4</v>
      </c>
      <c r="O50" s="395" t="s">
        <v>680</v>
      </c>
      <c r="P50" s="6" t="s">
        <v>29</v>
      </c>
      <c r="Q50" s="6" t="s">
        <v>29</v>
      </c>
      <c r="R50" s="19" t="s">
        <v>15</v>
      </c>
      <c r="S50" s="19" t="s">
        <v>10</v>
      </c>
      <c r="T50" s="248">
        <f>[15]ValoraciónControles!H82</f>
        <v>0</v>
      </c>
      <c r="U50" s="19" t="s">
        <v>20</v>
      </c>
      <c r="V50" s="19" t="s">
        <v>23</v>
      </c>
      <c r="W50" s="19" t="s">
        <v>27</v>
      </c>
      <c r="X50" s="620"/>
      <c r="Y50" s="190">
        <v>8.0000000000000002E-3</v>
      </c>
      <c r="Z50" s="664"/>
      <c r="AA50" s="390">
        <v>0.8</v>
      </c>
      <c r="AB50" s="666"/>
      <c r="AC50" s="393" t="s">
        <v>32</v>
      </c>
      <c r="AD50" s="388"/>
      <c r="AE50" s="274" t="s">
        <v>517</v>
      </c>
      <c r="AF50" s="69" t="s">
        <v>683</v>
      </c>
      <c r="AG50" s="668"/>
      <c r="AH50" s="7"/>
      <c r="AI50" s="7"/>
    </row>
    <row r="51" spans="1:35" ht="41.25" customHeight="1" x14ac:dyDescent="0.3">
      <c r="A51" s="598"/>
      <c r="B51" s="598"/>
      <c r="C51" s="658"/>
      <c r="D51" s="589"/>
      <c r="E51" s="660"/>
      <c r="F51" s="589"/>
      <c r="G51" s="662"/>
      <c r="H51" s="617"/>
      <c r="I51" s="620"/>
      <c r="J51" s="670"/>
      <c r="K51" s="671"/>
      <c r="L51" s="670"/>
      <c r="M51" s="666"/>
      <c r="N51" s="6">
        <v>5</v>
      </c>
      <c r="O51" s="395" t="s">
        <v>681</v>
      </c>
      <c r="P51" s="266" t="s">
        <v>29</v>
      </c>
      <c r="Q51" s="7" t="s">
        <v>29</v>
      </c>
      <c r="R51" s="19" t="s">
        <v>15</v>
      </c>
      <c r="S51" s="19" t="s">
        <v>10</v>
      </c>
      <c r="T51" s="248">
        <f>[15]ValoraciónControles!H97</f>
        <v>0</v>
      </c>
      <c r="U51" s="19" t="s">
        <v>20</v>
      </c>
      <c r="V51" s="19" t="s">
        <v>23</v>
      </c>
      <c r="W51" s="19" t="s">
        <v>27</v>
      </c>
      <c r="X51" s="620"/>
      <c r="Y51" s="190">
        <v>4.0000000000000001E-3</v>
      </c>
      <c r="Z51" s="664"/>
      <c r="AA51" s="390">
        <v>0.8</v>
      </c>
      <c r="AB51" s="666"/>
      <c r="AC51" s="393" t="s">
        <v>32</v>
      </c>
      <c r="AD51" s="388"/>
      <c r="AE51" s="274" t="s">
        <v>517</v>
      </c>
      <c r="AF51" s="69" t="s">
        <v>683</v>
      </c>
      <c r="AG51" s="668"/>
      <c r="AH51" s="7"/>
      <c r="AI51" s="7"/>
    </row>
    <row r="52" spans="1:35" ht="41.25" customHeight="1" x14ac:dyDescent="0.3">
      <c r="A52" s="564"/>
      <c r="B52" s="564"/>
      <c r="C52" s="602"/>
      <c r="D52" s="590"/>
      <c r="E52" s="661"/>
      <c r="F52" s="590"/>
      <c r="G52" s="605"/>
      <c r="H52" s="597"/>
      <c r="I52" s="587"/>
      <c r="J52" s="592"/>
      <c r="K52" s="595"/>
      <c r="L52" s="592"/>
      <c r="M52" s="585"/>
      <c r="N52" s="6">
        <v>6</v>
      </c>
      <c r="O52" s="395" t="s">
        <v>682</v>
      </c>
      <c r="P52" s="7" t="s">
        <v>29</v>
      </c>
      <c r="Q52" s="7" t="s">
        <v>29</v>
      </c>
      <c r="R52" s="19" t="s">
        <v>15</v>
      </c>
      <c r="S52" s="19" t="s">
        <v>10</v>
      </c>
      <c r="T52" s="291">
        <v>0.4</v>
      </c>
      <c r="U52" s="19" t="s">
        <v>20</v>
      </c>
      <c r="V52" s="19" t="s">
        <v>23</v>
      </c>
      <c r="W52" s="19" t="s">
        <v>27</v>
      </c>
      <c r="X52" s="587"/>
      <c r="Y52" s="190">
        <v>0</v>
      </c>
      <c r="Z52" s="665"/>
      <c r="AA52" s="391">
        <v>0.8</v>
      </c>
      <c r="AB52" s="585"/>
      <c r="AC52" s="394" t="s">
        <v>32</v>
      </c>
      <c r="AD52" s="388"/>
      <c r="AE52" s="274" t="s">
        <v>517</v>
      </c>
      <c r="AF52" s="69" t="s">
        <v>683</v>
      </c>
      <c r="AG52" s="669"/>
      <c r="AH52" s="7"/>
      <c r="AI52" s="7"/>
    </row>
    <row r="53" spans="1:35" ht="41.25" customHeight="1" x14ac:dyDescent="0.3">
      <c r="A53" s="233">
        <v>36</v>
      </c>
      <c r="B53" s="6"/>
      <c r="C53" s="16"/>
      <c r="D53" s="16"/>
      <c r="E53" s="16"/>
      <c r="F53" s="16"/>
      <c r="G53" s="69"/>
      <c r="H53" s="7">
        <v>24</v>
      </c>
      <c r="I53" s="193" t="s">
        <v>94</v>
      </c>
      <c r="J53" s="270">
        <f>IF(I53="MUY BAJA",20%,IF(I53="BAJA",40%,IF(I53="MEDIA",60%,IF(I53="ALTA",80%,IF(I53="MUY ALTA",100%,IF(I53="",""))))))</f>
        <v>0.4</v>
      </c>
      <c r="K53" s="243" t="s">
        <v>104</v>
      </c>
      <c r="L53" s="166">
        <f>IF(K53="LEVE",20%,IF(K53="MENOR",40%,IF(K53="MODERADO",60%,IF(K53="MAYOR",80%,IF(K53="CATASTRÓFICO",100%,IF(I53="",""))))))</f>
        <v>1</v>
      </c>
      <c r="M53" s="244" t="s">
        <v>99</v>
      </c>
      <c r="N53" s="6">
        <v>3</v>
      </c>
      <c r="O53" s="121" t="s">
        <v>415</v>
      </c>
      <c r="P53" s="6" t="s">
        <v>29</v>
      </c>
      <c r="Q53" s="6" t="s">
        <v>29</v>
      </c>
      <c r="R53" s="19" t="s">
        <v>17</v>
      </c>
      <c r="S53" s="19" t="s">
        <v>10</v>
      </c>
      <c r="T53" s="166">
        <v>0.4</v>
      </c>
      <c r="U53" s="19" t="s">
        <v>20</v>
      </c>
      <c r="V53" s="19" t="s">
        <v>23</v>
      </c>
      <c r="W53" s="19" t="s">
        <v>27</v>
      </c>
      <c r="X53" s="193" t="s">
        <v>94</v>
      </c>
      <c r="Y53" s="166">
        <v>0.36</v>
      </c>
      <c r="Z53" s="275" t="s">
        <v>104</v>
      </c>
      <c r="AA53" s="166">
        <f>IF(Z53="LEVE",20%,IF(Z53="MENOR",40%,IF(Z53="MODERADO",60%,IF(Z53="MAYOR",80%,IF(Z53="CATASTRÓFICO",100%,IF(X53="",""))))))</f>
        <v>1</v>
      </c>
      <c r="AB53" s="244" t="s">
        <v>99</v>
      </c>
      <c r="AC53" s="240" t="s">
        <v>32</v>
      </c>
      <c r="AD53" s="169" t="s">
        <v>416</v>
      </c>
      <c r="AE53" s="274" t="s">
        <v>417</v>
      </c>
      <c r="AF53" s="69" t="s">
        <v>570</v>
      </c>
      <c r="AG53" s="182" t="s">
        <v>571</v>
      </c>
      <c r="AH53" s="7"/>
      <c r="AI53" s="7"/>
    </row>
    <row r="54" spans="1:35" ht="99" customHeight="1" x14ac:dyDescent="0.3">
      <c r="A54" s="563">
        <v>37</v>
      </c>
      <c r="B54" s="563"/>
      <c r="C54" s="588"/>
      <c r="D54" s="588"/>
      <c r="E54" s="588"/>
      <c r="F54" s="588"/>
      <c r="G54" s="604"/>
      <c r="H54" s="596">
        <v>100</v>
      </c>
      <c r="I54" s="586" t="s">
        <v>195</v>
      </c>
      <c r="J54" s="591">
        <f>IF(I54="MUY BAJA",20%,IF(I54="BAJA",40%,IF(I54="MEDIA",60%,IF(I54="ALTA",80%,IF(I54="MUY ALTA",100%,IF(I54="",""))))))</f>
        <v>0.6</v>
      </c>
      <c r="K54" s="593" t="s">
        <v>104</v>
      </c>
      <c r="L54" s="591">
        <f>IF(K54="LEVE",20%,IF(K54="MENOR",40%,IF(K54="MODERADO",60%,IF(K54="MAYOR",80%,IF(K54="CATASTRÓFICO",100%,IF(I54="",""))))))</f>
        <v>1</v>
      </c>
      <c r="M54" s="584" t="s">
        <v>99</v>
      </c>
      <c r="N54" s="6">
        <v>4</v>
      </c>
      <c r="O54" s="121" t="s">
        <v>418</v>
      </c>
      <c r="P54" s="6" t="s">
        <v>29</v>
      </c>
      <c r="Q54" s="6" t="s">
        <v>29</v>
      </c>
      <c r="R54" s="19" t="s">
        <v>16</v>
      </c>
      <c r="S54" s="19" t="s">
        <v>10</v>
      </c>
      <c r="T54" s="166">
        <v>0.4</v>
      </c>
      <c r="U54" s="19" t="s">
        <v>20</v>
      </c>
      <c r="V54" s="19" t="s">
        <v>23</v>
      </c>
      <c r="W54" s="19" t="s">
        <v>26</v>
      </c>
      <c r="X54" s="586" t="s">
        <v>195</v>
      </c>
      <c r="Y54" s="166">
        <v>0.24</v>
      </c>
      <c r="Z54" s="672" t="s">
        <v>104</v>
      </c>
      <c r="AA54" s="622">
        <f>IF(Z54="LEVE",20%,IF(Z54="MENOR",40%,IF(Z54="MODERADO",60%,IF(Z54="MAYOR",80%,IF(Z54="CATASTRÓFICO",100%,IF(X54="",""))))))</f>
        <v>1</v>
      </c>
      <c r="AB54" s="584" t="s">
        <v>99</v>
      </c>
      <c r="AC54" s="624" t="s">
        <v>218</v>
      </c>
      <c r="AD54" s="277" t="s">
        <v>522</v>
      </c>
      <c r="AE54" s="278" t="s">
        <v>419</v>
      </c>
      <c r="AF54" s="69" t="s">
        <v>570</v>
      </c>
      <c r="AG54" s="667" t="s">
        <v>222</v>
      </c>
      <c r="AH54" s="7"/>
      <c r="AI54" s="7"/>
    </row>
    <row r="55" spans="1:35" ht="55.5" customHeight="1" x14ac:dyDescent="0.3">
      <c r="A55" s="564"/>
      <c r="B55" s="564"/>
      <c r="C55" s="590"/>
      <c r="D55" s="590"/>
      <c r="E55" s="590"/>
      <c r="F55" s="590"/>
      <c r="G55" s="605"/>
      <c r="H55" s="597"/>
      <c r="I55" s="587"/>
      <c r="J55" s="592"/>
      <c r="K55" s="595"/>
      <c r="L55" s="592"/>
      <c r="M55" s="585"/>
      <c r="N55" s="6">
        <v>5</v>
      </c>
      <c r="O55" s="121" t="s">
        <v>523</v>
      </c>
      <c r="P55" s="6" t="s">
        <v>29</v>
      </c>
      <c r="Q55" s="6" t="s">
        <v>29</v>
      </c>
      <c r="R55" s="19" t="s">
        <v>16</v>
      </c>
      <c r="S55" s="19" t="s">
        <v>10</v>
      </c>
      <c r="T55" s="166">
        <v>0.3</v>
      </c>
      <c r="U55" s="19" t="s">
        <v>20</v>
      </c>
      <c r="V55" s="19" t="s">
        <v>23</v>
      </c>
      <c r="W55" s="19" t="s">
        <v>26</v>
      </c>
      <c r="X55" s="587"/>
      <c r="Y55" s="276">
        <v>0.16799999999999998</v>
      </c>
      <c r="Z55" s="673"/>
      <c r="AA55" s="623"/>
      <c r="AB55" s="585"/>
      <c r="AC55" s="625"/>
      <c r="AD55" s="169" t="s">
        <v>420</v>
      </c>
      <c r="AE55" s="7" t="s">
        <v>419</v>
      </c>
      <c r="AF55" s="69" t="s">
        <v>570</v>
      </c>
      <c r="AG55" s="669"/>
      <c r="AH55" s="7"/>
      <c r="AI55" s="7"/>
    </row>
    <row r="56" spans="1:35" ht="75.75" x14ac:dyDescent="0.3">
      <c r="A56" s="233">
        <v>38</v>
      </c>
      <c r="B56" s="6"/>
      <c r="C56" s="169"/>
      <c r="D56" s="169"/>
      <c r="E56" s="169"/>
      <c r="F56" s="169"/>
      <c r="G56" s="69"/>
      <c r="H56" s="7">
        <v>19</v>
      </c>
      <c r="I56" s="193" t="s">
        <v>94</v>
      </c>
      <c r="J56" s="270">
        <f t="shared" ref="J56:J68" si="4">IF(I56="MUY BAJA",20%,IF(I56="BAJA",40%,IF(I56="MEDIA",60%,IF(I56="ALTA",80%,IF(I56="MUY ALTA",100%,IF(I56="",""))))))</f>
        <v>0.4</v>
      </c>
      <c r="K56" s="243" t="s">
        <v>104</v>
      </c>
      <c r="L56" s="166">
        <f>IF(K56="LEVE",20%,IF(K56="MENOR",40%,IF(K56="MODERADO",60%,IF(K56="MAYOR",80%,IF(K56="CATASTRÓFICO",100%,IF(I56="",""))))))</f>
        <v>1</v>
      </c>
      <c r="M56" s="244" t="s">
        <v>99</v>
      </c>
      <c r="N56" s="7">
        <v>1</v>
      </c>
      <c r="O56" s="169" t="s">
        <v>425</v>
      </c>
      <c r="P56" s="7" t="s">
        <v>29</v>
      </c>
      <c r="Q56" s="7" t="s">
        <v>29</v>
      </c>
      <c r="R56" s="19" t="s">
        <v>15</v>
      </c>
      <c r="S56" s="19" t="s">
        <v>10</v>
      </c>
      <c r="T56" s="271">
        <v>0.4</v>
      </c>
      <c r="U56" s="19" t="s">
        <v>20</v>
      </c>
      <c r="V56" s="19" t="s">
        <v>23</v>
      </c>
      <c r="W56" s="19" t="s">
        <v>27</v>
      </c>
      <c r="X56" s="193" t="s">
        <v>93</v>
      </c>
      <c r="Y56" s="271">
        <v>0.24</v>
      </c>
      <c r="Z56" s="243" t="s">
        <v>104</v>
      </c>
      <c r="AA56" s="166">
        <f>IF(Z56="LEVE",20%,IF(Z56="MENOR",40%,IF(Z56="MODERADO",60%,IF(Z56="MAYOR",80%,IF(Z56="CATASTRÓFICO",100%,IF(X56="",""))))))</f>
        <v>1</v>
      </c>
      <c r="AB56" s="244" t="s">
        <v>99</v>
      </c>
      <c r="AC56" s="240" t="s">
        <v>32</v>
      </c>
      <c r="AD56" s="169" t="s">
        <v>524</v>
      </c>
      <c r="AE56" s="7" t="s">
        <v>426</v>
      </c>
      <c r="AF56" s="69" t="s">
        <v>570</v>
      </c>
      <c r="AG56" s="182" t="s">
        <v>222</v>
      </c>
      <c r="AH56" s="7"/>
      <c r="AI56" s="7"/>
    </row>
    <row r="57" spans="1:35" ht="75.75" x14ac:dyDescent="0.3">
      <c r="A57" s="233">
        <v>39</v>
      </c>
      <c r="B57" s="6"/>
      <c r="C57" s="169"/>
      <c r="D57" s="169"/>
      <c r="E57" s="169"/>
      <c r="F57" s="169"/>
      <c r="G57" s="69" t="s">
        <v>81</v>
      </c>
      <c r="H57" s="7">
        <v>19</v>
      </c>
      <c r="I57" s="193" t="s">
        <v>94</v>
      </c>
      <c r="J57" s="270">
        <f t="shared" si="4"/>
        <v>0.4</v>
      </c>
      <c r="K57" s="243" t="s">
        <v>104</v>
      </c>
      <c r="L57" s="166">
        <f>IF(K57="LEVE",20%,IF(K57="MENOR",40%,IF(K57="MODERADO",60%,IF(K57="MAYOR",80%,IF(K57="CATASTRÓFICO",100%,IF(I57="",""))))))</f>
        <v>1</v>
      </c>
      <c r="M57" s="244" t="s">
        <v>99</v>
      </c>
      <c r="N57" s="7">
        <v>2</v>
      </c>
      <c r="O57" s="169" t="s">
        <v>428</v>
      </c>
      <c r="P57" s="7" t="s">
        <v>29</v>
      </c>
      <c r="Q57" s="7" t="s">
        <v>29</v>
      </c>
      <c r="R57" s="19" t="s">
        <v>15</v>
      </c>
      <c r="S57" s="19" t="s">
        <v>10</v>
      </c>
      <c r="T57" s="8">
        <v>0.4</v>
      </c>
      <c r="U57" s="19" t="s">
        <v>20</v>
      </c>
      <c r="V57" s="19" t="s">
        <v>23</v>
      </c>
      <c r="W57" s="19" t="s">
        <v>27</v>
      </c>
      <c r="X57" s="193" t="s">
        <v>93</v>
      </c>
      <c r="Y57" s="271">
        <v>0.24</v>
      </c>
      <c r="Z57" s="243" t="s">
        <v>104</v>
      </c>
      <c r="AA57" s="166">
        <f>IF(Z57="LEVE",20%,IF(Z57="MENOR",40%,IF(Z57="MODERADO",60%,IF(Z57="MAYOR",80%,IF(Z57="CATASTRÓFICO",100%,IF(X57="",""))))))</f>
        <v>1</v>
      </c>
      <c r="AB57" s="244" t="s">
        <v>99</v>
      </c>
      <c r="AC57" s="240" t="s">
        <v>32</v>
      </c>
      <c r="AD57" s="169" t="s">
        <v>429</v>
      </c>
      <c r="AE57" s="7" t="s">
        <v>426</v>
      </c>
      <c r="AF57" s="69" t="s">
        <v>570</v>
      </c>
      <c r="AG57" s="182" t="s">
        <v>222</v>
      </c>
      <c r="AH57" s="7"/>
      <c r="AI57" s="7"/>
    </row>
    <row r="58" spans="1:35" ht="99" x14ac:dyDescent="0.3">
      <c r="A58" s="233">
        <v>40</v>
      </c>
      <c r="B58" s="6" t="s">
        <v>437</v>
      </c>
      <c r="C58" s="169" t="s">
        <v>145</v>
      </c>
      <c r="D58" s="169" t="s">
        <v>430</v>
      </c>
      <c r="E58" s="169" t="s">
        <v>431</v>
      </c>
      <c r="F58" s="169" t="s">
        <v>432</v>
      </c>
      <c r="G58" s="69" t="s">
        <v>81</v>
      </c>
      <c r="H58" s="7">
        <v>36</v>
      </c>
      <c r="I58" s="193" t="s">
        <v>195</v>
      </c>
      <c r="J58" s="270">
        <f t="shared" si="4"/>
        <v>0.6</v>
      </c>
      <c r="K58" s="243" t="s">
        <v>167</v>
      </c>
      <c r="L58" s="166">
        <f>IF(K58="LEVE",20%,IF(K58="MENOR",40%,IF(K58="MODERADO",60%,IF(K58="MAYOR",80%,IF(K58="CATASTRÓFICO",100%,IF(I58="",""))))))</f>
        <v>0.2</v>
      </c>
      <c r="M58" s="244" t="s">
        <v>102</v>
      </c>
      <c r="N58" s="7">
        <v>3</v>
      </c>
      <c r="O58" s="169" t="s">
        <v>433</v>
      </c>
      <c r="P58" s="7" t="s">
        <v>29</v>
      </c>
      <c r="Q58" s="7" t="s">
        <v>29</v>
      </c>
      <c r="R58" s="19" t="s">
        <v>15</v>
      </c>
      <c r="S58" s="19" t="s">
        <v>10</v>
      </c>
      <c r="T58" s="8">
        <v>0.4</v>
      </c>
      <c r="U58" s="19" t="s">
        <v>20</v>
      </c>
      <c r="V58" s="19" t="s">
        <v>23</v>
      </c>
      <c r="W58" s="19" t="s">
        <v>27</v>
      </c>
      <c r="X58" s="193" t="s">
        <v>195</v>
      </c>
      <c r="Y58" s="271">
        <v>0.36</v>
      </c>
      <c r="Z58" s="243" t="s">
        <v>167</v>
      </c>
      <c r="AA58" s="166">
        <f>IF(Z58="LEVE",20%,IF(Z58="MENOR",40%,IF(Z58="MODERADO",60%,IF(Z58="MAYOR",80%,IF(Z58="CATASTRÓFICO",100%,IF(X58="",""))))))</f>
        <v>0.2</v>
      </c>
      <c r="AB58" s="244" t="s">
        <v>102</v>
      </c>
      <c r="AC58" s="240" t="s">
        <v>32</v>
      </c>
      <c r="AD58" s="7" t="s">
        <v>525</v>
      </c>
      <c r="AE58" s="7" t="s">
        <v>419</v>
      </c>
      <c r="AF58" s="69" t="s">
        <v>570</v>
      </c>
      <c r="AG58" s="182" t="s">
        <v>222</v>
      </c>
      <c r="AH58" s="7"/>
      <c r="AI58" s="7"/>
    </row>
    <row r="59" spans="1:35" ht="99" x14ac:dyDescent="0.3">
      <c r="A59" s="233">
        <v>41</v>
      </c>
      <c r="B59" s="6" t="s">
        <v>438</v>
      </c>
      <c r="C59" s="169" t="s">
        <v>145</v>
      </c>
      <c r="D59" s="169" t="s">
        <v>434</v>
      </c>
      <c r="E59" s="169" t="s">
        <v>526</v>
      </c>
      <c r="F59" s="169" t="s">
        <v>527</v>
      </c>
      <c r="G59" s="7" t="s">
        <v>301</v>
      </c>
      <c r="H59" s="7">
        <v>19</v>
      </c>
      <c r="I59" s="193" t="s">
        <v>94</v>
      </c>
      <c r="J59" s="270">
        <f t="shared" si="4"/>
        <v>0.4</v>
      </c>
      <c r="K59" s="243" t="s">
        <v>104</v>
      </c>
      <c r="L59" s="166">
        <f>IF(K59="LEVE",20%,IF(K59="MENOR",40%,IF(K59="MODERADO",60%,IF(K59="MAYOR",80%,IF(K59="CATASTRÓFICO",100%,IF(I59="",""))))))</f>
        <v>1</v>
      </c>
      <c r="M59" s="244" t="s">
        <v>99</v>
      </c>
      <c r="N59" s="7">
        <v>4</v>
      </c>
      <c r="O59" s="169" t="s">
        <v>539</v>
      </c>
      <c r="P59" s="7" t="s">
        <v>29</v>
      </c>
      <c r="Q59" s="7" t="s">
        <v>29</v>
      </c>
      <c r="R59" s="19" t="s">
        <v>15</v>
      </c>
      <c r="S59" s="19" t="s">
        <v>10</v>
      </c>
      <c r="T59" s="8">
        <v>0.4</v>
      </c>
      <c r="U59" s="19" t="s">
        <v>20</v>
      </c>
      <c r="V59" s="19" t="s">
        <v>23</v>
      </c>
      <c r="W59" s="19" t="s">
        <v>27</v>
      </c>
      <c r="X59" s="193" t="s">
        <v>93</v>
      </c>
      <c r="Y59" s="271">
        <v>0.24</v>
      </c>
      <c r="Z59" s="243" t="s">
        <v>104</v>
      </c>
      <c r="AA59" s="166">
        <f>IF(Z59="LEVE",20%,IF(Z59="MENOR",40%,IF(Z59="MODERADO",60%,IF(Z59="MAYOR",80%,IF(Z59="CATASTRÓFICO",100%,IF(X59="",""))))))</f>
        <v>1</v>
      </c>
      <c r="AB59" s="244" t="s">
        <v>99</v>
      </c>
      <c r="AC59" s="240" t="s">
        <v>32</v>
      </c>
      <c r="AD59" s="169" t="s">
        <v>420</v>
      </c>
      <c r="AE59" s="7" t="s">
        <v>419</v>
      </c>
      <c r="AF59" s="69" t="s">
        <v>570</v>
      </c>
      <c r="AG59" s="182" t="s">
        <v>222</v>
      </c>
      <c r="AH59" s="7"/>
      <c r="AI59" s="7"/>
    </row>
    <row r="60" spans="1:35" ht="102" customHeight="1" x14ac:dyDescent="0.3">
      <c r="A60" s="563">
        <v>42</v>
      </c>
      <c r="B60" s="563" t="s">
        <v>439</v>
      </c>
      <c r="C60" s="588" t="s">
        <v>145</v>
      </c>
      <c r="D60" s="588" t="s">
        <v>528</v>
      </c>
      <c r="E60" s="588" t="s">
        <v>529</v>
      </c>
      <c r="F60" s="588" t="s">
        <v>530</v>
      </c>
      <c r="G60" s="604" t="s">
        <v>81</v>
      </c>
      <c r="H60" s="596">
        <v>12</v>
      </c>
      <c r="I60" s="586" t="s">
        <v>94</v>
      </c>
      <c r="J60" s="591">
        <f t="shared" si="4"/>
        <v>0.4</v>
      </c>
      <c r="K60" s="593" t="s">
        <v>8</v>
      </c>
      <c r="L60" s="599">
        <v>0.8</v>
      </c>
      <c r="M60" s="584" t="s">
        <v>100</v>
      </c>
      <c r="N60" s="6">
        <v>1</v>
      </c>
      <c r="O60" s="16" t="s">
        <v>531</v>
      </c>
      <c r="P60" s="165" t="s">
        <v>29</v>
      </c>
      <c r="Q60" s="165" t="s">
        <v>29</v>
      </c>
      <c r="R60" s="19" t="s">
        <v>15</v>
      </c>
      <c r="S60" s="19" t="s">
        <v>10</v>
      </c>
      <c r="T60" s="166">
        <v>0.4</v>
      </c>
      <c r="U60" s="19" t="s">
        <v>20</v>
      </c>
      <c r="V60" s="19" t="s">
        <v>23</v>
      </c>
      <c r="W60" s="19" t="s">
        <v>27</v>
      </c>
      <c r="X60" s="676" t="s">
        <v>93</v>
      </c>
      <c r="Y60" s="251">
        <v>0.24</v>
      </c>
      <c r="Z60" s="282" t="s">
        <v>251</v>
      </c>
      <c r="AA60" s="283">
        <v>0.8</v>
      </c>
      <c r="AB60" s="584" t="s">
        <v>100</v>
      </c>
      <c r="AC60" s="240" t="s">
        <v>32</v>
      </c>
      <c r="AD60" s="250" t="s">
        <v>667</v>
      </c>
      <c r="AE60" s="250" t="s">
        <v>668</v>
      </c>
      <c r="AF60" s="69" t="s">
        <v>570</v>
      </c>
      <c r="AG60" s="674" t="s">
        <v>222</v>
      </c>
      <c r="AH60" s="7"/>
      <c r="AI60" s="7"/>
    </row>
    <row r="61" spans="1:35" ht="85.5" customHeight="1" x14ac:dyDescent="0.3">
      <c r="A61" s="564"/>
      <c r="B61" s="564"/>
      <c r="C61" s="590"/>
      <c r="D61" s="590"/>
      <c r="E61" s="590"/>
      <c r="F61" s="590"/>
      <c r="G61" s="605"/>
      <c r="H61" s="597"/>
      <c r="I61" s="587"/>
      <c r="J61" s="592"/>
      <c r="K61" s="595"/>
      <c r="L61" s="600"/>
      <c r="M61" s="585"/>
      <c r="N61" s="6">
        <v>2</v>
      </c>
      <c r="O61" s="16" t="s">
        <v>532</v>
      </c>
      <c r="P61" s="165" t="s">
        <v>29</v>
      </c>
      <c r="Q61" s="165" t="s">
        <v>29</v>
      </c>
      <c r="R61" s="19" t="s">
        <v>15</v>
      </c>
      <c r="S61" s="19" t="s">
        <v>10</v>
      </c>
      <c r="T61" s="166">
        <v>0.4</v>
      </c>
      <c r="U61" s="19" t="s">
        <v>20</v>
      </c>
      <c r="V61" s="19" t="s">
        <v>23</v>
      </c>
      <c r="W61" s="19" t="s">
        <v>27</v>
      </c>
      <c r="X61" s="677"/>
      <c r="Y61" s="251">
        <v>0.14399999999999999</v>
      </c>
      <c r="Z61" s="282" t="s">
        <v>251</v>
      </c>
      <c r="AA61" s="283">
        <v>0.8</v>
      </c>
      <c r="AB61" s="585"/>
      <c r="AC61" s="240" t="s">
        <v>32</v>
      </c>
      <c r="AD61" s="250" t="s">
        <v>669</v>
      </c>
      <c r="AE61" s="250" t="s">
        <v>670</v>
      </c>
      <c r="AF61" s="69" t="s">
        <v>570</v>
      </c>
      <c r="AG61" s="675"/>
      <c r="AH61" s="7"/>
      <c r="AI61" s="7"/>
    </row>
    <row r="62" spans="1:35" ht="100.5" customHeight="1" x14ac:dyDescent="0.3">
      <c r="A62" s="233">
        <v>43</v>
      </c>
      <c r="B62" s="6" t="s">
        <v>440</v>
      </c>
      <c r="C62" s="16" t="s">
        <v>324</v>
      </c>
      <c r="D62" s="16" t="s">
        <v>533</v>
      </c>
      <c r="E62" s="16" t="s">
        <v>534</v>
      </c>
      <c r="F62" s="16" t="s">
        <v>535</v>
      </c>
      <c r="G62" s="69" t="s">
        <v>81</v>
      </c>
      <c r="H62" s="7">
        <v>12</v>
      </c>
      <c r="I62" s="193" t="s">
        <v>94</v>
      </c>
      <c r="J62" s="270">
        <f t="shared" si="4"/>
        <v>0.4</v>
      </c>
      <c r="K62" s="243" t="s">
        <v>167</v>
      </c>
      <c r="L62" s="8">
        <v>0.2</v>
      </c>
      <c r="M62" s="244" t="s">
        <v>102</v>
      </c>
      <c r="N62" s="6">
        <v>3</v>
      </c>
      <c r="O62" s="121" t="s">
        <v>536</v>
      </c>
      <c r="P62" s="6" t="s">
        <v>29</v>
      </c>
      <c r="Q62" s="6" t="s">
        <v>29</v>
      </c>
      <c r="R62" s="19" t="s">
        <v>17</v>
      </c>
      <c r="S62" s="19" t="s">
        <v>10</v>
      </c>
      <c r="T62" s="166">
        <v>0.3</v>
      </c>
      <c r="U62" s="19" t="s">
        <v>20</v>
      </c>
      <c r="V62" s="19" t="s">
        <v>23</v>
      </c>
      <c r="W62" s="19" t="s">
        <v>27</v>
      </c>
      <c r="X62" s="281" t="s">
        <v>93</v>
      </c>
      <c r="Y62" s="252">
        <v>0.28000000000000003</v>
      </c>
      <c r="Z62" s="281" t="s">
        <v>167</v>
      </c>
      <c r="AA62" s="284">
        <v>0.2</v>
      </c>
      <c r="AB62" s="244" t="s">
        <v>102</v>
      </c>
      <c r="AC62" s="240" t="s">
        <v>32</v>
      </c>
      <c r="AD62" s="16" t="s">
        <v>537</v>
      </c>
      <c r="AE62" s="250" t="s">
        <v>668</v>
      </c>
      <c r="AF62" s="69" t="s">
        <v>570</v>
      </c>
      <c r="AG62" s="182" t="s">
        <v>222</v>
      </c>
      <c r="AH62" s="7"/>
      <c r="AI62" s="7"/>
    </row>
    <row r="63" spans="1:35" ht="127.5" customHeight="1" x14ac:dyDescent="0.3">
      <c r="A63" s="233">
        <v>44</v>
      </c>
      <c r="B63" s="6" t="s">
        <v>441</v>
      </c>
      <c r="C63" s="16" t="s">
        <v>538</v>
      </c>
      <c r="D63" s="16" t="s">
        <v>249</v>
      </c>
      <c r="E63" s="16" t="s">
        <v>540</v>
      </c>
      <c r="F63" s="16" t="s">
        <v>541</v>
      </c>
      <c r="G63" s="69" t="s">
        <v>81</v>
      </c>
      <c r="H63" s="7">
        <f>16*4</f>
        <v>64</v>
      </c>
      <c r="I63" s="193" t="s">
        <v>195</v>
      </c>
      <c r="J63" s="270">
        <f t="shared" si="4"/>
        <v>0.6</v>
      </c>
      <c r="K63" s="243" t="s">
        <v>8</v>
      </c>
      <c r="L63" s="8">
        <v>0.8</v>
      </c>
      <c r="M63" s="244" t="s">
        <v>100</v>
      </c>
      <c r="N63" s="6">
        <v>4</v>
      </c>
      <c r="O63" s="121" t="s">
        <v>542</v>
      </c>
      <c r="P63" s="6" t="s">
        <v>29</v>
      </c>
      <c r="Q63" s="6" t="s">
        <v>29</v>
      </c>
      <c r="R63" s="19" t="s">
        <v>16</v>
      </c>
      <c r="S63" s="19" t="s">
        <v>10</v>
      </c>
      <c r="T63" s="166">
        <v>0.3</v>
      </c>
      <c r="U63" s="19" t="s">
        <v>20</v>
      </c>
      <c r="V63" s="19" t="s">
        <v>23</v>
      </c>
      <c r="W63" s="19" t="s">
        <v>26</v>
      </c>
      <c r="X63" s="285" t="s">
        <v>195</v>
      </c>
      <c r="Y63" s="286">
        <v>0.42</v>
      </c>
      <c r="Z63" s="282" t="s">
        <v>251</v>
      </c>
      <c r="AA63" s="286">
        <v>0.8</v>
      </c>
      <c r="AB63" s="244" t="s">
        <v>100</v>
      </c>
      <c r="AC63" s="240" t="s">
        <v>32</v>
      </c>
      <c r="AD63" s="16" t="s">
        <v>543</v>
      </c>
      <c r="AE63" s="250" t="s">
        <v>671</v>
      </c>
      <c r="AF63" s="69" t="s">
        <v>570</v>
      </c>
      <c r="AG63" s="182" t="s">
        <v>222</v>
      </c>
      <c r="AH63" s="7"/>
      <c r="AI63" s="7"/>
    </row>
    <row r="64" spans="1:35" ht="76.5" x14ac:dyDescent="0.3">
      <c r="A64" s="233">
        <v>45</v>
      </c>
      <c r="B64" s="6" t="s">
        <v>442</v>
      </c>
      <c r="C64" s="7" t="s">
        <v>291</v>
      </c>
      <c r="D64" s="121" t="s">
        <v>544</v>
      </c>
      <c r="E64" s="16" t="s">
        <v>545</v>
      </c>
      <c r="F64" s="16" t="s">
        <v>546</v>
      </c>
      <c r="G64" s="69" t="s">
        <v>270</v>
      </c>
      <c r="H64" s="7">
        <f>16+5+1+55</f>
        <v>77</v>
      </c>
      <c r="I64" s="193" t="s">
        <v>195</v>
      </c>
      <c r="J64" s="166">
        <f t="shared" si="4"/>
        <v>0.6</v>
      </c>
      <c r="K64" s="243" t="s">
        <v>8</v>
      </c>
      <c r="L64" s="166">
        <f>IF(K64="LEVE",20%,IF(K64="MENOR",40%,IF(K64="MODERADO",60%,IF(K64="MAYOR",80%,IF(K64="CATASTROFICO",100%,IF(I64="",""))))))</f>
        <v>0.8</v>
      </c>
      <c r="M64" s="244" t="s">
        <v>100</v>
      </c>
      <c r="N64" s="6">
        <v>1</v>
      </c>
      <c r="O64" s="16" t="s">
        <v>445</v>
      </c>
      <c r="P64" s="69" t="s">
        <v>29</v>
      </c>
      <c r="Q64" s="6" t="s">
        <v>29</v>
      </c>
      <c r="R64" s="19" t="s">
        <v>15</v>
      </c>
      <c r="S64" s="19" t="s">
        <v>10</v>
      </c>
      <c r="T64" s="248">
        <f>'[16]ValoraciónControles OCI'!G63</f>
        <v>0</v>
      </c>
      <c r="U64" s="19" t="s">
        <v>20</v>
      </c>
      <c r="V64" s="19" t="s">
        <v>23</v>
      </c>
      <c r="W64" s="19" t="s">
        <v>27</v>
      </c>
      <c r="X64" s="287" t="s">
        <v>94</v>
      </c>
      <c r="Y64" s="288">
        <f>'[16]Calculos OCI'!D55</f>
        <v>0</v>
      </c>
      <c r="Z64" s="287" t="s">
        <v>8</v>
      </c>
      <c r="AA64" s="166">
        <f>IF(Z64="LEVE",20%,IF(Z64="MENOR",40%,IF(Z64="MODERADO",60%,IF(Z64="MAYOR",80%,IF(Z64="CATASTROFICO",100%,IF(Z64="",""))))))</f>
        <v>0.8</v>
      </c>
      <c r="AB64" s="244" t="s">
        <v>100</v>
      </c>
      <c r="AC64" s="181" t="s">
        <v>32</v>
      </c>
      <c r="AD64" s="16" t="s">
        <v>547</v>
      </c>
      <c r="AE64" s="7" t="s">
        <v>446</v>
      </c>
      <c r="AF64" s="69" t="s">
        <v>570</v>
      </c>
      <c r="AG64" s="182" t="s">
        <v>571</v>
      </c>
      <c r="AH64" s="7"/>
      <c r="AI64" s="7"/>
    </row>
    <row r="65" spans="1:35" ht="86.25" x14ac:dyDescent="0.3">
      <c r="A65" s="233">
        <v>46</v>
      </c>
      <c r="B65" s="6" t="s">
        <v>443</v>
      </c>
      <c r="C65" s="16" t="s">
        <v>548</v>
      </c>
      <c r="D65" s="16" t="s">
        <v>549</v>
      </c>
      <c r="E65" s="16" t="s">
        <v>447</v>
      </c>
      <c r="F65" s="16" t="s">
        <v>448</v>
      </c>
      <c r="G65" s="69" t="s">
        <v>81</v>
      </c>
      <c r="H65" s="7">
        <f>3*11+15*2</f>
        <v>63</v>
      </c>
      <c r="I65" s="193" t="s">
        <v>195</v>
      </c>
      <c r="J65" s="166">
        <f t="shared" si="4"/>
        <v>0.6</v>
      </c>
      <c r="K65" s="243" t="s">
        <v>103</v>
      </c>
      <c r="L65" s="166">
        <f>IF(K65="LEVE",20%,IF(K65="MENOR",40%,IF(K65="MODERADO",60%,IF(K65="MAYOR",80%,IF(K65="CATASTROFICO",100%,IF(I65="",""))))))</f>
        <v>0.4</v>
      </c>
      <c r="M65" s="244" t="s">
        <v>101</v>
      </c>
      <c r="N65" s="6">
        <v>2</v>
      </c>
      <c r="O65" s="121" t="s">
        <v>449</v>
      </c>
      <c r="P65" s="6" t="s">
        <v>29</v>
      </c>
      <c r="Q65" s="6" t="s">
        <v>29</v>
      </c>
      <c r="R65" s="19" t="s">
        <v>15</v>
      </c>
      <c r="S65" s="19" t="s">
        <v>10</v>
      </c>
      <c r="T65" s="248">
        <f>'[16]ValoraciónControles OCI'!G78</f>
        <v>0</v>
      </c>
      <c r="U65" s="19" t="s">
        <v>20</v>
      </c>
      <c r="V65" s="19" t="s">
        <v>23</v>
      </c>
      <c r="W65" s="19" t="s">
        <v>26</v>
      </c>
      <c r="X65" s="287" t="s">
        <v>94</v>
      </c>
      <c r="Y65" s="288">
        <f>'[16]Calculos OCI'!D64</f>
        <v>0</v>
      </c>
      <c r="Z65" s="287" t="s">
        <v>103</v>
      </c>
      <c r="AA65" s="166">
        <f>IF(Z65="LEVE",20%,IF(Z65="MENOR",40%,IF(Z65="MODERADO",60%,IF(Z65="MAYOR",80%,IF(Z65="CATASTROFICO",100%,IF(Z65="",""))))))</f>
        <v>0.4</v>
      </c>
      <c r="AB65" s="244" t="s">
        <v>102</v>
      </c>
      <c r="AC65" s="181" t="s">
        <v>32</v>
      </c>
      <c r="AD65" s="16" t="s">
        <v>550</v>
      </c>
      <c r="AE65" s="7" t="s">
        <v>446</v>
      </c>
      <c r="AF65" s="69" t="s">
        <v>570</v>
      </c>
      <c r="AG65" s="182" t="s">
        <v>222</v>
      </c>
      <c r="AH65" s="7"/>
      <c r="AI65" s="7"/>
    </row>
    <row r="66" spans="1:35" ht="86.25" x14ac:dyDescent="0.3">
      <c r="A66" s="233">
        <v>47</v>
      </c>
      <c r="B66" s="6" t="s">
        <v>444</v>
      </c>
      <c r="C66" s="16" t="s">
        <v>462</v>
      </c>
      <c r="D66" s="16" t="s">
        <v>450</v>
      </c>
      <c r="E66" s="16" t="s">
        <v>551</v>
      </c>
      <c r="F66" s="16" t="s">
        <v>451</v>
      </c>
      <c r="G66" s="69" t="s">
        <v>81</v>
      </c>
      <c r="H66" s="7">
        <f>3*11+15*2</f>
        <v>63</v>
      </c>
      <c r="I66" s="193" t="s">
        <v>195</v>
      </c>
      <c r="J66" s="166">
        <f t="shared" si="4"/>
        <v>0.6</v>
      </c>
      <c r="K66" s="243" t="s">
        <v>103</v>
      </c>
      <c r="L66" s="166">
        <f>IF(K66="LEVE",20%,IF(K66="MENOR",40%,IF(K66="MODERADO",60%,IF(K66="MAYOR",80%,IF(K66="CATASTROFICO",100%,IF(I66="",""))))))</f>
        <v>0.4</v>
      </c>
      <c r="M66" s="244" t="s">
        <v>101</v>
      </c>
      <c r="N66" s="6">
        <v>3</v>
      </c>
      <c r="O66" s="121" t="s">
        <v>452</v>
      </c>
      <c r="P66" s="6" t="s">
        <v>29</v>
      </c>
      <c r="Q66" s="6" t="s">
        <v>29</v>
      </c>
      <c r="R66" s="19" t="s">
        <v>15</v>
      </c>
      <c r="S66" s="19" t="s">
        <v>10</v>
      </c>
      <c r="T66" s="248">
        <f>'[16]ValoraciónControles OCI'!G93</f>
        <v>0</v>
      </c>
      <c r="U66" s="19" t="s">
        <v>20</v>
      </c>
      <c r="V66" s="19" t="s">
        <v>23</v>
      </c>
      <c r="W66" s="19" t="s">
        <v>26</v>
      </c>
      <c r="X66" s="287" t="s">
        <v>94</v>
      </c>
      <c r="Y66" s="289">
        <v>0.36</v>
      </c>
      <c r="Z66" s="287" t="s">
        <v>103</v>
      </c>
      <c r="AA66" s="166">
        <f>IF(Z66="LEVE",20%,IF(Z66="MENOR",40%,IF(Z66="MODERADO",60%,IF(Z66="MAYOR",80%,IF(Z66="CATASTROFICO",100%,IF(Z66="",""))))))</f>
        <v>0.4</v>
      </c>
      <c r="AB66" s="244" t="s">
        <v>102</v>
      </c>
      <c r="AC66" s="181" t="s">
        <v>32</v>
      </c>
      <c r="AD66" s="169" t="s">
        <v>453</v>
      </c>
      <c r="AE66" s="7" t="s">
        <v>454</v>
      </c>
      <c r="AF66" s="69" t="s">
        <v>570</v>
      </c>
      <c r="AG66" s="182" t="s">
        <v>222</v>
      </c>
      <c r="AH66" s="7"/>
      <c r="AI66" s="7"/>
    </row>
    <row r="67" spans="1:35" x14ac:dyDescent="0.3">
      <c r="A67" s="6"/>
      <c r="B67" s="6"/>
      <c r="C67" s="7"/>
      <c r="D67" s="7"/>
      <c r="E67" s="7"/>
      <c r="F67" s="7"/>
      <c r="G67" s="69"/>
      <c r="H67" s="7"/>
      <c r="I67" s="193"/>
      <c r="J67" s="166" t="str">
        <f t="shared" si="4"/>
        <v/>
      </c>
      <c r="K67" s="245"/>
      <c r="L67" s="166"/>
      <c r="M67" s="244"/>
      <c r="N67" s="7"/>
      <c r="O67" s="7"/>
      <c r="P67" s="7"/>
      <c r="Q67" s="7"/>
      <c r="R67" s="7"/>
      <c r="S67" s="7"/>
      <c r="T67" s="7"/>
      <c r="U67" s="7"/>
      <c r="V67" s="7"/>
      <c r="W67" s="7"/>
      <c r="X67" s="193"/>
      <c r="Y67" s="7"/>
      <c r="Z67" s="118"/>
      <c r="AA67" s="7"/>
      <c r="AB67" s="7"/>
      <c r="AC67" s="240"/>
      <c r="AD67" s="7"/>
      <c r="AE67" s="7"/>
      <c r="AF67" s="7"/>
      <c r="AG67" s="182"/>
      <c r="AH67" s="7"/>
      <c r="AI67" s="7"/>
    </row>
    <row r="68" spans="1:35" x14ac:dyDescent="0.3">
      <c r="A68" s="6"/>
      <c r="B68" s="6"/>
      <c r="C68" s="7"/>
      <c r="D68" s="7"/>
      <c r="E68" s="7"/>
      <c r="F68" s="7"/>
      <c r="G68" s="69"/>
      <c r="H68" s="7"/>
      <c r="I68" s="193"/>
      <c r="J68" s="166" t="str">
        <f t="shared" si="4"/>
        <v/>
      </c>
      <c r="K68" s="245"/>
      <c r="L68" s="166"/>
      <c r="M68" s="244"/>
      <c r="N68" s="7"/>
      <c r="O68" s="7"/>
      <c r="P68" s="7"/>
      <c r="Q68" s="7"/>
      <c r="R68" s="7"/>
      <c r="S68" s="7"/>
      <c r="T68" s="7"/>
      <c r="U68" s="7"/>
      <c r="V68" s="7"/>
      <c r="W68" s="7"/>
      <c r="X68" s="193"/>
      <c r="Y68" s="7"/>
      <c r="Z68" s="118"/>
      <c r="AA68" s="7"/>
      <c r="AB68" s="7"/>
      <c r="AC68" s="240"/>
      <c r="AD68" s="7"/>
      <c r="AE68" s="7"/>
      <c r="AF68" s="7"/>
      <c r="AG68" s="182"/>
      <c r="AH68" s="7"/>
      <c r="AI68" s="7"/>
    </row>
    <row r="69" spans="1:35" x14ac:dyDescent="0.3">
      <c r="A69" s="6"/>
      <c r="I69" s="193"/>
    </row>
    <row r="70" spans="1:35" x14ac:dyDescent="0.3">
      <c r="A70" s="292"/>
      <c r="B70" s="293"/>
      <c r="C70" s="293"/>
      <c r="D70" s="293"/>
    </row>
    <row r="71" spans="1:35" ht="36" hidden="1" customHeight="1" x14ac:dyDescent="0.3">
      <c r="I71" s="639" t="s">
        <v>235</v>
      </c>
      <c r="J71" s="639"/>
      <c r="K71" s="607" t="s">
        <v>256</v>
      </c>
      <c r="L71" s="607"/>
      <c r="M71" s="207" t="s">
        <v>260</v>
      </c>
      <c r="AD71" s="279" t="s">
        <v>220</v>
      </c>
    </row>
    <row r="72" spans="1:35" hidden="1" x14ac:dyDescent="0.3">
      <c r="I72" s="194" t="s">
        <v>93</v>
      </c>
      <c r="J72" s="195">
        <v>0.2</v>
      </c>
      <c r="K72" s="179" t="s">
        <v>167</v>
      </c>
      <c r="L72" s="195">
        <v>0.2</v>
      </c>
      <c r="M72" s="208" t="s">
        <v>102</v>
      </c>
      <c r="AD72" s="206" t="s">
        <v>32</v>
      </c>
    </row>
    <row r="73" spans="1:35" hidden="1" x14ac:dyDescent="0.3">
      <c r="I73" s="217" t="s">
        <v>94</v>
      </c>
      <c r="J73" s="195">
        <v>0.4</v>
      </c>
      <c r="K73" s="212" t="s">
        <v>103</v>
      </c>
      <c r="L73" s="195">
        <v>0.4</v>
      </c>
      <c r="M73" s="209" t="s">
        <v>101</v>
      </c>
      <c r="AD73" s="280" t="s">
        <v>33</v>
      </c>
    </row>
    <row r="74" spans="1:35" hidden="1" x14ac:dyDescent="0.3">
      <c r="I74" s="196" t="s">
        <v>195</v>
      </c>
      <c r="J74" s="195">
        <v>0.6</v>
      </c>
      <c r="K74" s="213" t="s">
        <v>101</v>
      </c>
      <c r="L74" s="195">
        <v>0.6</v>
      </c>
      <c r="M74" s="210" t="s">
        <v>100</v>
      </c>
      <c r="AD74" s="206" t="s">
        <v>218</v>
      </c>
    </row>
    <row r="75" spans="1:35" hidden="1" x14ac:dyDescent="0.3">
      <c r="I75" s="197" t="s">
        <v>7</v>
      </c>
      <c r="J75" s="195">
        <v>0.8</v>
      </c>
      <c r="K75" s="184" t="s">
        <v>8</v>
      </c>
      <c r="L75" s="195">
        <v>0.8</v>
      </c>
      <c r="M75" s="211" t="s">
        <v>99</v>
      </c>
      <c r="AD75" s="206" t="s">
        <v>219</v>
      </c>
    </row>
    <row r="76" spans="1:35" hidden="1" x14ac:dyDescent="0.3">
      <c r="I76" s="198" t="s">
        <v>95</v>
      </c>
      <c r="J76" s="195">
        <v>1</v>
      </c>
      <c r="K76" s="214" t="s">
        <v>104</v>
      </c>
      <c r="L76" s="195">
        <v>1</v>
      </c>
      <c r="M76" s="206"/>
      <c r="AD76" s="206" t="s">
        <v>34</v>
      </c>
    </row>
    <row r="77" spans="1:35" hidden="1" x14ac:dyDescent="0.3"/>
  </sheetData>
  <mergeCells count="135">
    <mergeCell ref="A60:A61"/>
    <mergeCell ref="B60:B61"/>
    <mergeCell ref="C60:C61"/>
    <mergeCell ref="D60:D61"/>
    <mergeCell ref="E60:E61"/>
    <mergeCell ref="F60:F61"/>
    <mergeCell ref="G60:G61"/>
    <mergeCell ref="H60:H61"/>
    <mergeCell ref="I60:I61"/>
    <mergeCell ref="AG60:AG61"/>
    <mergeCell ref="I71:J71"/>
    <mergeCell ref="K71:L71"/>
    <mergeCell ref="J60:J61"/>
    <mergeCell ref="K60:K61"/>
    <mergeCell ref="L60:L61"/>
    <mergeCell ref="M60:M61"/>
    <mergeCell ref="X60:X61"/>
    <mergeCell ref="AB60:AB61"/>
    <mergeCell ref="AG47:AG52"/>
    <mergeCell ref="H47:H52"/>
    <mergeCell ref="I47:I52"/>
    <mergeCell ref="J47:J52"/>
    <mergeCell ref="K47:K52"/>
    <mergeCell ref="L47:L52"/>
    <mergeCell ref="M47:M52"/>
    <mergeCell ref="A54:A55"/>
    <mergeCell ref="B54:B55"/>
    <mergeCell ref="C54:C55"/>
    <mergeCell ref="D54:D55"/>
    <mergeCell ref="E54:E55"/>
    <mergeCell ref="F54:F55"/>
    <mergeCell ref="AG54:AG55"/>
    <mergeCell ref="M54:M55"/>
    <mergeCell ref="X54:X55"/>
    <mergeCell ref="Z54:Z55"/>
    <mergeCell ref="AA54:AA55"/>
    <mergeCell ref="AB54:AB55"/>
    <mergeCell ref="AC54:AC55"/>
    <mergeCell ref="G54:G55"/>
    <mergeCell ref="H54:H55"/>
    <mergeCell ref="I54:I55"/>
    <mergeCell ref="J54:J55"/>
    <mergeCell ref="K54:K55"/>
    <mergeCell ref="L54:L55"/>
    <mergeCell ref="Z38:Z39"/>
    <mergeCell ref="AA38:AA39"/>
    <mergeCell ref="AB38:AB39"/>
    <mergeCell ref="A47:A52"/>
    <mergeCell ref="B47:B52"/>
    <mergeCell ref="C47:C52"/>
    <mergeCell ref="D47:D52"/>
    <mergeCell ref="E47:E52"/>
    <mergeCell ref="F47:F52"/>
    <mergeCell ref="G47:G52"/>
    <mergeCell ref="I38:I39"/>
    <mergeCell ref="J38:J39"/>
    <mergeCell ref="K38:K39"/>
    <mergeCell ref="L38:L39"/>
    <mergeCell ref="M38:M39"/>
    <mergeCell ref="X38:X39"/>
    <mergeCell ref="X47:X52"/>
    <mergeCell ref="Z47:Z52"/>
    <mergeCell ref="AB47:AB52"/>
    <mergeCell ref="A17:A18"/>
    <mergeCell ref="B17:B18"/>
    <mergeCell ref="C17:C18"/>
    <mergeCell ref="D17:D18"/>
    <mergeCell ref="E17:E18"/>
    <mergeCell ref="L17:L18"/>
    <mergeCell ref="M17:M18"/>
    <mergeCell ref="A38:A39"/>
    <mergeCell ref="B38:B39"/>
    <mergeCell ref="C38:C39"/>
    <mergeCell ref="D38:D39"/>
    <mergeCell ref="E38:E39"/>
    <mergeCell ref="F38:F39"/>
    <mergeCell ref="G38:G39"/>
    <mergeCell ref="H38:H39"/>
    <mergeCell ref="F17:F18"/>
    <mergeCell ref="G17:G18"/>
    <mergeCell ref="H17:H18"/>
    <mergeCell ref="I17:I18"/>
    <mergeCell ref="J17:J18"/>
    <mergeCell ref="K17:K18"/>
    <mergeCell ref="A15:A16"/>
    <mergeCell ref="B15:B16"/>
    <mergeCell ref="C15:C16"/>
    <mergeCell ref="D15:D16"/>
    <mergeCell ref="E15:E16"/>
    <mergeCell ref="F15:F16"/>
    <mergeCell ref="G15:G16"/>
    <mergeCell ref="H15:H16"/>
    <mergeCell ref="AB8:AB9"/>
    <mergeCell ref="P8:Q8"/>
    <mergeCell ref="R8:W8"/>
    <mergeCell ref="X8:X9"/>
    <mergeCell ref="Y8:Y9"/>
    <mergeCell ref="Z8:Z9"/>
    <mergeCell ref="AA8:AA9"/>
    <mergeCell ref="J8:J9"/>
    <mergeCell ref="K8:K9"/>
    <mergeCell ref="I15:I16"/>
    <mergeCell ref="J15:J16"/>
    <mergeCell ref="K15:K16"/>
    <mergeCell ref="L15:L16"/>
    <mergeCell ref="M15:M16"/>
    <mergeCell ref="X7:AC7"/>
    <mergeCell ref="AD7:AI7"/>
    <mergeCell ref="A8:A9"/>
    <mergeCell ref="C8:C9"/>
    <mergeCell ref="D8:D9"/>
    <mergeCell ref="E8:E9"/>
    <mergeCell ref="F8:F9"/>
    <mergeCell ref="G8:G9"/>
    <mergeCell ref="H8:H9"/>
    <mergeCell ref="I8:I9"/>
    <mergeCell ref="AH8:AH9"/>
    <mergeCell ref="AI8:AI9"/>
    <mergeCell ref="AC8:AC9"/>
    <mergeCell ref="AD8:AD9"/>
    <mergeCell ref="AE8:AE9"/>
    <mergeCell ref="AF8:AF9"/>
    <mergeCell ref="AG8:AG9"/>
    <mergeCell ref="A4:C4"/>
    <mergeCell ref="A5:C5"/>
    <mergeCell ref="D5:N5"/>
    <mergeCell ref="A6:C6"/>
    <mergeCell ref="D6:N6"/>
    <mergeCell ref="A7:H7"/>
    <mergeCell ref="I7:M7"/>
    <mergeCell ref="N7:W7"/>
    <mergeCell ref="L8:L9"/>
    <mergeCell ref="M8:M9"/>
    <mergeCell ref="N8:N9"/>
    <mergeCell ref="O8:O9"/>
  </mergeCells>
  <conditionalFormatting sqref="J15">
    <cfRule type="cellIs" dxfId="248" priority="1131" operator="equal">
      <formula>$H$10</formula>
    </cfRule>
  </conditionalFormatting>
  <conditionalFormatting sqref="J17">
    <cfRule type="cellIs" dxfId="247" priority="1130" operator="equal">
      <formula>$H$10</formula>
    </cfRule>
  </conditionalFormatting>
  <dataValidations count="9">
    <dataValidation type="list" allowBlank="1" showInputMessage="1" showErrorMessage="1" sqref="AC64:AC66" xr:uid="{0E660922-356F-4D85-8460-B69B7A8592E4}">
      <formula1>#REF!</formula1>
    </dataValidation>
    <dataValidation type="list" allowBlank="1" showInputMessage="1" showErrorMessage="1" sqref="X64:X66" xr:uid="{91DC8187-AF16-4B73-B9AE-03D99EE09CBF}">
      <formula1>$H$21:$H$25</formula1>
    </dataValidation>
    <dataValidation type="list" allowBlank="1" showInputMessage="1" showErrorMessage="1" sqref="Z64:Z66" xr:uid="{C3FCDCA9-181B-40F7-BBB9-C0C5B76605CC}">
      <formula1>$J$21:$J$25</formula1>
    </dataValidation>
    <dataValidation type="list" allowBlank="1" showInputMessage="1" showErrorMessage="1" sqref="AC60:AC63" xr:uid="{A5957A7C-FEE9-4A4A-ABA1-12C4E3DC93A4}">
      <formula1>$AD$25:$AD$30</formula1>
    </dataValidation>
    <dataValidation type="list" allowBlank="1" showInputMessage="1" showErrorMessage="1" sqref="Z47:Z51 Z53:Z54" xr:uid="{661B3F76-E84B-4244-9292-0F6B51C6BFEE}">
      <formula1>$K$23:$K$27</formula1>
    </dataValidation>
    <dataValidation type="list" allowBlank="1" showInputMessage="1" showErrorMessage="1" sqref="AC53:AC54 AC67:AC68 AC56:AC59 AC10:AC51" xr:uid="{4F67BEB2-8F0A-441E-9018-E83C43E1044A}">
      <formula1>$AD$72:$AD$76</formula1>
    </dataValidation>
    <dataValidation type="list" allowBlank="1" showInputMessage="1" showErrorMessage="1" sqref="M10:M15 AB15:AB38 AB12:AB13 AB62:AB66 M62:M68 M56:M60 AB56:AB60 M53:M54 AB53:AB54 M19:M38 M17 M40:M51 AB40:AB51" xr:uid="{2AC18798-F8BB-4B1F-B19E-0BA5187540C2}">
      <formula1>$M$72:$M$75</formula1>
    </dataValidation>
    <dataValidation type="list" allowBlank="1" showInputMessage="1" showErrorMessage="1" sqref="K10:K15 K62:K68 K56:K60 Z56:Z59 K53:K54 Z40:Z46 Z10:Z38 K19:K38 K17 K40:K51" xr:uid="{E4A1B74B-91DC-4DA3-9414-6CC493021781}">
      <formula1>$K$72:$K$76</formula1>
    </dataValidation>
    <dataValidation type="list" allowBlank="1" showInputMessage="1" showErrorMessage="1" sqref="AI10:AI12 R47:S52 U47:V52" xr:uid="{CA9C47E1-56D7-4A17-A081-23ED79546175}">
      <formula1>#REF!</formula1>
    </dataValidation>
  </dataValidation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051" operator="containsText" id="{0CB70348-C1B1-4551-9B20-70CEB96E8938}">
            <xm:f>NOT(ISERROR(SEARCH($I$73,I10)))</xm:f>
            <xm:f>$I$73</xm:f>
            <x14:dxf>
              <fill>
                <patternFill>
                  <bgColor theme="0" tint="-0.14996795556505021"/>
                </patternFill>
              </fill>
            </x14:dxf>
          </x14:cfRule>
          <x14:cfRule type="containsText" priority="1046" operator="containsText" id="{D10C9E6C-4742-424C-A30F-C7ECF9BBC4D9}">
            <xm:f>NOT(ISERROR(SEARCH($I$72,I10)))</xm:f>
            <xm:f>$I$72</xm:f>
            <x14:dxf>
              <fill>
                <patternFill>
                  <fgColor rgb="FF92D050"/>
                  <bgColor rgb="FF92D050"/>
                </patternFill>
              </fill>
            </x14:dxf>
          </x14:cfRule>
          <x14:cfRule type="cellIs" priority="1052" operator="equal" id="{FDE61AF4-BA95-49CE-B2E7-3AAE1954D8A1}">
            <xm:f>'Tabla probabiidad'!$B$5</xm:f>
            <x14:dxf>
              <fill>
                <patternFill>
                  <fgColor theme="6"/>
                </patternFill>
              </fill>
            </x14:dxf>
          </x14:cfRule>
          <x14:cfRule type="cellIs" priority="1053" operator="equal" id="{40CD8EF9-7D48-4B3F-9FE8-39627D8280E8}">
            <xm:f>'Tabla probabiidad'!$B$5</xm:f>
            <x14:dxf>
              <fill>
                <patternFill>
                  <fgColor rgb="FF92D050"/>
                  <bgColor theme="6" tint="0.59996337778862885"/>
                </patternFill>
              </fill>
            </x14:dxf>
          </x14:cfRule>
          <x14:cfRule type="containsText" priority="1050" operator="containsText" id="{D199DC72-4D95-4604-94E5-DEC646B96AAF}">
            <xm:f>NOT(ISERROR(SEARCH($I$74,I10)))</xm:f>
            <xm:f>$I$74</xm:f>
            <x14:dxf>
              <fill>
                <patternFill>
                  <fgColor rgb="FFFFFF00"/>
                  <bgColor rgb="FFFFFF00"/>
                </patternFill>
              </fill>
            </x14:dxf>
          </x14:cfRule>
          <x14:cfRule type="containsText" priority="1049" operator="containsText" id="{14D4E9CD-D1FE-4A90-A6E6-9ABE3399D114}">
            <xm:f>NOT(ISERROR(SEARCH($I$75,I10)))</xm:f>
            <xm:f>$I$75</xm:f>
            <x14:dxf>
              <fill>
                <patternFill>
                  <fgColor rgb="FFFFC000"/>
                  <bgColor rgb="FFFFC000"/>
                </patternFill>
              </fill>
            </x14:dxf>
          </x14:cfRule>
          <x14:cfRule type="containsText" priority="1048" operator="containsText" id="{FDD196D9-A3AC-4D36-A898-6E4D442815C9}">
            <xm:f>NOT(ISERROR(SEARCH($I$76,I10)))</xm:f>
            <xm:f>$I$76</xm:f>
            <x14:dxf>
              <fill>
                <patternFill>
                  <bgColor rgb="FFFF0000"/>
                </patternFill>
              </fill>
            </x14:dxf>
          </x14:cfRule>
          <x14:cfRule type="containsText" priority="1047" operator="containsText" id="{7BE3851B-8697-4DB8-8554-3B5C70D47413}">
            <xm:f>NOT(ISERROR(SEARCH($I$73,I10)))</xm:f>
            <xm:f>$I$73</xm:f>
            <x14:dxf>
              <fill>
                <patternFill>
                  <bgColor rgb="FF00B050"/>
                </patternFill>
              </fill>
            </x14:dxf>
          </x14:cfRule>
          <xm:sqref>I10:I13</xm:sqref>
        </x14:conditionalFormatting>
        <x14:conditionalFormatting xmlns:xm="http://schemas.microsoft.com/office/excel/2006/main">
          <x14:cfRule type="containsText" priority="1057" operator="containsText" id="{57236787-7095-4D00-A4DB-67C92BC35D69}">
            <xm:f>NOT(ISERROR(SEARCH($H$75,I14)))</xm:f>
            <xm:f>$H$75</xm:f>
            <x14:dxf>
              <fill>
                <patternFill>
                  <fgColor rgb="FFFFC000"/>
                  <bgColor rgb="FFFFC000"/>
                </patternFill>
              </fill>
            </x14:dxf>
          </x14:cfRule>
          <x14:cfRule type="containsText" priority="1054" operator="containsText" id="{E378966A-CCF2-4D89-89F2-1C068552CB62}">
            <xm:f>NOT(ISERROR(SEARCH($H$73,I14)))</xm:f>
            <xm:f>$H$73</xm:f>
            <x14:dxf>
              <fill>
                <patternFill>
                  <fgColor rgb="FF92D050"/>
                  <bgColor rgb="FF92D050"/>
                </patternFill>
              </fill>
            </x14:dxf>
          </x14:cfRule>
          <x14:cfRule type="cellIs" priority="1060" operator="equal" id="{C0A224AE-61B1-4F39-8024-D04C90860739}">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14:cfRule type="cellIs" priority="1059" operator="equal" id="{4527AB6F-BEAA-4025-9821-3D092E7D5176}">
            <xm:f>'C:\UAEOS\TRABAJO EN CASA\MAPAS DE RIESGOS\RIESGOS 2021\MAPAS DE RIESGOS DE PROCESO 2021\MAPAS DE RIESGOS GUIA 2021\[MAPA_RIESGOS_PROGRAMAS Y PROYECTOS_UAEOS_2021.xlsx]Tabla probabiidad'!#REF!</xm:f>
            <x14:dxf>
              <fill>
                <patternFill>
                  <fgColor theme="6"/>
                </patternFill>
              </fill>
            </x14:dxf>
          </x14:cfRule>
          <x14:cfRule type="containsText" priority="1058" operator="containsText" id="{5F92E1A3-79B2-43B9-919F-64535CE5A275}">
            <xm:f>NOT(ISERROR(SEARCH($H$74,I14)))</xm:f>
            <xm:f>$H$74</xm:f>
            <x14:dxf>
              <fill>
                <patternFill>
                  <bgColor rgb="FF00B050"/>
                </patternFill>
              </fill>
            </x14:dxf>
          </x14:cfRule>
          <x14:cfRule type="containsText" priority="1055" operator="containsText" id="{B3183930-8975-4BBD-BE2B-EC3C0BB490CC}">
            <xm:f>NOT(ISERROR(SEARCH($H$77,I14)))</xm:f>
            <xm:f>$H$77</xm:f>
            <x14:dxf>
              <fill>
                <patternFill>
                  <bgColor rgb="FFFF0000"/>
                </patternFill>
              </fill>
            </x14:dxf>
          </x14:cfRule>
          <x14:cfRule type="containsText" priority="1056" operator="containsText" id="{5E3D946A-1F46-4667-A506-064EC6952A8E}">
            <xm:f>NOT(ISERROR(SEARCH($H$76,I14)))</xm:f>
            <xm:f>$H$76</xm:f>
            <x14:dxf>
              <fill>
                <patternFill>
                  <fgColor rgb="FFFFFF00"/>
                  <bgColor rgb="FFFFFF00"/>
                </patternFill>
              </fill>
            </x14:dxf>
          </x14:cfRule>
          <xm:sqref>I14:I15</xm:sqref>
        </x14:conditionalFormatting>
        <x14:conditionalFormatting xmlns:xm="http://schemas.microsoft.com/office/excel/2006/main">
          <x14:cfRule type="containsText" priority="1127" operator="containsText" id="{ECC17393-B5B9-4314-906C-68E69F446E08}">
            <xm:f>NOT(ISERROR(SEARCH($I$73,I17)))</xm:f>
            <xm:f>$I$73</xm:f>
            <x14:dxf>
              <fill>
                <patternFill>
                  <bgColor theme="0" tint="-0.14996795556505021"/>
                </patternFill>
              </fill>
            </x14:dxf>
          </x14:cfRule>
          <x14:cfRule type="containsText" priority="1126" operator="containsText" id="{0E1E287F-B6FA-4ADA-A8EB-5D4980BB61E6}">
            <xm:f>NOT(ISERROR(SEARCH($I$74,I17)))</xm:f>
            <xm:f>$I$74</xm:f>
            <x14:dxf>
              <fill>
                <patternFill>
                  <fgColor rgb="FFFFFF00"/>
                  <bgColor rgb="FFFFFF00"/>
                </patternFill>
              </fill>
            </x14:dxf>
          </x14:cfRule>
          <x14:cfRule type="containsText" priority="1125" operator="containsText" id="{F4BC9FC6-D856-4BC2-84AD-8B7C9392217B}">
            <xm:f>NOT(ISERROR(SEARCH($I$75,I17)))</xm:f>
            <xm:f>$I$75</xm:f>
            <x14:dxf>
              <fill>
                <patternFill>
                  <fgColor rgb="FFFFC000"/>
                  <bgColor rgb="FFFFC000"/>
                </patternFill>
              </fill>
            </x14:dxf>
          </x14:cfRule>
          <x14:cfRule type="containsText" priority="1122" operator="containsText" id="{E1E8766D-8961-4C07-9805-BD99D9CB1BE2}">
            <xm:f>NOT(ISERROR(SEARCH($I$72,I17)))</xm:f>
            <xm:f>$I$72</xm:f>
            <x14:dxf>
              <fill>
                <patternFill>
                  <fgColor rgb="FF92D050"/>
                  <bgColor rgb="FF92D050"/>
                </patternFill>
              </fill>
            </x14:dxf>
          </x14:cfRule>
          <x14:cfRule type="containsText" priority="1123" operator="containsText" id="{4FA8DE3E-829B-48D1-9612-672AF965A8E2}">
            <xm:f>NOT(ISERROR(SEARCH($I$73,I17)))</xm:f>
            <xm:f>$I$73</xm:f>
            <x14:dxf>
              <fill>
                <patternFill>
                  <bgColor rgb="FF00B050"/>
                </patternFill>
              </fill>
            </x14:dxf>
          </x14:cfRule>
          <x14:cfRule type="containsText" priority="1124" operator="containsText" id="{CAFA2BC9-60DF-4B2A-ACF5-4728FBD2126B}">
            <xm:f>NOT(ISERROR(SEARCH($I$76,I17)))</xm:f>
            <xm:f>$I$76</xm:f>
            <x14:dxf>
              <fill>
                <patternFill>
                  <bgColor rgb="FFFF0000"/>
                </patternFill>
              </fill>
            </x14:dxf>
          </x14:cfRule>
          <x14:cfRule type="cellIs" priority="1129" operator="equal" id="{93D979EB-35AE-4F96-AFC3-A50ACE7149E3}">
            <xm:f>'Tabla probabiidad'!$B$5</xm:f>
            <x14:dxf>
              <fill>
                <patternFill>
                  <fgColor rgb="FF92D050"/>
                  <bgColor theme="6" tint="0.59996337778862885"/>
                </patternFill>
              </fill>
            </x14:dxf>
          </x14:cfRule>
          <x14:cfRule type="cellIs" priority="1128" operator="equal" id="{966D3DD9-A23A-47AC-9CDD-9C4E1E2FA9C2}">
            <xm:f>'Tabla probabiidad'!$B$5</xm:f>
            <x14:dxf>
              <fill>
                <patternFill>
                  <fgColor theme="6"/>
                </patternFill>
              </fill>
            </x14:dxf>
          </x14:cfRule>
          <xm:sqref>I17</xm:sqref>
        </x14:conditionalFormatting>
        <x14:conditionalFormatting xmlns:xm="http://schemas.microsoft.com/office/excel/2006/main">
          <x14:cfRule type="cellIs" priority="671" operator="equal" id="{CD71024E-C83E-4E6E-8D41-FEF7766408FF}">
            <xm:f>'Tabla probabiidad'!$B$5</xm:f>
            <x14:dxf>
              <fill>
                <patternFill>
                  <fgColor rgb="FF92D050"/>
                  <bgColor theme="6" tint="0.59996337778862885"/>
                </patternFill>
              </fill>
            </x14:dxf>
          </x14:cfRule>
          <x14:cfRule type="containsText" priority="669" operator="containsText" id="{82551F5B-AACD-41B4-A47D-B243351D9079}">
            <xm:f>NOT(ISERROR(SEARCH($I$73,I19)))</xm:f>
            <xm:f>$I$73</xm:f>
            <x14:dxf>
              <fill>
                <patternFill>
                  <bgColor theme="0" tint="-0.14996795556505021"/>
                </patternFill>
              </fill>
            </x14:dxf>
          </x14:cfRule>
          <x14:cfRule type="containsText" priority="665" operator="containsText" id="{DF4D270C-EC86-4ABF-917F-CAF8F3EB261F}">
            <xm:f>NOT(ISERROR(SEARCH($I$73,I19)))</xm:f>
            <xm:f>$I$73</xm:f>
            <x14:dxf>
              <fill>
                <patternFill>
                  <bgColor rgb="FF00B050"/>
                </patternFill>
              </fill>
            </x14:dxf>
          </x14:cfRule>
          <x14:cfRule type="cellIs" priority="670" operator="equal" id="{7712D704-7E8D-4E97-BC2D-774343EFF024}">
            <xm:f>'Tabla probabiidad'!$B$5</xm:f>
            <x14:dxf>
              <fill>
                <patternFill>
                  <fgColor theme="6"/>
                </patternFill>
              </fill>
            </x14:dxf>
          </x14:cfRule>
          <x14:cfRule type="containsText" priority="668" operator="containsText" id="{69E021CC-CE4B-4F2F-9B92-8ADE8DFBD09D}">
            <xm:f>NOT(ISERROR(SEARCH($I$74,I19)))</xm:f>
            <xm:f>$I$74</xm:f>
            <x14:dxf>
              <fill>
                <patternFill>
                  <fgColor rgb="FFFFFF00"/>
                  <bgColor rgb="FFFFFF00"/>
                </patternFill>
              </fill>
            </x14:dxf>
          </x14:cfRule>
          <x14:cfRule type="containsText" priority="667" operator="containsText" id="{18D86965-48BE-4A1D-822C-EB27C645A124}">
            <xm:f>NOT(ISERROR(SEARCH($I$75,I19)))</xm:f>
            <xm:f>$I$75</xm:f>
            <x14:dxf>
              <fill>
                <patternFill>
                  <fgColor rgb="FFFFC000"/>
                  <bgColor rgb="FFFFC000"/>
                </patternFill>
              </fill>
            </x14:dxf>
          </x14:cfRule>
          <x14:cfRule type="containsText" priority="666" operator="containsText" id="{8EEEB1B0-C6BB-44AB-91F7-18A310275DC6}">
            <xm:f>NOT(ISERROR(SEARCH($I$76,I19)))</xm:f>
            <xm:f>$I$76</xm:f>
            <x14:dxf>
              <fill>
                <patternFill>
                  <bgColor rgb="FFFF0000"/>
                </patternFill>
              </fill>
            </x14:dxf>
          </x14:cfRule>
          <x14:cfRule type="containsText" priority="664" operator="containsText" id="{C2E7C4CA-B9BB-4BE6-85A4-BC9A3E9EA4C3}">
            <xm:f>NOT(ISERROR(SEARCH($I$72,I19)))</xm:f>
            <xm:f>$I$72</xm:f>
            <x14:dxf>
              <fill>
                <patternFill>
                  <fgColor rgb="FF92D050"/>
                  <bgColor rgb="FF92D050"/>
                </patternFill>
              </fill>
            </x14:dxf>
          </x14:cfRule>
          <xm:sqref>I19:I38</xm:sqref>
        </x14:conditionalFormatting>
        <x14:conditionalFormatting xmlns:xm="http://schemas.microsoft.com/office/excel/2006/main">
          <x14:cfRule type="cellIs" priority="95" operator="equal" id="{A2EF4CAB-4D12-4E6B-B14C-C8BD7D75B2A9}">
            <xm:f>'Tabla probabiidad'!$B$5</xm:f>
            <x14:dxf>
              <fill>
                <patternFill>
                  <fgColor theme="6"/>
                </patternFill>
              </fill>
            </x14:dxf>
          </x14:cfRule>
          <x14:cfRule type="containsText" priority="94" operator="containsText" id="{02B37BFA-340D-4790-B737-E3FF0D8F98E9}">
            <xm:f>NOT(ISERROR(SEARCH($I$73,I40)))</xm:f>
            <xm:f>$I$73</xm:f>
            <x14:dxf>
              <fill>
                <patternFill>
                  <bgColor theme="0" tint="-0.14996795556505021"/>
                </patternFill>
              </fill>
            </x14:dxf>
          </x14:cfRule>
          <x14:cfRule type="cellIs" priority="96" operator="equal" id="{28671188-1E0B-4218-ADF9-560A529ED20C}">
            <xm:f>'Tabla probabiidad'!$B$5</xm:f>
            <x14:dxf>
              <fill>
                <patternFill>
                  <fgColor rgb="FF92D050"/>
                  <bgColor theme="6" tint="0.59996337778862885"/>
                </patternFill>
              </fill>
            </x14:dxf>
          </x14:cfRule>
          <x14:cfRule type="containsText" priority="93" operator="containsText" id="{159EF547-2E30-4204-8734-AEA7FBB21FC3}">
            <xm:f>NOT(ISERROR(SEARCH($I$74,I40)))</xm:f>
            <xm:f>$I$74</xm:f>
            <x14:dxf>
              <fill>
                <patternFill>
                  <fgColor rgb="FFFFFF00"/>
                  <bgColor rgb="FFFFFF00"/>
                </patternFill>
              </fill>
            </x14:dxf>
          </x14:cfRule>
          <x14:cfRule type="containsText" priority="92" operator="containsText" id="{0D3528B0-598B-43B0-A868-F72B4342BD4D}">
            <xm:f>NOT(ISERROR(SEARCH($I$75,I40)))</xm:f>
            <xm:f>$I$75</xm:f>
            <x14:dxf>
              <fill>
                <patternFill>
                  <fgColor rgb="FFFFC000"/>
                  <bgColor rgb="FFFFC000"/>
                </patternFill>
              </fill>
            </x14:dxf>
          </x14:cfRule>
          <x14:cfRule type="containsText" priority="89" operator="containsText" id="{0EF119B8-E926-44D9-B9DF-9C30AA702C94}">
            <xm:f>NOT(ISERROR(SEARCH($I$72,I40)))</xm:f>
            <xm:f>$I$72</xm:f>
            <x14:dxf>
              <fill>
                <patternFill>
                  <fgColor rgb="FF92D050"/>
                  <bgColor rgb="FF92D050"/>
                </patternFill>
              </fill>
            </x14:dxf>
          </x14:cfRule>
          <x14:cfRule type="containsText" priority="90" operator="containsText" id="{DC0F0EFF-703A-4224-BAF7-57F8E68FE2A4}">
            <xm:f>NOT(ISERROR(SEARCH($I$73,I40)))</xm:f>
            <xm:f>$I$73</xm:f>
            <x14:dxf>
              <fill>
                <patternFill>
                  <bgColor rgb="FF00B050"/>
                </patternFill>
              </fill>
            </x14:dxf>
          </x14:cfRule>
          <x14:cfRule type="containsText" priority="91" operator="containsText" id="{07251FCE-9382-43B9-8EA0-8BF1A9997938}">
            <xm:f>NOT(ISERROR(SEARCH($I$76,I40)))</xm:f>
            <xm:f>$I$76</xm:f>
            <x14:dxf>
              <fill>
                <patternFill>
                  <bgColor rgb="FFFF0000"/>
                </patternFill>
              </fill>
            </x14:dxf>
          </x14:cfRule>
          <xm:sqref>I40:I51</xm:sqref>
        </x14:conditionalFormatting>
        <x14:conditionalFormatting xmlns:xm="http://schemas.microsoft.com/office/excel/2006/main">
          <x14:cfRule type="containsText" priority="348" operator="containsText" id="{6D27A602-088C-42BB-8AB3-84555F3B2582}">
            <xm:f>NOT(ISERROR(SEARCH($I$75,I53)))</xm:f>
            <xm:f>$I$75</xm:f>
            <x14:dxf>
              <fill>
                <patternFill>
                  <fgColor rgb="FFFFC000"/>
                  <bgColor rgb="FFFFC000"/>
                </patternFill>
              </fill>
            </x14:dxf>
          </x14:cfRule>
          <x14:cfRule type="containsText" priority="345" operator="containsText" id="{FA121255-6393-40A7-8329-B1F894898685}">
            <xm:f>NOT(ISERROR(SEARCH($I$72,I53)))</xm:f>
            <xm:f>$I$72</xm:f>
            <x14:dxf>
              <fill>
                <patternFill>
                  <fgColor rgb="FF92D050"/>
                  <bgColor rgb="FF92D050"/>
                </patternFill>
              </fill>
            </x14:dxf>
          </x14:cfRule>
          <x14:cfRule type="cellIs" priority="352" operator="equal" id="{D51EFB1E-7174-4B37-B13E-518F354796FC}">
            <xm:f>'Tabla probabiidad'!$B$5</xm:f>
            <x14:dxf>
              <fill>
                <patternFill>
                  <fgColor rgb="FF92D050"/>
                  <bgColor theme="6" tint="0.59996337778862885"/>
                </patternFill>
              </fill>
            </x14:dxf>
          </x14:cfRule>
          <x14:cfRule type="containsText" priority="349" operator="containsText" id="{31937DC8-81BB-40F8-AA63-C3A790CF2C61}">
            <xm:f>NOT(ISERROR(SEARCH($I$74,I53)))</xm:f>
            <xm:f>$I$74</xm:f>
            <x14:dxf>
              <fill>
                <patternFill>
                  <fgColor rgb="FFFFFF00"/>
                  <bgColor rgb="FFFFFF00"/>
                </patternFill>
              </fill>
            </x14:dxf>
          </x14:cfRule>
          <x14:cfRule type="containsText" priority="350" operator="containsText" id="{4D5C8CC4-49F8-4624-92F8-59D85522868B}">
            <xm:f>NOT(ISERROR(SEARCH($I$73,I53)))</xm:f>
            <xm:f>$I$73</xm:f>
            <x14:dxf>
              <fill>
                <patternFill>
                  <bgColor theme="0" tint="-0.14996795556505021"/>
                </patternFill>
              </fill>
            </x14:dxf>
          </x14:cfRule>
          <x14:cfRule type="containsText" priority="347" operator="containsText" id="{16199DD9-3309-4B8C-BAEF-7DAB97C1B5CB}">
            <xm:f>NOT(ISERROR(SEARCH($I$76,I53)))</xm:f>
            <xm:f>$I$76</xm:f>
            <x14:dxf>
              <fill>
                <patternFill>
                  <bgColor rgb="FFFF0000"/>
                </patternFill>
              </fill>
            </x14:dxf>
          </x14:cfRule>
          <x14:cfRule type="containsText" priority="346" operator="containsText" id="{0A8DBA61-A41F-4F53-A1F0-2752822C6233}">
            <xm:f>NOT(ISERROR(SEARCH($I$73,I53)))</xm:f>
            <xm:f>$I$73</xm:f>
            <x14:dxf>
              <fill>
                <patternFill>
                  <bgColor rgb="FF00B050"/>
                </patternFill>
              </fill>
            </x14:dxf>
          </x14:cfRule>
          <x14:cfRule type="cellIs" priority="351" operator="equal" id="{97A6C2B2-2040-4971-956D-BDEEDA46ABDC}">
            <xm:f>'Tabla probabiidad'!$B$5</xm:f>
            <x14:dxf>
              <fill>
                <patternFill>
                  <fgColor theme="6"/>
                </patternFill>
              </fill>
            </x14:dxf>
          </x14:cfRule>
          <xm:sqref>I53:I54</xm:sqref>
        </x14:conditionalFormatting>
        <x14:conditionalFormatting xmlns:xm="http://schemas.microsoft.com/office/excel/2006/main">
          <x14:cfRule type="containsText" priority="205" operator="containsText" id="{FA66EE28-CF33-4231-8BA6-32D70DB61803}">
            <xm:f>NOT(ISERROR(SEARCH($I$73,I56)))</xm:f>
            <xm:f>$I$73</xm:f>
            <x14:dxf>
              <fill>
                <patternFill>
                  <bgColor theme="0" tint="-0.14996795556505021"/>
                </patternFill>
              </fill>
            </x14:dxf>
          </x14:cfRule>
          <x14:cfRule type="cellIs" priority="206" operator="equal" id="{4C30ADBC-3C3A-433D-AF04-5C50A1437829}">
            <xm:f>'Tabla probabiidad'!$B$5</xm:f>
            <x14:dxf>
              <fill>
                <patternFill>
                  <fgColor theme="6"/>
                </patternFill>
              </fill>
            </x14:dxf>
          </x14:cfRule>
          <x14:cfRule type="cellIs" priority="207" operator="equal" id="{07C089FD-F9B7-4AD7-86D3-2F4624235AF0}">
            <xm:f>'Tabla probabiidad'!$B$5</xm:f>
            <x14:dxf>
              <fill>
                <patternFill>
                  <fgColor rgb="FF92D050"/>
                  <bgColor theme="6" tint="0.59996337778862885"/>
                </patternFill>
              </fill>
            </x14:dxf>
          </x14:cfRule>
          <x14:cfRule type="containsText" priority="203" operator="containsText" id="{1896386C-8B0D-4C73-9B87-0A191463270F}">
            <xm:f>NOT(ISERROR(SEARCH($I$75,I56)))</xm:f>
            <xm:f>$I$75</xm:f>
            <x14:dxf>
              <fill>
                <patternFill>
                  <fgColor rgb="FFFFC000"/>
                  <bgColor rgb="FFFFC000"/>
                </patternFill>
              </fill>
            </x14:dxf>
          </x14:cfRule>
          <x14:cfRule type="containsText" priority="204" operator="containsText" id="{0F6C9EAB-C954-435D-8A45-39574D9C1D68}">
            <xm:f>NOT(ISERROR(SEARCH($I$74,I56)))</xm:f>
            <xm:f>$I$74</xm:f>
            <x14:dxf>
              <fill>
                <patternFill>
                  <fgColor rgb="FFFFFF00"/>
                  <bgColor rgb="FFFFFF00"/>
                </patternFill>
              </fill>
            </x14:dxf>
          </x14:cfRule>
          <x14:cfRule type="containsText" priority="200" operator="containsText" id="{2FD7D8E7-33B2-4385-947C-734CA65FA89F}">
            <xm:f>NOT(ISERROR(SEARCH($I$72,I56)))</xm:f>
            <xm:f>$I$72</xm:f>
            <x14:dxf>
              <fill>
                <patternFill>
                  <fgColor rgb="FF92D050"/>
                  <bgColor rgb="FF92D050"/>
                </patternFill>
              </fill>
            </x14:dxf>
          </x14:cfRule>
          <x14:cfRule type="containsText" priority="201" operator="containsText" id="{6CFFD619-27DF-4295-B247-CA9AC10F7496}">
            <xm:f>NOT(ISERROR(SEARCH($I$73,I56)))</xm:f>
            <xm:f>$I$73</xm:f>
            <x14:dxf>
              <fill>
                <patternFill>
                  <bgColor rgb="FF00B050"/>
                </patternFill>
              </fill>
            </x14:dxf>
          </x14:cfRule>
          <x14:cfRule type="containsText" priority="202" operator="containsText" id="{73B7A39B-096E-4ABA-8499-653BD31F14D1}">
            <xm:f>NOT(ISERROR(SEARCH($I$76,I56)))</xm:f>
            <xm:f>$I$76</xm:f>
            <x14:dxf>
              <fill>
                <patternFill>
                  <bgColor rgb="FFFF0000"/>
                </patternFill>
              </fill>
            </x14:dxf>
          </x14:cfRule>
          <xm:sqref>I56:I60</xm:sqref>
        </x14:conditionalFormatting>
        <x14:conditionalFormatting xmlns:xm="http://schemas.microsoft.com/office/excel/2006/main">
          <x14:cfRule type="containsText" priority="140" operator="containsText" id="{92BD9BD4-5340-4972-B597-522B535F5325}">
            <xm:f>NOT(ISERROR(SEARCH($I$74,I62)))</xm:f>
            <xm:f>$I$74</xm:f>
            <x14:dxf>
              <fill>
                <patternFill>
                  <fgColor rgb="FFFFFF00"/>
                  <bgColor rgb="FFFFFF00"/>
                </patternFill>
              </fill>
            </x14:dxf>
          </x14:cfRule>
          <x14:cfRule type="containsText" priority="141" operator="containsText" id="{36FCB24E-5833-4F5B-B81A-7AE99CD81737}">
            <xm:f>NOT(ISERROR(SEARCH($I$73,I62)))</xm:f>
            <xm:f>$I$73</xm:f>
            <x14:dxf>
              <fill>
                <patternFill>
                  <bgColor theme="0" tint="-0.14996795556505021"/>
                </patternFill>
              </fill>
            </x14:dxf>
          </x14:cfRule>
          <x14:cfRule type="cellIs" priority="142" operator="equal" id="{B63FC35C-7D70-484E-A9E6-A9191314D2EF}">
            <xm:f>'Tabla probabiidad'!$B$5</xm:f>
            <x14:dxf>
              <fill>
                <patternFill>
                  <fgColor theme="6"/>
                </patternFill>
              </fill>
            </x14:dxf>
          </x14:cfRule>
          <x14:cfRule type="cellIs" priority="143" operator="equal" id="{FD4E6AAD-C6A6-42DA-8649-845D2A6CAB09}">
            <xm:f>'Tabla probabiidad'!$B$5</xm:f>
            <x14:dxf>
              <fill>
                <patternFill>
                  <fgColor rgb="FF92D050"/>
                  <bgColor theme="6" tint="0.59996337778862885"/>
                </patternFill>
              </fill>
            </x14:dxf>
          </x14:cfRule>
          <x14:cfRule type="containsText" priority="139" operator="containsText" id="{EEC371C8-D51C-432E-B3F0-512F1D5D7A49}">
            <xm:f>NOT(ISERROR(SEARCH($I$75,I62)))</xm:f>
            <xm:f>$I$75</xm:f>
            <x14:dxf>
              <fill>
                <patternFill>
                  <fgColor rgb="FFFFC000"/>
                  <bgColor rgb="FFFFC000"/>
                </patternFill>
              </fill>
            </x14:dxf>
          </x14:cfRule>
          <x14:cfRule type="containsText" priority="137" operator="containsText" id="{DFF99C13-0726-4CFF-89B8-5566FA62EFD7}">
            <xm:f>NOT(ISERROR(SEARCH($I$73,I62)))</xm:f>
            <xm:f>$I$73</xm:f>
            <x14:dxf>
              <fill>
                <patternFill>
                  <bgColor rgb="FF00B050"/>
                </patternFill>
              </fill>
            </x14:dxf>
          </x14:cfRule>
          <xm:sqref>I62:I68</xm:sqref>
        </x14:conditionalFormatting>
        <x14:conditionalFormatting xmlns:xm="http://schemas.microsoft.com/office/excel/2006/main">
          <x14:cfRule type="containsText" priority="136" operator="containsText" id="{D267C8E5-DC09-44C1-BC4C-93EA121B70A0}">
            <xm:f>NOT(ISERROR(SEARCH($I$72,I62)))</xm:f>
            <xm:f>$I$72</xm:f>
            <x14:dxf>
              <fill>
                <patternFill>
                  <fgColor rgb="FF92D050"/>
                  <bgColor rgb="FF92D050"/>
                </patternFill>
              </fill>
            </x14:dxf>
          </x14:cfRule>
          <x14:cfRule type="containsText" priority="138" operator="containsText" id="{433DD84E-DC52-4974-994D-8C2C0EA147F4}">
            <xm:f>NOT(ISERROR(SEARCH($I$76,I62)))</xm:f>
            <xm:f>$I$76</xm:f>
            <x14:dxf>
              <fill>
                <patternFill>
                  <bgColor rgb="FFFF0000"/>
                </patternFill>
              </fill>
            </x14:dxf>
          </x14:cfRule>
          <xm:sqref>I62:I69</xm:sqref>
        </x14:conditionalFormatting>
        <x14:conditionalFormatting xmlns:xm="http://schemas.microsoft.com/office/excel/2006/main">
          <x14:cfRule type="cellIs" priority="1204" operator="equal" id="{AEAC0D93-DCEC-4BEA-B8BF-880EC09D3A14}">
            <xm:f>'Tabla probabiidad'!$B$5</xm:f>
            <x14:dxf>
              <fill>
                <patternFill>
                  <fgColor theme="6"/>
                </patternFill>
              </fill>
            </x14:dxf>
          </x14:cfRule>
          <x14:cfRule type="cellIs" priority="1205" operator="equal" id="{0F9C4E2E-E2F2-4A05-A33D-F5A71B55A3B6}">
            <xm:f>'Tabla probabiidad'!$B$5</xm:f>
            <x14:dxf>
              <fill>
                <patternFill>
                  <fgColor rgb="FF92D050"/>
                  <bgColor theme="6" tint="0.59996337778862885"/>
                </patternFill>
              </fill>
            </x14:dxf>
          </x14:cfRule>
          <x14:cfRule type="containsText" priority="1203" operator="containsText" id="{035235DF-B87C-48CD-8BE5-54348A2DA7E0}">
            <xm:f>NOT(ISERROR(SEARCH($I$73,I69)))</xm:f>
            <xm:f>$I$73</xm:f>
            <x14:dxf>
              <fill>
                <patternFill>
                  <bgColor theme="0" tint="-0.14996795556505021"/>
                </patternFill>
              </fill>
            </x14:dxf>
          </x14:cfRule>
          <x14:cfRule type="containsText" priority="1202" operator="containsText" id="{31B16B5B-5494-4683-8A5A-3B6F0C4DF35A}">
            <xm:f>NOT(ISERROR(SEARCH($I$74,I69)))</xm:f>
            <xm:f>$I$74</xm:f>
            <x14:dxf>
              <fill>
                <patternFill>
                  <fgColor rgb="FFFFC000"/>
                  <bgColor rgb="FFFFC000"/>
                </patternFill>
              </fill>
            </x14:dxf>
          </x14:cfRule>
          <x14:cfRule type="containsText" priority="1201" operator="containsText" id="{1095212E-0804-49F4-B05F-8A24FF5BC5C3}">
            <xm:f>NOT(ISERROR(SEARCH($I$75,I69)))</xm:f>
            <xm:f>$I$75</xm:f>
            <x14:dxf>
              <fill>
                <patternFill>
                  <fgColor rgb="FFFFFF00"/>
                  <bgColor rgb="FFFFFF00"/>
                </patternFill>
              </fill>
            </x14:dxf>
          </x14:cfRule>
          <xm:sqref>I69</xm:sqref>
        </x14:conditionalFormatting>
        <x14:conditionalFormatting xmlns:xm="http://schemas.microsoft.com/office/excel/2006/main">
          <x14:cfRule type="containsText" priority="765" operator="containsText" id="{B2AF2B9F-36A6-4409-89FF-AA69A4C4DE96}">
            <xm:f>NOT(ISERROR(SEARCH($K$75,K10)))</xm:f>
            <xm:f>$K$75</xm:f>
            <x14:dxf>
              <fill>
                <patternFill>
                  <bgColor rgb="FFFFC000"/>
                </patternFill>
              </fill>
            </x14:dxf>
          </x14:cfRule>
          <x14:cfRule type="containsText" priority="764" operator="containsText" id="{06D91B63-B7EB-4359-AAAE-C036540EFB01}">
            <xm:f>NOT(ISERROR(SEARCH($K$76,K10)))</xm:f>
            <xm:f>$K$76</xm:f>
            <x14:dxf>
              <fill>
                <patternFill>
                  <bgColor rgb="FFFF0000"/>
                </patternFill>
              </fill>
            </x14:dxf>
          </x14:cfRule>
          <x14:cfRule type="containsText" priority="766" operator="containsText" id="{9AF15F77-A247-4BB7-AD9E-647D5FDE32D1}">
            <xm:f>NOT(ISERROR(SEARCH($K$74,K10)))</xm:f>
            <xm:f>$K$74</xm:f>
            <x14:dxf>
              <fill>
                <patternFill>
                  <bgColor rgb="FFFFFF00"/>
                </patternFill>
              </fill>
            </x14:dxf>
          </x14:cfRule>
          <x14:cfRule type="containsText" priority="768" operator="containsText" id="{111160F1-ACF8-4E3B-9AE0-7FBAA48CB036}">
            <xm:f>NOT(ISERROR(SEARCH($K$72,K10)))</xm:f>
            <xm:f>$K$72</xm:f>
            <x14:dxf>
              <fill>
                <patternFill>
                  <bgColor rgb="FF92D050"/>
                </patternFill>
              </fill>
            </x14:dxf>
          </x14:cfRule>
          <x14:cfRule type="containsText" priority="767" operator="containsText" id="{56F1CD43-0DF6-4E57-A74A-86BAC40CECA1}">
            <xm:f>NOT(ISERROR(SEARCH($K$73,K10)))</xm:f>
            <xm:f>$K$73</xm:f>
            <x14:dxf>
              <fill>
                <patternFill>
                  <bgColor rgb="FF00B050"/>
                </patternFill>
              </fill>
            </x14:dxf>
          </x14:cfRule>
          <xm:sqref>K10:K15</xm:sqref>
        </x14:conditionalFormatting>
        <x14:conditionalFormatting xmlns:xm="http://schemas.microsoft.com/office/excel/2006/main">
          <x14:cfRule type="containsText" priority="763" operator="containsText" id="{A32403F7-52E9-4E1F-8E56-FE590E6821E4}">
            <xm:f>NOT(ISERROR(SEARCH($K$72,K17)))</xm:f>
            <xm:f>$K$72</xm:f>
            <x14:dxf>
              <fill>
                <patternFill>
                  <bgColor rgb="FF92D050"/>
                </patternFill>
              </fill>
            </x14:dxf>
          </x14:cfRule>
          <x14:cfRule type="containsText" priority="762" operator="containsText" id="{934D0341-B04F-4566-AC5A-0D9558003A4A}">
            <xm:f>NOT(ISERROR(SEARCH($K$73,K17)))</xm:f>
            <xm:f>$K$73</xm:f>
            <x14:dxf>
              <fill>
                <patternFill>
                  <bgColor rgb="FF00B050"/>
                </patternFill>
              </fill>
            </x14:dxf>
          </x14:cfRule>
          <x14:cfRule type="containsText" priority="761" operator="containsText" id="{F7D19B1A-368E-41F3-B2CA-3637492C2AC4}">
            <xm:f>NOT(ISERROR(SEARCH($K$74,K17)))</xm:f>
            <xm:f>$K$74</xm:f>
            <x14:dxf>
              <fill>
                <patternFill>
                  <bgColor rgb="FFFFFF00"/>
                </patternFill>
              </fill>
            </x14:dxf>
          </x14:cfRule>
          <x14:cfRule type="containsText" priority="760" operator="containsText" id="{15216E47-8D0D-4DD1-9730-058F5D813ECA}">
            <xm:f>NOT(ISERROR(SEARCH($K$75,K17)))</xm:f>
            <xm:f>$K$75</xm:f>
            <x14:dxf>
              <fill>
                <patternFill>
                  <bgColor rgb="FFFFC000"/>
                </patternFill>
              </fill>
            </x14:dxf>
          </x14:cfRule>
          <x14:cfRule type="containsText" priority="759" operator="containsText" id="{ACE5C387-AF79-45CB-ACF1-9F54B71ABBB6}">
            <xm:f>NOT(ISERROR(SEARCH($K$76,K17)))</xm:f>
            <xm:f>$K$76</xm:f>
            <x14:dxf>
              <fill>
                <patternFill>
                  <bgColor rgb="FFFF0000"/>
                </patternFill>
              </fill>
            </x14:dxf>
          </x14:cfRule>
          <xm:sqref>K17</xm:sqref>
        </x14:conditionalFormatting>
        <x14:conditionalFormatting xmlns:xm="http://schemas.microsoft.com/office/excel/2006/main">
          <x14:cfRule type="containsText" priority="659" operator="containsText" id="{B113C03C-7BBE-47D0-8958-242AC47698AA}">
            <xm:f>NOT(ISERROR(SEARCH($K$76,K19)))</xm:f>
            <xm:f>$K$76</xm:f>
            <x14:dxf>
              <fill>
                <patternFill>
                  <bgColor rgb="FFFF0000"/>
                </patternFill>
              </fill>
            </x14:dxf>
          </x14:cfRule>
          <x14:cfRule type="containsText" priority="663" operator="containsText" id="{EE7B45F6-5433-4709-BBA9-11D2B34A3BC7}">
            <xm:f>NOT(ISERROR(SEARCH($K$72,K19)))</xm:f>
            <xm:f>$K$72</xm:f>
            <x14:dxf>
              <fill>
                <patternFill>
                  <bgColor rgb="FF92D050"/>
                </patternFill>
              </fill>
            </x14:dxf>
          </x14:cfRule>
          <x14:cfRule type="containsText" priority="662" operator="containsText" id="{9A103AD6-3A04-4F3B-AEE1-8E6301B762C4}">
            <xm:f>NOT(ISERROR(SEARCH($K$73,K19)))</xm:f>
            <xm:f>$K$73</xm:f>
            <x14:dxf>
              <fill>
                <patternFill>
                  <bgColor rgb="FF00B050"/>
                </patternFill>
              </fill>
            </x14:dxf>
          </x14:cfRule>
          <x14:cfRule type="containsText" priority="661" operator="containsText" id="{89ABDE5D-8BE7-4A73-A81B-86E1AE001D7E}">
            <xm:f>NOT(ISERROR(SEARCH($K$74,K19)))</xm:f>
            <xm:f>$K$74</xm:f>
            <x14:dxf>
              <fill>
                <patternFill>
                  <bgColor rgb="FFFFFF00"/>
                </patternFill>
              </fill>
            </x14:dxf>
          </x14:cfRule>
          <x14:cfRule type="containsText" priority="660" operator="containsText" id="{245D7BC8-7C16-46EF-AA80-2D42ADF728F9}">
            <xm:f>NOT(ISERROR(SEARCH($K$75,K19)))</xm:f>
            <xm:f>$K$75</xm:f>
            <x14:dxf>
              <fill>
                <patternFill>
                  <bgColor rgb="FFFFC000"/>
                </patternFill>
              </fill>
            </x14:dxf>
          </x14:cfRule>
          <xm:sqref>K19:K38</xm:sqref>
        </x14:conditionalFormatting>
        <x14:conditionalFormatting xmlns:xm="http://schemas.microsoft.com/office/excel/2006/main">
          <x14:cfRule type="containsText" priority="80" operator="containsText" id="{E4916A0C-CF9D-4969-94AC-3E6EFD5B35C4}">
            <xm:f>NOT(ISERROR(SEARCH($K$75,K40)))</xm:f>
            <xm:f>$K$75</xm:f>
            <x14:dxf>
              <fill>
                <patternFill>
                  <bgColor rgb="FFFFC000"/>
                </patternFill>
              </fill>
            </x14:dxf>
          </x14:cfRule>
          <x14:cfRule type="containsText" priority="79" operator="containsText" id="{E538061F-F651-42C4-8F25-DCBFA91BF849}">
            <xm:f>NOT(ISERROR(SEARCH($K$76,K40)))</xm:f>
            <xm:f>$K$76</xm:f>
            <x14:dxf>
              <fill>
                <patternFill>
                  <bgColor rgb="FFFF0000"/>
                </patternFill>
              </fill>
            </x14:dxf>
          </x14:cfRule>
          <x14:cfRule type="containsText" priority="83" operator="containsText" id="{DC014C2C-6135-4F0E-A640-AE076AD4D22C}">
            <xm:f>NOT(ISERROR(SEARCH($K$72,K40)))</xm:f>
            <xm:f>$K$72</xm:f>
            <x14:dxf>
              <fill>
                <patternFill>
                  <bgColor rgb="FF92D050"/>
                </patternFill>
              </fill>
            </x14:dxf>
          </x14:cfRule>
          <x14:cfRule type="containsText" priority="81" operator="containsText" id="{E7BC3773-D992-448A-AD80-213F4124BF03}">
            <xm:f>NOT(ISERROR(SEARCH($K$74,K40)))</xm:f>
            <xm:f>$K$74</xm:f>
            <x14:dxf>
              <fill>
                <patternFill>
                  <bgColor rgb="FFFFFF00"/>
                </patternFill>
              </fill>
            </x14:dxf>
          </x14:cfRule>
          <x14:cfRule type="containsText" priority="82" operator="containsText" id="{24945045-5CD7-4CB2-9219-5937A1858326}">
            <xm:f>NOT(ISERROR(SEARCH($K$73,K40)))</xm:f>
            <xm:f>$K$73</xm:f>
            <x14:dxf>
              <fill>
                <patternFill>
                  <bgColor rgb="FF00B050"/>
                </patternFill>
              </fill>
            </x14:dxf>
          </x14:cfRule>
          <xm:sqref>K40:K51</xm:sqref>
        </x14:conditionalFormatting>
        <x14:conditionalFormatting xmlns:xm="http://schemas.microsoft.com/office/excel/2006/main">
          <x14:cfRule type="containsText" priority="311" operator="containsText" id="{565EE50F-2BCB-47E9-955D-12BAEF92291B}">
            <xm:f>NOT(ISERROR(SEARCH($K$76,K53)))</xm:f>
            <xm:f>$K$76</xm:f>
            <x14:dxf>
              <fill>
                <patternFill>
                  <bgColor rgb="FFFF0000"/>
                </patternFill>
              </fill>
            </x14:dxf>
          </x14:cfRule>
          <x14:cfRule type="containsText" priority="312" operator="containsText" id="{09DD2DE8-1611-4AAD-8310-9C00C0CA7256}">
            <xm:f>NOT(ISERROR(SEARCH($K$75,K53)))</xm:f>
            <xm:f>$K$75</xm:f>
            <x14:dxf>
              <fill>
                <patternFill>
                  <bgColor rgb="FFFFC000"/>
                </patternFill>
              </fill>
            </x14:dxf>
          </x14:cfRule>
          <x14:cfRule type="containsText" priority="313" operator="containsText" id="{EB716E46-B970-4255-BA46-BF9B508EF288}">
            <xm:f>NOT(ISERROR(SEARCH($K$74,K53)))</xm:f>
            <xm:f>$K$74</xm:f>
            <x14:dxf>
              <fill>
                <patternFill>
                  <bgColor rgb="FFFFFF00"/>
                </patternFill>
              </fill>
            </x14:dxf>
          </x14:cfRule>
          <x14:cfRule type="containsText" priority="314" operator="containsText" id="{A87657A3-DFAA-487C-BE6B-9E4F411A9183}">
            <xm:f>NOT(ISERROR(SEARCH($K$73,K53)))</xm:f>
            <xm:f>$K$73</xm:f>
            <x14:dxf>
              <fill>
                <patternFill>
                  <bgColor rgb="FF00B050"/>
                </patternFill>
              </fill>
            </x14:dxf>
          </x14:cfRule>
          <x14:cfRule type="containsText" priority="315" operator="containsText" id="{AF00E9A4-148F-429A-A7F0-BECC413A1737}">
            <xm:f>NOT(ISERROR(SEARCH($K$72,K53)))</xm:f>
            <xm:f>$K$72</xm:f>
            <x14:dxf>
              <fill>
                <patternFill>
                  <bgColor rgb="FF92D050"/>
                </patternFill>
              </fill>
            </x14:dxf>
          </x14:cfRule>
          <xm:sqref>K53:K54</xm:sqref>
        </x14:conditionalFormatting>
        <x14:conditionalFormatting xmlns:xm="http://schemas.microsoft.com/office/excel/2006/main">
          <x14:cfRule type="containsText" priority="194" operator="containsText" id="{3969594E-8A89-416B-9BFB-0972A578B190}">
            <xm:f>NOT(ISERROR(SEARCH($K$72,K56)))</xm:f>
            <xm:f>$K$72</xm:f>
            <x14:dxf>
              <fill>
                <patternFill>
                  <bgColor rgb="FF92D050"/>
                </patternFill>
              </fill>
            </x14:dxf>
          </x14:cfRule>
          <x14:cfRule type="containsText" priority="192" operator="containsText" id="{4D79B232-96BA-4C97-A957-BD60E3983D04}">
            <xm:f>NOT(ISERROR(SEARCH($K$74,K56)))</xm:f>
            <xm:f>$K$74</xm:f>
            <x14:dxf>
              <fill>
                <patternFill>
                  <bgColor rgb="FFFFFF00"/>
                </patternFill>
              </fill>
            </x14:dxf>
          </x14:cfRule>
          <x14:cfRule type="containsText" priority="191" operator="containsText" id="{8758056A-4976-4262-9634-DD478C0B6A50}">
            <xm:f>NOT(ISERROR(SEARCH($K$75,K56)))</xm:f>
            <xm:f>$K$75</xm:f>
            <x14:dxf>
              <fill>
                <patternFill>
                  <bgColor rgb="FFFFC000"/>
                </patternFill>
              </fill>
            </x14:dxf>
          </x14:cfRule>
          <x14:cfRule type="containsText" priority="190" operator="containsText" id="{305D8CA4-9AD4-47BC-941A-3E261B070FAE}">
            <xm:f>NOT(ISERROR(SEARCH($K$76,K56)))</xm:f>
            <xm:f>$K$76</xm:f>
            <x14:dxf>
              <fill>
                <patternFill>
                  <bgColor rgb="FFFF0000"/>
                </patternFill>
              </fill>
            </x14:dxf>
          </x14:cfRule>
          <x14:cfRule type="containsText" priority="193" operator="containsText" id="{EDAA2D58-443B-40BC-A781-8D844491C731}">
            <xm:f>NOT(ISERROR(SEARCH($K$73,K56)))</xm:f>
            <xm:f>$K$73</xm:f>
            <x14:dxf>
              <fill>
                <patternFill>
                  <bgColor rgb="FF00B050"/>
                </patternFill>
              </fill>
            </x14:dxf>
          </x14:cfRule>
          <xm:sqref>K56:K60</xm:sqref>
        </x14:conditionalFormatting>
        <x14:conditionalFormatting xmlns:xm="http://schemas.microsoft.com/office/excel/2006/main">
          <x14:cfRule type="containsText" priority="122" operator="containsText" id="{E5BE9E35-D977-463E-B6BD-5B17E609528B}">
            <xm:f>NOT(ISERROR(SEARCH($K$75,K62)))</xm:f>
            <xm:f>$K$75</xm:f>
            <x14:dxf>
              <fill>
                <patternFill>
                  <bgColor rgb="FFFFC000"/>
                </patternFill>
              </fill>
            </x14:dxf>
          </x14:cfRule>
          <x14:cfRule type="containsText" priority="121" operator="containsText" id="{BF367913-4D23-4587-A65F-30087DB48859}">
            <xm:f>NOT(ISERROR(SEARCH($K$76,K62)))</xm:f>
            <xm:f>$K$76</xm:f>
            <x14:dxf>
              <fill>
                <patternFill>
                  <bgColor rgb="FFFF0000"/>
                </patternFill>
              </fill>
            </x14:dxf>
          </x14:cfRule>
          <x14:cfRule type="containsText" priority="123" operator="containsText" id="{174A64FE-9B25-4261-8252-DDC5BFDC7268}">
            <xm:f>NOT(ISERROR(SEARCH($K$74,K62)))</xm:f>
            <xm:f>$K$74</xm:f>
            <x14:dxf>
              <fill>
                <patternFill>
                  <bgColor rgb="FFFFFF00"/>
                </patternFill>
              </fill>
            </x14:dxf>
          </x14:cfRule>
          <x14:cfRule type="containsText" priority="124" operator="containsText" id="{B6E2C936-E06B-42FB-A1E1-6CB359BCBAB7}">
            <xm:f>NOT(ISERROR(SEARCH($K$73,K62)))</xm:f>
            <xm:f>$K$73</xm:f>
            <x14:dxf>
              <fill>
                <patternFill>
                  <bgColor rgb="FF00B050"/>
                </patternFill>
              </fill>
            </x14:dxf>
          </x14:cfRule>
          <x14:cfRule type="containsText" priority="125" operator="containsText" id="{FCF1B7FA-CA28-4421-BF19-657653CEE8F8}">
            <xm:f>NOT(ISERROR(SEARCH($K$72,K62)))</xm:f>
            <xm:f>$K$72</xm:f>
            <x14:dxf>
              <fill>
                <patternFill>
                  <bgColor rgb="FF92D050"/>
                </patternFill>
              </fill>
            </x14:dxf>
          </x14:cfRule>
          <xm:sqref>K62:K68</xm:sqref>
        </x14:conditionalFormatting>
        <x14:conditionalFormatting xmlns:xm="http://schemas.microsoft.com/office/excel/2006/main">
          <x14:cfRule type="containsText" priority="991" operator="containsText" id="{F93A2A5C-4E84-4FE7-8981-4AD3C4A79A42}">
            <xm:f>NOT(ISERROR(SEARCH($M$75,M10)))</xm:f>
            <xm:f>$M$75</xm:f>
            <x14:dxf>
              <fill>
                <patternFill>
                  <bgColor rgb="FFFF0000"/>
                </patternFill>
              </fill>
            </x14:dxf>
          </x14:cfRule>
          <x14:cfRule type="containsText" priority="992" operator="containsText" id="{9BFD759C-4443-46DC-A55F-A6A06D6429AA}">
            <xm:f>NOT(ISERROR(SEARCH($M$74,M10)))</xm:f>
            <xm:f>$M$74</xm:f>
            <x14:dxf>
              <fill>
                <patternFill>
                  <bgColor rgb="FFFFC000"/>
                </patternFill>
              </fill>
            </x14:dxf>
          </x14:cfRule>
          <x14:cfRule type="containsText" priority="993" operator="containsText" id="{D8EC242D-A761-495E-A1B0-FC79A75D0275}">
            <xm:f>NOT(ISERROR(SEARCH($M$73,M10)))</xm:f>
            <xm:f>$M$73</xm:f>
            <x14:dxf>
              <fill>
                <patternFill>
                  <bgColor rgb="FFFFFF00"/>
                </patternFill>
              </fill>
            </x14:dxf>
          </x14:cfRule>
          <x14:cfRule type="containsText" priority="994" operator="containsText" id="{235D0EB2-AE07-4BDB-85B1-EF91B6A25584}">
            <xm:f>NOT(ISERROR(SEARCH($M$72,M10)))</xm:f>
            <xm:f>$M$72</xm:f>
            <x14:dxf>
              <fill>
                <patternFill>
                  <bgColor rgb="FF92D050"/>
                </patternFill>
              </fill>
            </x14:dxf>
          </x14:cfRule>
          <xm:sqref>M10:M15</xm:sqref>
        </x14:conditionalFormatting>
        <x14:conditionalFormatting xmlns:xm="http://schemas.microsoft.com/office/excel/2006/main">
          <x14:cfRule type="containsText" priority="987" operator="containsText" id="{4F025B90-FCDB-4554-80A4-1952FDD40B17}">
            <xm:f>NOT(ISERROR(SEARCH($M$75,M17)))</xm:f>
            <xm:f>$M$75</xm:f>
            <x14:dxf>
              <fill>
                <patternFill>
                  <bgColor rgb="FFFF0000"/>
                </patternFill>
              </fill>
            </x14:dxf>
          </x14:cfRule>
          <x14:cfRule type="containsText" priority="988" operator="containsText" id="{E62DD65C-C318-4215-93B5-47145D0F9847}">
            <xm:f>NOT(ISERROR(SEARCH($M$74,M17)))</xm:f>
            <xm:f>$M$74</xm:f>
            <x14:dxf>
              <fill>
                <patternFill>
                  <bgColor rgb="FFFFC000"/>
                </patternFill>
              </fill>
            </x14:dxf>
          </x14:cfRule>
          <x14:cfRule type="containsText" priority="989" operator="containsText" id="{EF27EB89-687F-4266-AA91-ECCB6EF2F429}">
            <xm:f>NOT(ISERROR(SEARCH($M$73,M17)))</xm:f>
            <xm:f>$M$73</xm:f>
            <x14:dxf>
              <fill>
                <patternFill>
                  <bgColor rgb="FFFFFF00"/>
                </patternFill>
              </fill>
            </x14:dxf>
          </x14:cfRule>
          <x14:cfRule type="containsText" priority="990" operator="containsText" id="{61992ABB-9C74-44D3-9495-EE92CA4B80C3}">
            <xm:f>NOT(ISERROR(SEARCH($M$72,M17)))</xm:f>
            <xm:f>$M$72</xm:f>
            <x14:dxf>
              <fill>
                <patternFill>
                  <bgColor rgb="FF92D050"/>
                </patternFill>
              </fill>
            </x14:dxf>
          </x14:cfRule>
          <xm:sqref>M17</xm:sqref>
        </x14:conditionalFormatting>
        <x14:conditionalFormatting xmlns:xm="http://schemas.microsoft.com/office/excel/2006/main">
          <x14:cfRule type="containsText" priority="655" operator="containsText" id="{325131D9-86F5-4E8A-B1BB-8964A8FE6304}">
            <xm:f>NOT(ISERROR(SEARCH($M$75,M19)))</xm:f>
            <xm:f>$M$75</xm:f>
            <x14:dxf>
              <fill>
                <patternFill>
                  <bgColor rgb="FFFF0000"/>
                </patternFill>
              </fill>
            </x14:dxf>
          </x14:cfRule>
          <x14:cfRule type="containsText" priority="656" operator="containsText" id="{5FD05518-9852-4BED-8B57-E32891904A8B}">
            <xm:f>NOT(ISERROR(SEARCH($M$74,M19)))</xm:f>
            <xm:f>$M$74</xm:f>
            <x14:dxf>
              <fill>
                <patternFill>
                  <bgColor rgb="FFFFC000"/>
                </patternFill>
              </fill>
            </x14:dxf>
          </x14:cfRule>
          <x14:cfRule type="containsText" priority="657" operator="containsText" id="{D96BEA8D-EDD2-4F1C-9D4F-84DAC4B6B26E}">
            <xm:f>NOT(ISERROR(SEARCH($M$73,M19)))</xm:f>
            <xm:f>$M$73</xm:f>
            <x14:dxf>
              <fill>
                <patternFill>
                  <bgColor rgb="FFFFFF00"/>
                </patternFill>
              </fill>
            </x14:dxf>
          </x14:cfRule>
          <x14:cfRule type="containsText" priority="658" operator="containsText" id="{9B1A1106-13E4-4A13-942B-E6D21FD42C96}">
            <xm:f>NOT(ISERROR(SEARCH($M$72,M19)))</xm:f>
            <xm:f>$M$72</xm:f>
            <x14:dxf>
              <fill>
                <patternFill>
                  <bgColor rgb="FF92D050"/>
                </patternFill>
              </fill>
            </x14:dxf>
          </x14:cfRule>
          <xm:sqref>M19:M38</xm:sqref>
        </x14:conditionalFormatting>
        <x14:conditionalFormatting xmlns:xm="http://schemas.microsoft.com/office/excel/2006/main">
          <x14:cfRule type="containsText" priority="72" operator="containsText" id="{3360891B-E5DA-4678-A3C5-F17B54ED7526}">
            <xm:f>NOT(ISERROR(SEARCH($M$74,M40)))</xm:f>
            <xm:f>$M$74</xm:f>
            <x14:dxf>
              <fill>
                <patternFill>
                  <bgColor rgb="FFFFC000"/>
                </patternFill>
              </fill>
            </x14:dxf>
          </x14:cfRule>
          <x14:cfRule type="containsText" priority="73" operator="containsText" id="{A36C58F5-D9F6-4A8D-AC14-DD69D4DA97A7}">
            <xm:f>NOT(ISERROR(SEARCH($M$73,M40)))</xm:f>
            <xm:f>$M$73</xm:f>
            <x14:dxf>
              <fill>
                <patternFill>
                  <bgColor rgb="FFFFFF00"/>
                </patternFill>
              </fill>
            </x14:dxf>
          </x14:cfRule>
          <x14:cfRule type="containsText" priority="74" operator="containsText" id="{49FCCCA9-5F75-4AF5-8323-2DC768E3918B}">
            <xm:f>NOT(ISERROR(SEARCH($M$72,M40)))</xm:f>
            <xm:f>$M$72</xm:f>
            <x14:dxf>
              <fill>
                <patternFill>
                  <bgColor rgb="FF92D050"/>
                </patternFill>
              </fill>
            </x14:dxf>
          </x14:cfRule>
          <x14:cfRule type="containsText" priority="71" operator="containsText" id="{15C02803-291A-46BB-B66F-608EA4AA000E}">
            <xm:f>NOT(ISERROR(SEARCH($M$75,M40)))</xm:f>
            <xm:f>$M$75</xm:f>
            <x14:dxf>
              <fill>
                <patternFill>
                  <bgColor rgb="FFFF0000"/>
                </patternFill>
              </fill>
            </x14:dxf>
          </x14:cfRule>
          <xm:sqref>M40:M51</xm:sqref>
        </x14:conditionalFormatting>
        <x14:conditionalFormatting xmlns:xm="http://schemas.microsoft.com/office/excel/2006/main">
          <x14:cfRule type="containsText" priority="297" operator="containsText" id="{DE808BC9-93B2-48F1-98BD-AB02A6C67D55}">
            <xm:f>NOT(ISERROR(SEARCH($M$72,M53)))</xm:f>
            <xm:f>$M$72</xm:f>
            <x14:dxf>
              <fill>
                <patternFill>
                  <bgColor rgb="FF92D050"/>
                </patternFill>
              </fill>
            </x14:dxf>
          </x14:cfRule>
          <x14:cfRule type="containsText" priority="296" operator="containsText" id="{9964F960-1FB0-4F9B-B15E-CFF6D38819A7}">
            <xm:f>NOT(ISERROR(SEARCH($M$73,M53)))</xm:f>
            <xm:f>$M$73</xm:f>
            <x14:dxf>
              <fill>
                <patternFill>
                  <bgColor rgb="FFFFFF00"/>
                </patternFill>
              </fill>
            </x14:dxf>
          </x14:cfRule>
          <x14:cfRule type="containsText" priority="294" operator="containsText" id="{5989C687-9818-4673-8840-C66046C86590}">
            <xm:f>NOT(ISERROR(SEARCH($M$75,M53)))</xm:f>
            <xm:f>$M$75</xm:f>
            <x14:dxf>
              <fill>
                <patternFill>
                  <bgColor rgb="FFFF0000"/>
                </patternFill>
              </fill>
            </x14:dxf>
          </x14:cfRule>
          <x14:cfRule type="containsText" priority="295" operator="containsText" id="{25C68DA5-7A9E-4233-A174-1CA46F149509}">
            <xm:f>NOT(ISERROR(SEARCH($M$74,M53)))</xm:f>
            <xm:f>$M$74</xm:f>
            <x14:dxf>
              <fill>
                <patternFill>
                  <bgColor rgb="FFFFC000"/>
                </patternFill>
              </fill>
            </x14:dxf>
          </x14:cfRule>
          <xm:sqref>M53:M54</xm:sqref>
        </x14:conditionalFormatting>
        <x14:conditionalFormatting xmlns:xm="http://schemas.microsoft.com/office/excel/2006/main">
          <x14:cfRule type="containsText" priority="184" operator="containsText" id="{7FF4970A-B4CC-4F56-A5D1-B54F4DACB266}">
            <xm:f>NOT(ISERROR(SEARCH($M$72,M56)))</xm:f>
            <xm:f>$M$72</xm:f>
            <x14:dxf>
              <fill>
                <patternFill>
                  <bgColor rgb="FF92D050"/>
                </patternFill>
              </fill>
            </x14:dxf>
          </x14:cfRule>
          <x14:cfRule type="containsText" priority="181" operator="containsText" id="{349198D5-56C5-427B-B6DB-0D7D2D1034E1}">
            <xm:f>NOT(ISERROR(SEARCH($M$75,M56)))</xm:f>
            <xm:f>$M$75</xm:f>
            <x14:dxf>
              <fill>
                <patternFill>
                  <bgColor rgb="FFFF0000"/>
                </patternFill>
              </fill>
            </x14:dxf>
          </x14:cfRule>
          <x14:cfRule type="containsText" priority="182" operator="containsText" id="{D8F00BFF-1C08-4EDB-89B7-05C39056DEC0}">
            <xm:f>NOT(ISERROR(SEARCH($M$74,M56)))</xm:f>
            <xm:f>$M$74</xm:f>
            <x14:dxf>
              <fill>
                <patternFill>
                  <bgColor rgb="FFFFC000"/>
                </patternFill>
              </fill>
            </x14:dxf>
          </x14:cfRule>
          <x14:cfRule type="containsText" priority="183" operator="containsText" id="{DFAF2EB6-46BE-4901-9DA2-BAD3B1B5F1AB}">
            <xm:f>NOT(ISERROR(SEARCH($M$73,M56)))</xm:f>
            <xm:f>$M$73</xm:f>
            <x14:dxf>
              <fill>
                <patternFill>
                  <bgColor rgb="FFFFFF00"/>
                </patternFill>
              </fill>
            </x14:dxf>
          </x14:cfRule>
          <xm:sqref>M56:M60</xm:sqref>
        </x14:conditionalFormatting>
        <x14:conditionalFormatting xmlns:xm="http://schemas.microsoft.com/office/excel/2006/main">
          <x14:cfRule type="containsText" priority="115" operator="containsText" id="{51AE3520-45DA-45E6-A901-B4B7DAEE1699}">
            <xm:f>NOT(ISERROR(SEARCH($M$73,M62)))</xm:f>
            <xm:f>$M$73</xm:f>
            <x14:dxf>
              <fill>
                <patternFill>
                  <bgColor rgb="FFFFFF00"/>
                </patternFill>
              </fill>
            </x14:dxf>
          </x14:cfRule>
          <x14:cfRule type="containsText" priority="114" operator="containsText" id="{CEB23C24-5BCB-4935-B7BB-F001BA23E6B5}">
            <xm:f>NOT(ISERROR(SEARCH($M$74,M62)))</xm:f>
            <xm:f>$M$74</xm:f>
            <x14:dxf>
              <fill>
                <patternFill>
                  <bgColor rgb="FFFFC000"/>
                </patternFill>
              </fill>
            </x14:dxf>
          </x14:cfRule>
          <x14:cfRule type="containsText" priority="113" operator="containsText" id="{8A606BB9-6EE3-4E4D-BC3A-EBADA03A7049}">
            <xm:f>NOT(ISERROR(SEARCH($M$75,M62)))</xm:f>
            <xm:f>$M$75</xm:f>
            <x14:dxf>
              <fill>
                <patternFill>
                  <bgColor rgb="FFFF0000"/>
                </patternFill>
              </fill>
            </x14:dxf>
          </x14:cfRule>
          <x14:cfRule type="containsText" priority="116" operator="containsText" id="{BC001309-1C6B-4B95-A8B7-6DFF458E68BD}">
            <xm:f>NOT(ISERROR(SEARCH($M$72,M62)))</xm:f>
            <xm:f>$M$72</xm:f>
            <x14:dxf>
              <fill>
                <patternFill>
                  <bgColor rgb="FF92D050"/>
                </patternFill>
              </fill>
            </x14:dxf>
          </x14:cfRule>
          <xm:sqref>M62:M68</xm:sqref>
        </x14:conditionalFormatting>
        <x14:conditionalFormatting xmlns:xm="http://schemas.microsoft.com/office/excel/2006/main">
          <x14:cfRule type="cellIs" priority="568" operator="equal" id="{1ADD1CD4-E9EC-49C7-AD2B-9EBBCF09C8B8}">
            <xm:f>'Tabla probabiidad'!$B$5</xm:f>
            <x14:dxf>
              <fill>
                <patternFill>
                  <fgColor theme="6"/>
                </patternFill>
              </fill>
            </x14:dxf>
          </x14:cfRule>
          <x14:cfRule type="cellIs" priority="569" operator="equal" id="{4E754CB3-C0FB-42D5-BAA4-373483EA3B2C}">
            <xm:f>'Tabla probabiidad'!$B$5</xm:f>
            <x14:dxf>
              <fill>
                <patternFill>
                  <fgColor rgb="FF92D050"/>
                  <bgColor theme="6" tint="0.59996337778862885"/>
                </patternFill>
              </fill>
            </x14:dxf>
          </x14:cfRule>
          <x14:cfRule type="containsText" priority="562" operator="containsText" id="{A5304C5E-F1A8-4B57-90ED-40B2F682B8A1}">
            <xm:f>NOT(ISERROR(SEARCH($I$72,X10)))</xm:f>
            <xm:f>$I$72</xm:f>
            <x14:dxf>
              <fill>
                <patternFill>
                  <fgColor rgb="FF92D050"/>
                  <bgColor rgb="FF92D050"/>
                </patternFill>
              </fill>
            </x14:dxf>
          </x14:cfRule>
          <x14:cfRule type="containsText" priority="563" operator="containsText" id="{A7CDF6CF-DA2A-4E68-9917-F77B45FC7639}">
            <xm:f>NOT(ISERROR(SEARCH($I$73,X10)))</xm:f>
            <xm:f>$I$73</xm:f>
            <x14:dxf>
              <fill>
                <patternFill>
                  <bgColor rgb="FF00B050"/>
                </patternFill>
              </fill>
            </x14:dxf>
          </x14:cfRule>
          <x14:cfRule type="containsText" priority="564" operator="containsText" id="{13EA38FA-F353-4E0B-AED4-4F6FBFA71CC1}">
            <xm:f>NOT(ISERROR(SEARCH($I$76,X10)))</xm:f>
            <xm:f>$I$76</xm:f>
            <x14:dxf>
              <fill>
                <patternFill>
                  <bgColor rgb="FFFF0000"/>
                </patternFill>
              </fill>
            </x14:dxf>
          </x14:cfRule>
          <x14:cfRule type="containsText" priority="565" operator="containsText" id="{0871B191-5302-4347-A1E9-53824799C90D}">
            <xm:f>NOT(ISERROR(SEARCH($I$75,X10)))</xm:f>
            <xm:f>$I$75</xm:f>
            <x14:dxf>
              <fill>
                <patternFill>
                  <fgColor rgb="FFFFC000"/>
                  <bgColor rgb="FFFFC000"/>
                </patternFill>
              </fill>
            </x14:dxf>
          </x14:cfRule>
          <x14:cfRule type="containsText" priority="566" operator="containsText" id="{96FA1C3D-2FF4-4FEE-BF09-94F0218FF86F}">
            <xm:f>NOT(ISERROR(SEARCH($I$74,X10)))</xm:f>
            <xm:f>$I$74</xm:f>
            <x14:dxf>
              <fill>
                <patternFill>
                  <fgColor rgb="FFFFFF00"/>
                  <bgColor rgb="FFFFFF00"/>
                </patternFill>
              </fill>
            </x14:dxf>
          </x14:cfRule>
          <x14:cfRule type="containsText" priority="567" operator="containsText" id="{0AD60314-C77B-4520-B9E9-1F1A7E112165}">
            <xm:f>NOT(ISERROR(SEARCH($I$73,X10)))</xm:f>
            <xm:f>$I$73</xm:f>
            <x14:dxf>
              <fill>
                <patternFill>
                  <bgColor theme="0" tint="-0.14996795556505021"/>
                </patternFill>
              </fill>
            </x14:dxf>
          </x14:cfRule>
          <xm:sqref>X10:X38</xm:sqref>
        </x14:conditionalFormatting>
        <x14:conditionalFormatting xmlns:xm="http://schemas.microsoft.com/office/excel/2006/main">
          <x14:cfRule type="cellIs" priority="44" operator="equal" id="{E76CD68B-DC17-4D05-ABE7-580A303D083A}">
            <xm:f>'Tabla probabiidad'!$B$5</xm:f>
            <x14:dxf>
              <fill>
                <patternFill>
                  <fgColor rgb="FF92D050"/>
                  <bgColor theme="6" tint="0.59996337778862885"/>
                </patternFill>
              </fill>
            </x14:dxf>
          </x14:cfRule>
          <x14:cfRule type="cellIs" priority="43" operator="equal" id="{D5696284-6831-4626-9E35-B700207BEF56}">
            <xm:f>'Tabla probabiidad'!$B$5</xm:f>
            <x14:dxf>
              <fill>
                <patternFill>
                  <fgColor theme="6"/>
                </patternFill>
              </fill>
            </x14:dxf>
          </x14:cfRule>
          <x14:cfRule type="containsText" priority="42" operator="containsText" id="{3FEF45F2-FF96-409C-A16F-CE474F5741FD}">
            <xm:f>NOT(ISERROR(SEARCH($I$73,X40)))</xm:f>
            <xm:f>$I$73</xm:f>
            <x14:dxf>
              <fill>
                <patternFill>
                  <bgColor theme="0" tint="-0.14996795556505021"/>
                </patternFill>
              </fill>
            </x14:dxf>
          </x14:cfRule>
          <x14:cfRule type="containsText" priority="41" operator="containsText" id="{63282C98-6349-45EB-B0A4-170236C1F5AF}">
            <xm:f>NOT(ISERROR(SEARCH($I$74,X40)))</xm:f>
            <xm:f>$I$74</xm:f>
            <x14:dxf>
              <fill>
                <patternFill>
                  <fgColor rgb="FFFFFF00"/>
                  <bgColor rgb="FFFFFF00"/>
                </patternFill>
              </fill>
            </x14:dxf>
          </x14:cfRule>
          <x14:cfRule type="containsText" priority="40" operator="containsText" id="{62192892-5BDD-48D1-9EDB-9F11851684FB}">
            <xm:f>NOT(ISERROR(SEARCH($I$75,X40)))</xm:f>
            <xm:f>$I$75</xm:f>
            <x14:dxf>
              <fill>
                <patternFill>
                  <fgColor rgb="FFFFC000"/>
                  <bgColor rgb="FFFFC000"/>
                </patternFill>
              </fill>
            </x14:dxf>
          </x14:cfRule>
          <x14:cfRule type="containsText" priority="39" operator="containsText" id="{1F9C3729-58CD-4818-8462-AF76D6A6770F}">
            <xm:f>NOT(ISERROR(SEARCH($I$76,X40)))</xm:f>
            <xm:f>$I$76</xm:f>
            <x14:dxf>
              <fill>
                <patternFill>
                  <bgColor rgb="FFFF0000"/>
                </patternFill>
              </fill>
            </x14:dxf>
          </x14:cfRule>
          <x14:cfRule type="containsText" priority="38" operator="containsText" id="{44F48F3F-535C-4671-A84D-EB40C35F1F5F}">
            <xm:f>NOT(ISERROR(SEARCH($I$73,X40)))</xm:f>
            <xm:f>$I$73</xm:f>
            <x14:dxf>
              <fill>
                <patternFill>
                  <bgColor rgb="FF00B050"/>
                </patternFill>
              </fill>
            </x14:dxf>
          </x14:cfRule>
          <x14:cfRule type="containsText" priority="37" operator="containsText" id="{8F7C22CD-C0F1-47BE-97E3-E3CB1FE24926}">
            <xm:f>NOT(ISERROR(SEARCH($I$72,X40)))</xm:f>
            <xm:f>$I$72</xm:f>
            <x14:dxf>
              <fill>
                <patternFill>
                  <fgColor rgb="FF92D050"/>
                  <bgColor rgb="FF92D050"/>
                </patternFill>
              </fill>
            </x14:dxf>
          </x14:cfRule>
          <xm:sqref>X40:X51</xm:sqref>
        </x14:conditionalFormatting>
        <x14:conditionalFormatting xmlns:xm="http://schemas.microsoft.com/office/excel/2006/main">
          <x14:cfRule type="containsText" priority="324" operator="containsText" id="{6BF2EBC0-15CF-4DB8-BCB8-093F43DB7E6B}">
            <xm:f>NOT(ISERROR(SEARCH($I$75,X53)))</xm:f>
            <xm:f>$I$75</xm:f>
            <x14:dxf>
              <fill>
                <patternFill>
                  <fgColor rgb="FFFFC000"/>
                  <bgColor rgb="FFFFC000"/>
                </patternFill>
              </fill>
            </x14:dxf>
          </x14:cfRule>
          <x14:cfRule type="containsText" priority="323" operator="containsText" id="{BF097123-0E83-4B79-9F42-A4AAFACE41E9}">
            <xm:f>NOT(ISERROR(SEARCH($I$76,X53)))</xm:f>
            <xm:f>$I$76</xm:f>
            <x14:dxf>
              <fill>
                <patternFill>
                  <bgColor rgb="FFFF0000"/>
                </patternFill>
              </fill>
            </x14:dxf>
          </x14:cfRule>
          <x14:cfRule type="containsText" priority="322" operator="containsText" id="{0463AC1B-F64C-4C86-A854-48DF5BF79847}">
            <xm:f>NOT(ISERROR(SEARCH($I$73,X53)))</xm:f>
            <xm:f>$I$73</xm:f>
            <x14:dxf>
              <fill>
                <patternFill>
                  <bgColor rgb="FF00B050"/>
                </patternFill>
              </fill>
            </x14:dxf>
          </x14:cfRule>
          <x14:cfRule type="cellIs" priority="327" operator="equal" id="{17209D54-5356-40B3-995F-46B0F251E9CE}">
            <xm:f>'Tabla probabiidad'!$B$5</xm:f>
            <x14:dxf>
              <fill>
                <patternFill>
                  <fgColor theme="6"/>
                </patternFill>
              </fill>
            </x14:dxf>
          </x14:cfRule>
          <x14:cfRule type="containsText" priority="321" operator="containsText" id="{ECEA8CA6-6660-49A0-B583-A4F365F4AD8A}">
            <xm:f>NOT(ISERROR(SEARCH($I$72,X53)))</xm:f>
            <xm:f>$I$72</xm:f>
            <x14:dxf>
              <fill>
                <patternFill>
                  <fgColor rgb="FF92D050"/>
                  <bgColor rgb="FF92D050"/>
                </patternFill>
              </fill>
            </x14:dxf>
          </x14:cfRule>
          <x14:cfRule type="cellIs" priority="328" operator="equal" id="{D3724C7A-AD2B-4C99-A3A3-F763147EB850}">
            <xm:f>'Tabla probabiidad'!$B$5</xm:f>
            <x14:dxf>
              <fill>
                <patternFill>
                  <fgColor rgb="FF92D050"/>
                  <bgColor theme="6" tint="0.59996337778862885"/>
                </patternFill>
              </fill>
            </x14:dxf>
          </x14:cfRule>
          <x14:cfRule type="containsText" priority="326" operator="containsText" id="{0446C1C7-7B30-4FD7-AF0F-B55973772B8F}">
            <xm:f>NOT(ISERROR(SEARCH($I$73,X53)))</xm:f>
            <xm:f>$I$73</xm:f>
            <x14:dxf>
              <fill>
                <patternFill>
                  <bgColor theme="0" tint="-0.14996795556505021"/>
                </patternFill>
              </fill>
            </x14:dxf>
          </x14:cfRule>
          <x14:cfRule type="containsText" priority="325" operator="containsText" id="{4514C922-BA5D-49A3-B8A9-812EA8339FAC}">
            <xm:f>NOT(ISERROR(SEARCH($I$74,X53)))</xm:f>
            <xm:f>$I$74</xm:f>
            <x14:dxf>
              <fill>
                <patternFill>
                  <fgColor rgb="FFFFFF00"/>
                  <bgColor rgb="FFFFFF00"/>
                </patternFill>
              </fill>
            </x14:dxf>
          </x14:cfRule>
          <xm:sqref>X53:X54</xm:sqref>
        </x14:conditionalFormatting>
        <x14:conditionalFormatting xmlns:xm="http://schemas.microsoft.com/office/excel/2006/main">
          <x14:cfRule type="containsText" priority="230" operator="containsText" id="{D2A6953F-282E-42EA-8700-BEA14B570DAB}">
            <xm:f>NOT(ISERROR(SEARCH($I$73,X56)))</xm:f>
            <xm:f>$I$73</xm:f>
            <x14:dxf>
              <fill>
                <patternFill>
                  <bgColor theme="0" tint="-0.14996795556505021"/>
                </patternFill>
              </fill>
            </x14:dxf>
          </x14:cfRule>
          <x14:cfRule type="containsText" priority="229" operator="containsText" id="{B41BF212-B2C9-45EE-93BE-C0035D37D842}">
            <xm:f>NOT(ISERROR(SEARCH($I$74,X56)))</xm:f>
            <xm:f>$I$74</xm:f>
            <x14:dxf>
              <fill>
                <patternFill>
                  <fgColor rgb="FFFFFF00"/>
                  <bgColor rgb="FFFFFF00"/>
                </patternFill>
              </fill>
            </x14:dxf>
          </x14:cfRule>
          <x14:cfRule type="containsText" priority="228" operator="containsText" id="{40BDE241-ABDE-4E05-BFD1-1C09A0A115B1}">
            <xm:f>NOT(ISERROR(SEARCH($I$75,X56)))</xm:f>
            <xm:f>$I$75</xm:f>
            <x14:dxf>
              <fill>
                <patternFill>
                  <fgColor rgb="FFFFC000"/>
                  <bgColor rgb="FFFFC000"/>
                </patternFill>
              </fill>
            </x14:dxf>
          </x14:cfRule>
          <x14:cfRule type="containsText" priority="227" operator="containsText" id="{DEFAE648-1C68-4742-991F-469DBC1F1833}">
            <xm:f>NOT(ISERROR(SEARCH($I$76,X56)))</xm:f>
            <xm:f>$I$76</xm:f>
            <x14:dxf>
              <fill>
                <patternFill>
                  <bgColor rgb="FFFF0000"/>
                </patternFill>
              </fill>
            </x14:dxf>
          </x14:cfRule>
          <x14:cfRule type="containsText" priority="226" operator="containsText" id="{B13B1BEF-019A-4821-98FA-CCDD445F4BE7}">
            <xm:f>NOT(ISERROR(SEARCH($I$73,X56)))</xm:f>
            <xm:f>$I$73</xm:f>
            <x14:dxf>
              <fill>
                <patternFill>
                  <bgColor rgb="FF00B050"/>
                </patternFill>
              </fill>
            </x14:dxf>
          </x14:cfRule>
          <x14:cfRule type="containsText" priority="225" operator="containsText" id="{E38CAE4F-1F36-4179-AC7A-E4A4C012ECF1}">
            <xm:f>NOT(ISERROR(SEARCH($I$72,X56)))</xm:f>
            <xm:f>$I$72</xm:f>
            <x14:dxf>
              <fill>
                <patternFill>
                  <fgColor rgb="FF92D050"/>
                  <bgColor rgb="FF92D050"/>
                </patternFill>
              </fill>
            </x14:dxf>
          </x14:cfRule>
          <x14:cfRule type="cellIs" priority="232" operator="equal" id="{C269E463-5E31-45CA-BC03-5FE1E2FC8EC5}">
            <xm:f>'Tabla probabiidad'!$B$5</xm:f>
            <x14:dxf>
              <fill>
                <patternFill>
                  <fgColor rgb="FF92D050"/>
                  <bgColor theme="6" tint="0.59996337778862885"/>
                </patternFill>
              </fill>
            </x14:dxf>
          </x14:cfRule>
          <x14:cfRule type="cellIs" priority="231" operator="equal" id="{A6040923-17CC-42DB-BF82-FBEE5E248645}">
            <xm:f>'Tabla probabiidad'!$B$5</xm:f>
            <x14:dxf>
              <fill>
                <patternFill>
                  <fgColor theme="6"/>
                </patternFill>
              </fill>
            </x14:dxf>
          </x14:cfRule>
          <xm:sqref>X56:X59</xm:sqref>
        </x14:conditionalFormatting>
        <x14:conditionalFormatting xmlns:xm="http://schemas.microsoft.com/office/excel/2006/main">
          <x14:cfRule type="containsText" priority="159" operator="containsText" id="{817B7102-18CE-4A8E-BC72-1211A674815F}">
            <xm:f>NOT(ISERROR(SEARCH($H$25,X64)))</xm:f>
            <xm:f>$H$25</xm:f>
            <x14:dxf>
              <fill>
                <patternFill>
                  <bgColor rgb="FFFF0000"/>
                </patternFill>
              </fill>
            </x14:dxf>
          </x14:cfRule>
          <x14:cfRule type="containsText" priority="160" operator="containsText" id="{9EC82029-DF2B-4BC5-90B3-F27E9E734212}">
            <xm:f>NOT(ISERROR(SEARCH($H$24,X64)))</xm:f>
            <xm:f>$H$24</xm:f>
            <x14:dxf>
              <fill>
                <patternFill>
                  <bgColor rgb="FFFFC000"/>
                </patternFill>
              </fill>
            </x14:dxf>
          </x14:cfRule>
          <x14:cfRule type="containsText" priority="162" operator="containsText" id="{E6BA43FB-F598-4E59-87BE-42B90E96A719}">
            <xm:f>NOT(ISERROR(SEARCH($H$22,X64)))</xm:f>
            <xm:f>$H$22</xm:f>
            <x14:dxf>
              <fill>
                <patternFill>
                  <bgColor rgb="FF00B050"/>
                </patternFill>
              </fill>
            </x14:dxf>
          </x14:cfRule>
          <x14:cfRule type="containsText" priority="161" operator="containsText" id="{71F6D51C-A3EE-4886-BDCF-A7A6795CEDB1}">
            <xm:f>NOT(ISERROR(SEARCH($H$23,X64)))</xm:f>
            <xm:f>$H$23</xm:f>
            <x14:dxf>
              <fill>
                <patternFill>
                  <bgColor rgb="FFFFFF00"/>
                </patternFill>
              </fill>
            </x14:dxf>
          </x14:cfRule>
          <x14:cfRule type="containsText" priority="163" operator="containsText" id="{CF9776A5-EE6A-4BC0-8835-3A94E9217B33}">
            <xm:f>NOT(ISERROR(SEARCH($H$21,X64)))</xm:f>
            <xm:f>$H$21</xm:f>
            <x14:dxf>
              <fill>
                <patternFill>
                  <bgColor rgb="FFADDB7B"/>
                </patternFill>
              </fill>
            </x14:dxf>
          </x14:cfRule>
          <xm:sqref>X64:X66</xm:sqref>
        </x14:conditionalFormatting>
        <x14:conditionalFormatting xmlns:xm="http://schemas.microsoft.com/office/excel/2006/main">
          <x14:cfRule type="cellIs" priority="1188" operator="equal" id="{224CD97F-2650-4C29-B9C3-4C9045A04BBC}">
            <xm:f>'Tabla probabiidad'!$B$5</xm:f>
            <x14:dxf>
              <fill>
                <patternFill>
                  <fgColor rgb="FF92D050"/>
                  <bgColor theme="6" tint="0.59996337778862885"/>
                </patternFill>
              </fill>
            </x14:dxf>
          </x14:cfRule>
          <x14:cfRule type="cellIs" priority="1187" operator="equal" id="{3625C757-433F-4140-80CC-113E91E5848B}">
            <xm:f>'Tabla probabiidad'!$B$5</xm:f>
            <x14:dxf>
              <fill>
                <patternFill>
                  <fgColor theme="6"/>
                </patternFill>
              </fill>
            </x14:dxf>
          </x14:cfRule>
          <x14:cfRule type="containsText" priority="1186" operator="containsText" id="{043AF1A8-29FE-4FD5-BAED-E5186347342B}">
            <xm:f>NOT(ISERROR(SEARCH($I$73,X67)))</xm:f>
            <xm:f>$I$73</xm:f>
            <x14:dxf>
              <fill>
                <patternFill>
                  <bgColor theme="0" tint="-0.14996795556505021"/>
                </patternFill>
              </fill>
            </x14:dxf>
          </x14:cfRule>
          <x14:cfRule type="containsText" priority="1184" operator="containsText" id="{B9BECA2B-73AB-45D9-B66E-0C2FF5524269}">
            <xm:f>NOT(ISERROR(SEARCH($I$75,X67)))</xm:f>
            <xm:f>$I$75</xm:f>
            <x14:dxf>
              <fill>
                <patternFill>
                  <fgColor rgb="FFFFC000"/>
                  <bgColor rgb="FFFFC000"/>
                </patternFill>
              </fill>
            </x14:dxf>
          </x14:cfRule>
          <x14:cfRule type="containsText" priority="1183" operator="containsText" id="{8C43BDBF-2EE1-44F6-9F85-F42F77D7ED5D}">
            <xm:f>NOT(ISERROR(SEARCH($I$76,X67)))</xm:f>
            <xm:f>$I$76</xm:f>
            <x14:dxf>
              <fill>
                <patternFill>
                  <bgColor rgb="FFFF0000"/>
                </patternFill>
              </fill>
            </x14:dxf>
          </x14:cfRule>
          <x14:cfRule type="containsText" priority="1182" operator="containsText" id="{D0F1FBDF-DFB0-48A4-BF7E-FA53E4522EFF}">
            <xm:f>NOT(ISERROR(SEARCH($I$73,X67)))</xm:f>
            <xm:f>$I$73</xm:f>
            <x14:dxf>
              <fill>
                <patternFill>
                  <bgColor rgb="FF00B050"/>
                </patternFill>
              </fill>
            </x14:dxf>
          </x14:cfRule>
          <x14:cfRule type="containsText" priority="1181" operator="containsText" id="{167DCD37-42E1-48C8-B04B-C85D3897359F}">
            <xm:f>NOT(ISERROR(SEARCH($I$72,X67)))</xm:f>
            <xm:f>$I$72</xm:f>
            <x14:dxf>
              <fill>
                <patternFill>
                  <fgColor rgb="FF92D050"/>
                  <bgColor rgb="FF92D050"/>
                </patternFill>
              </fill>
            </x14:dxf>
          </x14:cfRule>
          <x14:cfRule type="containsText" priority="1185" operator="containsText" id="{AE844029-D711-486E-8E43-9000220FBE3A}">
            <xm:f>NOT(ISERROR(SEARCH($I$74,X67)))</xm:f>
            <xm:f>$I$74</xm:f>
            <x14:dxf>
              <fill>
                <patternFill>
                  <fgColor rgb="FFFFFF00"/>
                  <bgColor rgb="FFFFFF00"/>
                </patternFill>
              </fill>
            </x14:dxf>
          </x14:cfRule>
          <xm:sqref>X67:X68</xm:sqref>
        </x14:conditionalFormatting>
        <x14:conditionalFormatting xmlns:xm="http://schemas.microsoft.com/office/excel/2006/main">
          <x14:cfRule type="containsText" priority="494" operator="containsText" id="{DEF7ADCC-11AC-43EE-9FE0-2F23698EB4C7}">
            <xm:f>NOT(ISERROR(SEARCH($K$72,Z10)))</xm:f>
            <xm:f>$K$72</xm:f>
            <x14:dxf>
              <fill>
                <patternFill>
                  <bgColor rgb="FF92D050"/>
                </patternFill>
              </fill>
            </x14:dxf>
          </x14:cfRule>
          <x14:cfRule type="containsText" priority="493" operator="containsText" id="{DDBCAFBB-CDD6-4B74-9D4C-24711D1457AA}">
            <xm:f>NOT(ISERROR(SEARCH($K$73,Z10)))</xm:f>
            <xm:f>$K$73</xm:f>
            <x14:dxf>
              <fill>
                <patternFill>
                  <bgColor rgb="FF00B050"/>
                </patternFill>
              </fill>
            </x14:dxf>
          </x14:cfRule>
          <x14:cfRule type="containsText" priority="492" operator="containsText" id="{71B7AD3B-5375-4BD4-979F-F8E9A9938803}">
            <xm:f>NOT(ISERROR(SEARCH($K$74,Z10)))</xm:f>
            <xm:f>$K$74</xm:f>
            <x14:dxf>
              <fill>
                <patternFill>
                  <bgColor rgb="FFFFFF00"/>
                </patternFill>
              </fill>
            </x14:dxf>
          </x14:cfRule>
          <x14:cfRule type="containsText" priority="491" operator="containsText" id="{A98D6B26-5436-4CFE-B6E0-E2DC5ECC0699}">
            <xm:f>NOT(ISERROR(SEARCH($K$75,Z10)))</xm:f>
            <xm:f>$K$75</xm:f>
            <x14:dxf>
              <fill>
                <patternFill>
                  <bgColor rgb="FFFFC000"/>
                </patternFill>
              </fill>
            </x14:dxf>
          </x14:cfRule>
          <x14:cfRule type="containsText" priority="490" operator="containsText" id="{3B6B188A-08FA-402C-B3AE-68A405B0E597}">
            <xm:f>NOT(ISERROR(SEARCH($K$76,Z10)))</xm:f>
            <xm:f>$K$76</xm:f>
            <x14:dxf>
              <fill>
                <patternFill>
                  <bgColor rgb="FFFF0000"/>
                </patternFill>
              </fill>
            </x14:dxf>
          </x14:cfRule>
          <xm:sqref>Z10:Z38</xm:sqref>
        </x14:conditionalFormatting>
        <x14:conditionalFormatting xmlns:xm="http://schemas.microsoft.com/office/excel/2006/main">
          <x14:cfRule type="containsText" priority="45" operator="containsText" id="{CEADC785-C3A2-44D6-9B56-9097FEA7018B}">
            <xm:f>NOT(ISERROR(SEARCH($K$76,Z40)))</xm:f>
            <xm:f>$K$76</xm:f>
            <x14:dxf>
              <fill>
                <patternFill>
                  <bgColor rgb="FFFF0000"/>
                </patternFill>
              </fill>
            </x14:dxf>
          </x14:cfRule>
          <x14:cfRule type="containsText" priority="48" operator="containsText" id="{3BF7E852-1028-437D-9311-5A40DD1BC65B}">
            <xm:f>NOT(ISERROR(SEARCH($K$73,Z40)))</xm:f>
            <xm:f>$K$73</xm:f>
            <x14:dxf>
              <fill>
                <patternFill>
                  <bgColor rgb="FF00B050"/>
                </patternFill>
              </fill>
            </x14:dxf>
          </x14:cfRule>
          <x14:cfRule type="containsText" priority="49" operator="containsText" id="{4337DFB9-3F50-4575-A3F7-2E5A696F601F}">
            <xm:f>NOT(ISERROR(SEARCH($K$72,Z40)))</xm:f>
            <xm:f>$K$72</xm:f>
            <x14:dxf>
              <fill>
                <patternFill>
                  <bgColor rgb="FF92D050"/>
                </patternFill>
              </fill>
            </x14:dxf>
          </x14:cfRule>
          <x14:cfRule type="containsText" priority="47" operator="containsText" id="{666519A9-C439-4B19-B0F6-0C1773DAC799}">
            <xm:f>NOT(ISERROR(SEARCH($K$74,Z40)))</xm:f>
            <xm:f>$K$74</xm:f>
            <x14:dxf>
              <fill>
                <patternFill>
                  <bgColor rgb="FFFFFF00"/>
                </patternFill>
              </fill>
            </x14:dxf>
          </x14:cfRule>
          <x14:cfRule type="containsText" priority="46" operator="containsText" id="{4F7FDE83-191A-4010-836C-12EFA04A079C}">
            <xm:f>NOT(ISERROR(SEARCH($K$75,Z40)))</xm:f>
            <xm:f>$K$75</xm:f>
            <x14:dxf>
              <fill>
                <patternFill>
                  <bgColor rgb="FFFFC000"/>
                </patternFill>
              </fill>
            </x14:dxf>
          </x14:cfRule>
          <xm:sqref>Z40:Z46</xm:sqref>
        </x14:conditionalFormatting>
        <x14:conditionalFormatting xmlns:xm="http://schemas.microsoft.com/office/excel/2006/main">
          <x14:cfRule type="containsText" priority="383" operator="containsText" id="{638C103C-BBB8-4B87-8E31-54D0B7B1F18C}">
            <xm:f>NOT(ISERROR(SEARCH($K$23,Z47)))</xm:f>
            <xm:f>$K$23</xm:f>
            <x14:dxf>
              <fill>
                <patternFill>
                  <bgColor rgb="FF92D050"/>
                </patternFill>
              </fill>
            </x14:dxf>
          </x14:cfRule>
          <x14:cfRule type="containsText" priority="382" operator="containsText" id="{59128420-BF55-4CE5-9465-C49F5C7A3FAB}">
            <xm:f>NOT(ISERROR(SEARCH($K$24,Z47)))</xm:f>
            <xm:f>$K$24</xm:f>
            <x14:dxf>
              <fill>
                <patternFill>
                  <bgColor rgb="FF00B050"/>
                </patternFill>
              </fill>
            </x14:dxf>
          </x14:cfRule>
          <x14:cfRule type="containsText" priority="381" operator="containsText" id="{AE592BFD-ADAC-4A1A-AFAD-F3650701C03D}">
            <xm:f>NOT(ISERROR(SEARCH($K$25,Z47)))</xm:f>
            <xm:f>$K$25</xm:f>
            <x14:dxf>
              <fill>
                <patternFill>
                  <bgColor rgb="FFFFFF00"/>
                </patternFill>
              </fill>
            </x14:dxf>
          </x14:cfRule>
          <x14:cfRule type="containsText" priority="380" operator="containsText" id="{58F07615-A9C0-4BC0-AC56-A1B5BFE0908C}">
            <xm:f>NOT(ISERROR(SEARCH($K$26,Z47)))</xm:f>
            <xm:f>$K$26</xm:f>
            <x14:dxf>
              <fill>
                <patternFill>
                  <bgColor rgb="FFFFC000"/>
                </patternFill>
              </fill>
            </x14:dxf>
          </x14:cfRule>
          <x14:cfRule type="containsText" priority="379" operator="containsText" id="{2F95D306-170B-4CE3-9212-12EBA71E40F8}">
            <xm:f>NOT(ISERROR(SEARCH($K$27,Z47)))</xm:f>
            <xm:f>$K$27</xm:f>
            <x14:dxf>
              <fill>
                <patternFill>
                  <bgColor rgb="FFFF0000"/>
                </patternFill>
              </fill>
            </x14:dxf>
          </x14:cfRule>
          <xm:sqref>Z47:Z51</xm:sqref>
        </x14:conditionalFormatting>
        <x14:conditionalFormatting xmlns:xm="http://schemas.microsoft.com/office/excel/2006/main">
          <x14:cfRule type="containsText" priority="370" operator="containsText" id="{848DDB32-1E19-48F5-9DA1-CDC5DDE332BA}">
            <xm:f>NOT(ISERROR(SEARCH($K$26,Z53)))</xm:f>
            <xm:f>$K$26</xm:f>
            <x14:dxf>
              <fill>
                <patternFill>
                  <bgColor rgb="FFFFC000"/>
                </patternFill>
              </fill>
            </x14:dxf>
          </x14:cfRule>
          <x14:cfRule type="containsText" priority="373" operator="containsText" id="{C72A51BA-B1B4-4211-B088-7B4778E0C1EE}">
            <xm:f>NOT(ISERROR(SEARCH($K$23,Z53)))</xm:f>
            <xm:f>$K$23</xm:f>
            <x14:dxf>
              <fill>
                <patternFill>
                  <bgColor rgb="FF92D050"/>
                </patternFill>
              </fill>
            </x14:dxf>
          </x14:cfRule>
          <x14:cfRule type="containsText" priority="372" operator="containsText" id="{A25E3F3F-D0B9-44EF-A92E-E2B0AD6ED589}">
            <xm:f>NOT(ISERROR(SEARCH($K$24,Z53)))</xm:f>
            <xm:f>$K$24</xm:f>
            <x14:dxf>
              <fill>
                <patternFill>
                  <bgColor rgb="FF00B050"/>
                </patternFill>
              </fill>
            </x14:dxf>
          </x14:cfRule>
          <x14:cfRule type="containsText" priority="371" operator="containsText" id="{64541981-8094-47D4-B47A-C5F21913D99D}">
            <xm:f>NOT(ISERROR(SEARCH($K$25,Z53)))</xm:f>
            <xm:f>$K$25</xm:f>
            <x14:dxf>
              <fill>
                <patternFill>
                  <bgColor rgb="FFFFFF00"/>
                </patternFill>
              </fill>
            </x14:dxf>
          </x14:cfRule>
          <x14:cfRule type="containsText" priority="369" operator="containsText" id="{6C936FC7-9195-440E-BBF7-A455F23227AA}">
            <xm:f>NOT(ISERROR(SEARCH($K$27,Z53)))</xm:f>
            <xm:f>$K$27</xm:f>
            <x14:dxf>
              <fill>
                <patternFill>
                  <bgColor rgb="FFFF0000"/>
                </patternFill>
              </fill>
            </x14:dxf>
          </x14:cfRule>
          <xm:sqref>Z53:Z54</xm:sqref>
        </x14:conditionalFormatting>
        <x14:conditionalFormatting xmlns:xm="http://schemas.microsoft.com/office/excel/2006/main">
          <x14:cfRule type="containsText" priority="224" operator="containsText" id="{42B36B8C-687C-49B2-AC49-711FA822B653}">
            <xm:f>NOT(ISERROR(SEARCH($K$72,Z56)))</xm:f>
            <xm:f>$K$72</xm:f>
            <x14:dxf>
              <fill>
                <patternFill>
                  <bgColor rgb="FF92D050"/>
                </patternFill>
              </fill>
            </x14:dxf>
          </x14:cfRule>
          <x14:cfRule type="containsText" priority="222" operator="containsText" id="{99A3A85C-1FA6-484E-9240-6D9516F42CF4}">
            <xm:f>NOT(ISERROR(SEARCH($K$74,Z56)))</xm:f>
            <xm:f>$K$74</xm:f>
            <x14:dxf>
              <fill>
                <patternFill>
                  <bgColor rgb="FFFFFF00"/>
                </patternFill>
              </fill>
            </x14:dxf>
          </x14:cfRule>
          <x14:cfRule type="containsText" priority="223" operator="containsText" id="{67D8C5AA-E274-4CFB-B4F6-F806232EA2AF}">
            <xm:f>NOT(ISERROR(SEARCH($K$73,Z56)))</xm:f>
            <xm:f>$K$73</xm:f>
            <x14:dxf>
              <fill>
                <patternFill>
                  <bgColor rgb="FF00B050"/>
                </patternFill>
              </fill>
            </x14:dxf>
          </x14:cfRule>
          <x14:cfRule type="containsText" priority="221" operator="containsText" id="{C85BA5A8-6439-401A-9238-E978E5E9AEFE}">
            <xm:f>NOT(ISERROR(SEARCH($K$75,Z56)))</xm:f>
            <xm:f>$K$75</xm:f>
            <x14:dxf>
              <fill>
                <patternFill>
                  <bgColor rgb="FFFFC000"/>
                </patternFill>
              </fill>
            </x14:dxf>
          </x14:cfRule>
          <x14:cfRule type="containsText" priority="220" operator="containsText" id="{95889383-024A-49CA-BD39-CA52DB315DC4}">
            <xm:f>NOT(ISERROR(SEARCH($K$76,Z56)))</xm:f>
            <xm:f>$K$76</xm:f>
            <x14:dxf>
              <fill>
                <patternFill>
                  <bgColor rgb="FFFF0000"/>
                </patternFill>
              </fill>
            </x14:dxf>
          </x14:cfRule>
          <xm:sqref>Z56:Z59</xm:sqref>
        </x14:conditionalFormatting>
        <x14:conditionalFormatting xmlns:xm="http://schemas.microsoft.com/office/excel/2006/main">
          <x14:cfRule type="containsText" priority="148" operator="containsText" id="{0E8B0071-BAFA-4F05-949B-0882B89F43B1}">
            <xm:f>NOT(ISERROR(SEARCH($J$21,Z64)))</xm:f>
            <xm:f>$J$21</xm:f>
            <x14:dxf>
              <fill>
                <patternFill>
                  <bgColor rgb="FF92D050"/>
                </patternFill>
              </fill>
            </x14:dxf>
          </x14:cfRule>
          <x14:cfRule type="containsText" priority="147" operator="containsText" id="{2FCB8C14-8CB5-4990-BACC-55A987D53572}">
            <xm:f>NOT(ISERROR(SEARCH($J$22,Z64)))</xm:f>
            <xm:f>$J$22</xm:f>
            <x14:dxf>
              <fill>
                <patternFill>
                  <bgColor rgb="FF00B050"/>
                </patternFill>
              </fill>
            </x14:dxf>
          </x14:cfRule>
          <x14:cfRule type="containsText" priority="146" operator="containsText" id="{2D4B15C7-EE2E-42D3-9197-742A1AB622D9}">
            <xm:f>NOT(ISERROR(SEARCH($J$23,Z64)))</xm:f>
            <xm:f>$J$23</xm:f>
            <x14:dxf>
              <fill>
                <patternFill>
                  <bgColor rgb="FFFFFF00"/>
                </patternFill>
              </fill>
            </x14:dxf>
          </x14:cfRule>
          <x14:cfRule type="containsText" priority="145" operator="containsText" id="{6953217D-080B-4153-A703-9736B05932C0}">
            <xm:f>NOT(ISERROR(SEARCH($J$24,Z64)))</xm:f>
            <xm:f>$J$24</xm:f>
            <x14:dxf>
              <fill>
                <patternFill>
                  <bgColor rgb="FFFFC000"/>
                </patternFill>
              </fill>
            </x14:dxf>
          </x14:cfRule>
          <x14:cfRule type="containsText" priority="144" operator="containsText" id="{0B2BE22D-A7E3-4DC8-9C24-1803CFF68A2E}">
            <xm:f>NOT(ISERROR(SEARCH($J$25,Z64)))</xm:f>
            <xm:f>$J$25</xm:f>
            <x14:dxf>
              <fill>
                <patternFill>
                  <bgColor rgb="FFFF0000"/>
                </patternFill>
              </fill>
            </x14:dxf>
          </x14:cfRule>
          <xm:sqref>Z64:Z66</xm:sqref>
        </x14:conditionalFormatting>
        <x14:conditionalFormatting xmlns:xm="http://schemas.microsoft.com/office/excel/2006/main">
          <x14:cfRule type="containsText" priority="12" operator="containsText" id="{DFA8D66B-9586-4B93-BEB5-6C07032FBD47}">
            <xm:f>NOT(ISERROR(SEARCH($M$72,AB12)))</xm:f>
            <xm:f>$M$72</xm:f>
            <x14:dxf>
              <fill>
                <patternFill>
                  <bgColor rgb="FF92D050"/>
                </patternFill>
              </fill>
            </x14:dxf>
          </x14:cfRule>
          <x14:cfRule type="containsText" priority="11" operator="containsText" id="{9825E751-89A2-4AD4-97C3-8DFD5A91DB6F}">
            <xm:f>NOT(ISERROR(SEARCH($M$73,AB12)))</xm:f>
            <xm:f>$M$73</xm:f>
            <x14:dxf>
              <fill>
                <patternFill>
                  <bgColor rgb="FFFFFF00"/>
                </patternFill>
              </fill>
            </x14:dxf>
          </x14:cfRule>
          <x14:cfRule type="containsText" priority="10" operator="containsText" id="{2AFF25CD-3A38-4A50-90FB-EEF2C4A8B21B}">
            <xm:f>NOT(ISERROR(SEARCH($M$74,AB12)))</xm:f>
            <xm:f>$M$74</xm:f>
            <x14:dxf>
              <fill>
                <patternFill>
                  <bgColor rgb="FFFFC000"/>
                </patternFill>
              </fill>
            </x14:dxf>
          </x14:cfRule>
          <x14:cfRule type="containsText" priority="9" operator="containsText" id="{A4BFC354-FB42-4A38-98F8-89A86B8FC761}">
            <xm:f>NOT(ISERROR(SEARCH($M$75,AB12)))</xm:f>
            <xm:f>$M$75</xm:f>
            <x14:dxf>
              <fill>
                <patternFill>
                  <bgColor rgb="FFFF0000"/>
                </patternFill>
              </fill>
            </x14:dxf>
          </x14:cfRule>
          <xm:sqref>AB12:AB13</xm:sqref>
        </x14:conditionalFormatting>
        <x14:conditionalFormatting xmlns:xm="http://schemas.microsoft.com/office/excel/2006/main">
          <x14:cfRule type="containsText" priority="4" operator="containsText" id="{6F1ECDB8-BF47-42B4-AA9B-862E5D4442AB}">
            <xm:f>NOT(ISERROR(SEARCH($M$72,AB15)))</xm:f>
            <xm:f>$M$72</xm:f>
            <x14:dxf>
              <fill>
                <patternFill>
                  <bgColor rgb="FF92D050"/>
                </patternFill>
              </fill>
            </x14:dxf>
          </x14:cfRule>
          <x14:cfRule type="containsText" priority="1" operator="containsText" id="{A9387CA8-5DE1-431C-8C29-DB75617A0250}">
            <xm:f>NOT(ISERROR(SEARCH($M$75,AB15)))</xm:f>
            <xm:f>$M$75</xm:f>
            <x14:dxf>
              <fill>
                <patternFill>
                  <bgColor rgb="FFFF0000"/>
                </patternFill>
              </fill>
            </x14:dxf>
          </x14:cfRule>
          <x14:cfRule type="containsText" priority="2" operator="containsText" id="{575270CB-1E6B-4341-A659-D326E23DF0D3}">
            <xm:f>NOT(ISERROR(SEARCH($M$74,AB15)))</xm:f>
            <xm:f>$M$74</xm:f>
            <x14:dxf>
              <fill>
                <patternFill>
                  <bgColor rgb="FFFFC000"/>
                </patternFill>
              </fill>
            </x14:dxf>
          </x14:cfRule>
          <x14:cfRule type="containsText" priority="3" operator="containsText" id="{9E8A330C-D840-4635-87A3-512A81F9B039}">
            <xm:f>NOT(ISERROR(SEARCH($M$73,AB15)))</xm:f>
            <xm:f>$M$73</xm:f>
            <x14:dxf>
              <fill>
                <patternFill>
                  <bgColor rgb="FFFFFF00"/>
                </patternFill>
              </fill>
            </x14:dxf>
          </x14:cfRule>
          <xm:sqref>AB15:AB38</xm:sqref>
        </x14:conditionalFormatting>
        <x14:conditionalFormatting xmlns:xm="http://schemas.microsoft.com/office/excel/2006/main">
          <x14:cfRule type="containsText" priority="33" operator="containsText" id="{32232F46-7A54-4548-86CB-E98066534DAD}">
            <xm:f>NOT(ISERROR(SEARCH($M$75,AB40)))</xm:f>
            <xm:f>$M$75</xm:f>
            <x14:dxf>
              <fill>
                <patternFill>
                  <bgColor rgb="FFFF0000"/>
                </patternFill>
              </fill>
            </x14:dxf>
          </x14:cfRule>
          <x14:cfRule type="containsText" priority="36" operator="containsText" id="{0E72782B-3643-492E-89CE-19013B466B1A}">
            <xm:f>NOT(ISERROR(SEARCH($M$72,AB40)))</xm:f>
            <xm:f>$M$72</xm:f>
            <x14:dxf>
              <fill>
                <patternFill>
                  <bgColor rgb="FF92D050"/>
                </patternFill>
              </fill>
            </x14:dxf>
          </x14:cfRule>
          <x14:cfRule type="containsText" priority="35" operator="containsText" id="{1B010DAD-C068-4535-9E42-ADF4328A93D9}">
            <xm:f>NOT(ISERROR(SEARCH($M$73,AB40)))</xm:f>
            <xm:f>$M$73</xm:f>
            <x14:dxf>
              <fill>
                <patternFill>
                  <bgColor rgb="FFFFFF00"/>
                </patternFill>
              </fill>
            </x14:dxf>
          </x14:cfRule>
          <x14:cfRule type="containsText" priority="34" operator="containsText" id="{DFE78659-D869-4D48-AEA5-E89C15534A8B}">
            <xm:f>NOT(ISERROR(SEARCH($M$74,AB40)))</xm:f>
            <xm:f>$M$74</xm:f>
            <x14:dxf>
              <fill>
                <patternFill>
                  <bgColor rgb="FFFFC000"/>
                </patternFill>
              </fill>
            </x14:dxf>
          </x14:cfRule>
          <xm:sqref>AB40:AB51</xm:sqref>
        </x14:conditionalFormatting>
        <x14:conditionalFormatting xmlns:xm="http://schemas.microsoft.com/office/excel/2006/main">
          <x14:cfRule type="containsText" priority="283" operator="containsText" id="{D0003EA3-13EA-4B83-B341-3EF0565690C6}">
            <xm:f>NOT(ISERROR(SEARCH($M$74,AB53)))</xm:f>
            <xm:f>$M$74</xm:f>
            <x14:dxf>
              <fill>
                <patternFill>
                  <bgColor rgb="FFFFC000"/>
                </patternFill>
              </fill>
            </x14:dxf>
          </x14:cfRule>
          <x14:cfRule type="containsText" priority="285" operator="containsText" id="{A83DB198-7DD7-4AD3-8DCD-33F557456A68}">
            <xm:f>NOT(ISERROR(SEARCH($M$72,AB53)))</xm:f>
            <xm:f>$M$72</xm:f>
            <x14:dxf>
              <fill>
                <patternFill>
                  <bgColor rgb="FF92D050"/>
                </patternFill>
              </fill>
            </x14:dxf>
          </x14:cfRule>
          <x14:cfRule type="containsText" priority="284" operator="containsText" id="{B6E83FAB-934E-45D1-9637-02BC47E3E568}">
            <xm:f>NOT(ISERROR(SEARCH($M$73,AB53)))</xm:f>
            <xm:f>$M$73</xm:f>
            <x14:dxf>
              <fill>
                <patternFill>
                  <bgColor rgb="FFFFFF00"/>
                </patternFill>
              </fill>
            </x14:dxf>
          </x14:cfRule>
          <x14:cfRule type="containsText" priority="282" operator="containsText" id="{56E330F6-00EF-4FB9-8502-D03DAA14CABE}">
            <xm:f>NOT(ISERROR(SEARCH($M$75,AB53)))</xm:f>
            <xm:f>$M$75</xm:f>
            <x14:dxf>
              <fill>
                <patternFill>
                  <bgColor rgb="FFFF0000"/>
                </patternFill>
              </fill>
            </x14:dxf>
          </x14:cfRule>
          <xm:sqref>AB53:AB54</xm:sqref>
        </x14:conditionalFormatting>
        <x14:conditionalFormatting xmlns:xm="http://schemas.microsoft.com/office/excel/2006/main">
          <x14:cfRule type="containsText" priority="175" operator="containsText" id="{D9D49E9E-2CF2-41AC-9B82-7A199D21B885}">
            <xm:f>NOT(ISERROR(SEARCH($M$73,AB56)))</xm:f>
            <xm:f>$M$73</xm:f>
            <x14:dxf>
              <fill>
                <patternFill>
                  <bgColor rgb="FFFFFF00"/>
                </patternFill>
              </fill>
            </x14:dxf>
          </x14:cfRule>
          <x14:cfRule type="containsText" priority="174" operator="containsText" id="{977FBC54-BFD7-4E82-97FA-D5D97771BD18}">
            <xm:f>NOT(ISERROR(SEARCH($M$74,AB56)))</xm:f>
            <xm:f>$M$74</xm:f>
            <x14:dxf>
              <fill>
                <patternFill>
                  <bgColor rgb="FFFFC000"/>
                </patternFill>
              </fill>
            </x14:dxf>
          </x14:cfRule>
          <x14:cfRule type="containsText" priority="173" operator="containsText" id="{4377A7B9-D751-4419-A017-E3D2DF821E6E}">
            <xm:f>NOT(ISERROR(SEARCH($M$75,AB56)))</xm:f>
            <xm:f>$M$75</xm:f>
            <x14:dxf>
              <fill>
                <patternFill>
                  <bgColor rgb="FFFF0000"/>
                </patternFill>
              </fill>
            </x14:dxf>
          </x14:cfRule>
          <x14:cfRule type="containsText" priority="176" operator="containsText" id="{47598627-1754-4489-B813-426CF7D93F4C}">
            <xm:f>NOT(ISERROR(SEARCH($M$72,AB56)))</xm:f>
            <xm:f>$M$72</xm:f>
            <x14:dxf>
              <fill>
                <patternFill>
                  <bgColor rgb="FF92D050"/>
                </patternFill>
              </fill>
            </x14:dxf>
          </x14:cfRule>
          <xm:sqref>AB56:AB60</xm:sqref>
        </x14:conditionalFormatting>
        <x14:conditionalFormatting xmlns:xm="http://schemas.microsoft.com/office/excel/2006/main">
          <x14:cfRule type="containsText" priority="28" operator="containsText" id="{E8C427C4-06E8-4743-B51C-3AE72874113D}">
            <xm:f>NOT(ISERROR(SEARCH($M$72,AB62)))</xm:f>
            <xm:f>$M$72</xm:f>
            <x14:dxf>
              <fill>
                <patternFill>
                  <bgColor rgb="FF92D050"/>
                </patternFill>
              </fill>
            </x14:dxf>
          </x14:cfRule>
          <x14:cfRule type="containsText" priority="26" operator="containsText" id="{A1F35CA4-267F-444D-B522-D0688C430451}">
            <xm:f>NOT(ISERROR(SEARCH($M$74,AB62)))</xm:f>
            <xm:f>$M$74</xm:f>
            <x14:dxf>
              <fill>
                <patternFill>
                  <bgColor rgb="FFFFC000"/>
                </patternFill>
              </fill>
            </x14:dxf>
          </x14:cfRule>
          <x14:cfRule type="containsText" priority="25" operator="containsText" id="{84DCF210-58A5-4C2E-BD6A-A1F25E4D0054}">
            <xm:f>NOT(ISERROR(SEARCH($M$75,AB62)))</xm:f>
            <xm:f>$M$75</xm:f>
            <x14:dxf>
              <fill>
                <patternFill>
                  <bgColor rgb="FFFF0000"/>
                </patternFill>
              </fill>
            </x14:dxf>
          </x14:cfRule>
          <x14:cfRule type="containsText" priority="27" operator="containsText" id="{2A93D403-8CA5-4D60-91D7-71A08C03766F}">
            <xm:f>NOT(ISERROR(SEARCH($M$73,AB62)))</xm:f>
            <xm:f>$M$73</xm:f>
            <x14:dxf>
              <fill>
                <patternFill>
                  <bgColor rgb="FFFFFF00"/>
                </patternFill>
              </fill>
            </x14:dxf>
          </x14:cfRule>
          <xm:sqref>AB62:AB66</xm:sqref>
        </x14:conditionalFormatting>
      </x14:conditionalFormattings>
    </ext>
    <ext xmlns:x14="http://schemas.microsoft.com/office/spreadsheetml/2009/9/main" uri="{CCE6A557-97BC-4b89-ADB6-D9C93CAAB3DF}">
      <x14:dataValidations xmlns:xm="http://schemas.microsoft.com/office/excel/2006/main" count="26">
        <x14:dataValidation type="list" allowBlank="1" showInputMessage="1" showErrorMessage="1" xr:uid="{38941073-464F-4CAA-8BF0-896359C83CCF}">
          <x14:formula1>
            <xm:f>'E:\UAEOS\TRABAJO EN CASA\MAPAS DE RIESGOS\RIESGOS 2021\MAPAS DE RIESGOS DE PROCESO 2021\MAPAS DE RIESGOS GUIA 2021\[MAPA_RIESGOS_G_OCI_UAEOS.xlsx]Clasificacion riesgo'!#REF!</xm:f>
          </x14:formula1>
          <xm:sqref>G64:G66</xm:sqref>
        </x14:dataValidation>
        <x14:dataValidation type="list" allowBlank="1" showInputMessage="1" showErrorMessage="1" xr:uid="{E601FD3D-EED9-4815-A7E3-E510294276D3}">
          <x14:formula1>
            <xm:f>'E:\UAEOS\TRABAJO EN CASA\MAPAS DE RIESGOS\RIESGOS 2021\MAPAS DE RIESGOS DE PROCESO 2021\MAPAS DE RIESGOS GUIA 2021\[MAPA_RIESGOS_G_OCI_UAEOS.xlsx]Atributos controles'!#REF!</xm:f>
          </x14:formula1>
          <xm:sqref>U64:W66 R64:S66</xm:sqref>
        </x14:dataValidation>
        <x14:dataValidation type="list" allowBlank="1" showInputMessage="1" showErrorMessage="1" xr:uid="{87B86370-567D-42FF-835C-F00E03DEFE63}">
          <x14:formula1>
            <xm:f>'E:\UAEOS\TRABAJO EN CASA\MAPAS DE RIESGOS\RIESGOS 2021\MAPAS DE RIESGOS DE PROCESO 2021\MAPAS DE RIESGOS GUIA 2021\[MAPA_RIESGOS_G_MEJORAMIENTO_UAEOS_2021.xlsx]Atributos controles'!#REF!</xm:f>
          </x14:formula1>
          <xm:sqref>U60:W63 R60:S63</xm:sqref>
        </x14:dataValidation>
        <x14:dataValidation type="list" allowBlank="1" showInputMessage="1" showErrorMessage="1" xr:uid="{158722FB-6556-4B2C-97C8-262C24E0F1FE}">
          <x14:formula1>
            <xm:f>'E:\UAEOS\TRABAJO EN CASA\MAPAS DE RIESGOS\RIESGOS 2021\MAPAS DE RIESGOS DE PROCESO 2021\MAPAS DE RIESGOS GUIA 2021\[MAPA_RIESGOS_G_MEJORAMIENTO_UAEOS_2021.xlsx]Clasificacion riesgo'!#REF!</xm:f>
          </x14:formula1>
          <xm:sqref>G60 G62:G63</xm:sqref>
        </x14:dataValidation>
        <x14:dataValidation type="list" allowBlank="1" showInputMessage="1" showErrorMessage="1" xr:uid="{85FA7795-27AC-4353-A137-06B625298C9B}">
          <x14:formula1>
            <xm:f>'E:\UAEOS\TRABAJO EN CASA\MAPAS DE RIESGOS\RIESGOS 2021\MAPAS DE RIESGOS DE PROCESO 2021\MAPAS DE RIESGOS GUIA 2021\[MAPA_RIESGOS_G_CONTRACTUAL  JURIDICA_UAEOS_2021.xlsx]Atributos controles'!#REF!</xm:f>
          </x14:formula1>
          <xm:sqref>U53:V59 W47:W59 R53:S59</xm:sqref>
        </x14:dataValidation>
        <x14:dataValidation type="list" allowBlank="1" showInputMessage="1" showErrorMessage="1" xr:uid="{4DD7390D-58EA-4FCC-BBF3-4623FD3FB0BE}">
          <x14:formula1>
            <xm:f>'E:\UAEOS\TRABAJO EN CASA\MAPAS DE RIESGOS\RIESGOS 2021\MAPAS DE RIESGOS DE PROCESO 2021\MAPAS DE RIESGOS GUIA 2021\[MAPA_RIESGOS_G_CONTRACTUAL  JURIDICA_UAEOS_2021.xlsx]Clasificacion riesgo'!#REF!</xm:f>
          </x14:formula1>
          <xm:sqref>G53:G54 G47:G51 G56:G59</xm:sqref>
        </x14:dataValidation>
        <x14:dataValidation type="list" allowBlank="1" showInputMessage="1" showErrorMessage="1" xr:uid="{41F40D3B-FB95-4EF5-AF4C-D68E31C1FADC}">
          <x14:formula1>
            <xm:f>'E:\UAEOS\TRABAJO EN CASA\MAPAS DE RIESGOS\RIESGOS 2021\MAPAS DE RIESGOS DE PROCESO 2021\MAPAS DE RIESGOS GUIA 2021\[MAPA_RIESGOS_G_INFORMATICA_UAEOS_2021.xlsx]Atributos controles'!#REF!</xm:f>
          </x14:formula1>
          <xm:sqref>U43:W46 R43:S46</xm:sqref>
        </x14:dataValidation>
        <x14:dataValidation type="list" allowBlank="1" showInputMessage="1" showErrorMessage="1" xr:uid="{A14457CC-869C-46F9-908F-7D8B1ED70307}">
          <x14:formula1>
            <xm:f>'E:\UAEOS\TRABAJO EN CASA\MAPAS DE RIESGOS\RIESGOS 2021\MAPAS DE RIESGOS DE PROCESO 2021\MAPAS DE RIESGOS GUIA 2021\[MAPA_RIESGOS_G_INFORMATICA_UAEOS_2021.xlsx]Clasificacion riesgo'!#REF!</xm:f>
          </x14:formula1>
          <xm:sqref>G43:G46</xm:sqref>
        </x14:dataValidation>
        <x14:dataValidation type="list" allowBlank="1" showInputMessage="1" showErrorMessage="1" xr:uid="{E4A9B253-C534-4209-885B-EE5816A3544B}">
          <x14:formula1>
            <xm:f>'C:\Users\Jorge\Documents\UAEOS\TRABAJO EN CASA\MAPAS DE RIESGOS\RIESGOS 2021\MAPAS DE RIESGOS DE PROCESO 2021\MAPAS DE RIESGOS GUIA 2021\[MAPA_RIESGOS_G_CONOCIMIENTO_CIUDADANO_UAEOS.xlsx]Atributos controles'!#REF!</xm:f>
          </x14:formula1>
          <xm:sqref>R20:S24 U20:W24</xm:sqref>
        </x14:dataValidation>
        <x14:dataValidation type="list" allowBlank="1" showInputMessage="1" showErrorMessage="1" xr:uid="{BF6E09C3-63C1-43C2-9B7E-1F6660C91166}">
          <x14:formula1>
            <xm:f>'C:\Users\Jorge\Documents\UAEOS\TRABAJO EN CASA\MAPAS DE RIESGOS\RIESGOS 2021\MAPAS DE RIESGOS DE PROCESO 2021\MAPAS DE RIESGOS GUIA 2021\[MAPA_RIESGOS_G_CONOCIMIENTO_CIUDADANO_UAEOS.xlsx]Clasificacion riesgo'!#REF!</xm:f>
          </x14:formula1>
          <xm:sqref>G20:G24</xm:sqref>
        </x14:dataValidation>
        <x14:dataValidation type="list" allowBlank="1" showInputMessage="1" showErrorMessage="1" xr:uid="{EC62912F-B95A-48FF-B1C3-D1AFA2F019A2}">
          <x14:formula1>
            <xm:f>'E:\UAEOS\TRABAJO EN CASA\MAPAS DE RIESGOS\RIESGOS 2021\MAPAS DE RIESGOS DE PROCESO 2021\MAPAS DE RIESGOS GUIA 2021\[MAPA_RIESGOS_COMUNICACION_PRENSA_UAEOS_2021.xlsx]Clasificacion riesgo'!#REF!</xm:f>
          </x14:formula1>
          <xm:sqref>G30:G31</xm:sqref>
        </x14:dataValidation>
        <x14:dataValidation type="list" allowBlank="1" showInputMessage="1" showErrorMessage="1" xr:uid="{6783CA54-9027-4CE1-840A-56BAF69C0433}">
          <x14:formula1>
            <xm:f>'E:\UAEOS\TRABAJO EN CASA\MAPAS DE RIESGOS\RIESGOS 2021\MAPAS DE RIESGOS DE PROCESO 2021\MAPAS DE RIESGOS GUIA 2021\[MAPA_RIESGOS_COMUNICACION_PRENSA_UAEOS_2021.xlsx]Atributos controles'!#REF!</xm:f>
          </x14:formula1>
          <xm:sqref>U30:W31 R30:S31</xm:sqref>
        </x14:dataValidation>
        <x14:dataValidation type="list" allowBlank="1" showInputMessage="1" showErrorMessage="1" xr:uid="{5C5E0A38-B2BB-4EAE-B798-E4555352FFB1}">
          <x14:formula1>
            <xm:f>'E:\UAEOS\TRABAJO EN CASA\MAPAS DE RIESGOS\RIESGOS 2021\MAPAS DE RIESGOS DE PROCESO 2021\MAPAS DE RIESGOS GUIA 2021\[2020-11-10_Propuesta_Mapa_riesgos_RH_UAEOS.xlsx]Atributos controles'!#REF!</xm:f>
          </x14:formula1>
          <xm:sqref>U25:W29 R25:S29</xm:sqref>
        </x14:dataValidation>
        <x14:dataValidation type="list" allowBlank="1" showInputMessage="1" showErrorMessage="1" xr:uid="{ED6BFDDE-D651-4F29-A09A-3C876C223C68}">
          <x14:formula1>
            <xm:f>'E:\UAEOS\TRABAJO EN CASA\MAPAS DE RIESGOS\RIESGOS 2021\MAPAS DE RIESGOS DE PROCESO 2021\MAPAS DE RIESGOS GUIA 2021\[2020-11-10_Propuesta_Mapa_riesgos_RH_UAEOS.xlsx]Clasificacion riesgo'!#REF!</xm:f>
          </x14:formula1>
          <xm:sqref>G25:G29</xm:sqref>
        </x14:dataValidation>
        <x14:dataValidation type="list" allowBlank="1" showInputMessage="1" showErrorMessage="1" xr:uid="{3E46B158-E713-4156-8D6E-6E4ABF8652D4}">
          <x14:formula1>
            <xm:f>'E:\UAEOS\TRABAJO EN CASA\MAPAS DE RIESGOS\RIESGOS 2021\MAPAS DE RIESGOS DE PROCESO 2021\MAPAS DE RIESGOS GUIA 2021\[MAPA_RIESGOS_SEGUIMIENTO Y MEDICION_UAEOS_2021.xlsx]Clasificacion riesgo'!#REF!</xm:f>
          </x14:formula1>
          <xm:sqref>G17 G19</xm:sqref>
        </x14:dataValidation>
        <x14:dataValidation type="list" allowBlank="1" showInputMessage="1" showErrorMessage="1" xr:uid="{F3986C08-6242-4423-9651-720824A913BA}">
          <x14:formula1>
            <xm:f>'E:\UAEOS\TRABAJO EN CASA\MAPAS DE RIESGOS\RIESGOS 2021\MAPAS DE RIESGOS DE PROCESO 2021\MAPAS DE RIESGOS GUIA 2021\[MAPA_RIESGOS_SEGUIMIENTO Y MEDICION_UAEOS_2021.xlsx]Atributos controles'!#REF!</xm:f>
          </x14:formula1>
          <xm:sqref>U17:W19 R17:S19</xm:sqref>
        </x14:dataValidation>
        <x14:dataValidation type="list" allowBlank="1" showInputMessage="1" showErrorMessage="1" xr:uid="{1F3EA737-A269-4494-A8A9-67C0C0783A19}">
          <x14:formula1>
            <xm:f>'E:\UAEOS\TRABAJO EN CASA\MAPAS DE RIESGOS\RIESGOS 2021\MAPAS DE RIESGOS DE PROCESO 2021\MAPAS DE RIESGOS GUIA 2021\[MAPA_RIESGOS_PROGRAMAS Y PROYECTOS_UAEOS_2021.xlsx]Clasificacion riesgo'!#REF!</xm:f>
          </x14:formula1>
          <xm:sqref>G15</xm:sqref>
        </x14:dataValidation>
        <x14:dataValidation type="list" allowBlank="1" showInputMessage="1" showErrorMessage="1" xr:uid="{822AD6CA-FC3E-4692-BF67-B13A0C535ADC}">
          <x14:formula1>
            <xm:f>'E:\UAEOS\TRABAJO EN CASA\MAPAS DE RIESGOS\RIESGOS 2021\MAPAS DE RIESGOS DE PROCESO 2021\MAPAS DE RIESGOS GUIA 2021\[MAPA_RIESGOS_PROGRAMAS Y PROYECTOS_UAEOS_2021.xlsx]Atributos controles'!#REF!</xm:f>
          </x14:formula1>
          <xm:sqref>U15:W16 R15:S16</xm:sqref>
        </x14:dataValidation>
        <x14:dataValidation type="list" allowBlank="1" showInputMessage="1" showErrorMessage="1" xr:uid="{84BCAB5C-74E8-4517-8C50-E036237C0EA9}">
          <x14:formula1>
            <xm:f>'E:\UAEOS\TRABAJO EN CASA\MAPAS DE RIESGOS\RIESGOS 2021\MAPAS DE RIESGOS DE PROCESO 2021\MAPAS DE RIESGOS GUIA 2021\[MAPA_RIESGOS_PROGRAMAS Y PROYECTOS_UAEOS_2021.xlsx]Tabla probabiidad'!#REF!</xm:f>
          </x14:formula1>
          <xm:sqref>I14:I15</xm:sqref>
        </x14:dataValidation>
        <x14:dataValidation type="list" allowBlank="1" showInputMessage="1" showErrorMessage="1" xr:uid="{F0BBD172-D7E0-4D96-90C3-EA072A0105F9}">
          <x14:formula1>
            <xm:f>'Atributos controles'!$D$4:$D$6</xm:f>
          </x14:formula1>
          <xm:sqref>R10:R11</xm:sqref>
        </x14:dataValidation>
        <x14:dataValidation type="list" allowBlank="1" showInputMessage="1" showErrorMessage="1" xr:uid="{5AD039E4-3A11-46F2-9276-E52DB2B8922C}">
          <x14:formula1>
            <xm:f>'Atributos controles'!$D$7:$D$8</xm:f>
          </x14:formula1>
          <xm:sqref>S10:S11</xm:sqref>
        </x14:dataValidation>
        <x14:dataValidation type="list" allowBlank="1" showInputMessage="1" showErrorMessage="1" xr:uid="{196D927A-0A2F-4BB5-93F8-06AE957604AD}">
          <x14:formula1>
            <xm:f>'Atributos controles'!$D$9:$D$10</xm:f>
          </x14:formula1>
          <xm:sqref>U10:U11</xm:sqref>
        </x14:dataValidation>
        <x14:dataValidation type="list" allowBlank="1" showInputMessage="1" showErrorMessage="1" xr:uid="{C26DBC87-1536-4DB4-9EB5-524E36407148}">
          <x14:formula1>
            <xm:f>'Atributos controles'!$D$11:$D$12</xm:f>
          </x14:formula1>
          <xm:sqref>V10:V11</xm:sqref>
        </x14:dataValidation>
        <x14:dataValidation type="list" allowBlank="1" showInputMessage="1" showErrorMessage="1" xr:uid="{442F24BA-CB3E-4D5D-843A-E0FDB4177425}">
          <x14:formula1>
            <xm:f>'Atributos controles'!$D$13:$D$15</xm:f>
          </x14:formula1>
          <xm:sqref>W10:W11</xm:sqref>
        </x14:dataValidation>
        <x14:dataValidation type="list" allowBlank="1" showInputMessage="1" showErrorMessage="1" xr:uid="{DC18E19A-C79A-4AA8-9168-0E1FFC5F0CDB}">
          <x14:formula1>
            <xm:f>'Tabla probabiidad'!$B$5:$B$9</xm:f>
          </x14:formula1>
          <xm:sqref>I10:I13 I17 I19:I38 X53:X54 I53:I54 X56:X59 I56:I60 I40:I51 X40:X51 I62:I69 X67:X68 X10:X38</xm:sqref>
        </x14:dataValidation>
        <x14:dataValidation type="list" allowBlank="1" showInputMessage="1" showErrorMessage="1" xr:uid="{AFD84EDD-E324-4126-AEF8-18CFF81D0650}">
          <x14:formula1>
            <xm:f>'Clasificacion riesgo'!$B$3:$B$9</xm:f>
          </x14:formula1>
          <xm:sqref>G10:G11 G67:G68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G14"/>
  <sheetViews>
    <sheetView topLeftCell="A4"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2" spans="2:7" ht="18" x14ac:dyDescent="0.25">
      <c r="B2" s="70" t="s">
        <v>129</v>
      </c>
    </row>
    <row r="3" spans="2:7" ht="18" x14ac:dyDescent="0.25">
      <c r="B3" s="31"/>
    </row>
    <row r="4" spans="2:7" ht="25.5" x14ac:dyDescent="0.25">
      <c r="B4" s="32"/>
      <c r="C4" s="33" t="s">
        <v>92</v>
      </c>
      <c r="D4" s="33" t="s">
        <v>4</v>
      </c>
    </row>
    <row r="5" spans="2:7" ht="76.5" x14ac:dyDescent="0.25">
      <c r="B5" s="34" t="s">
        <v>93</v>
      </c>
      <c r="C5" s="35" t="s">
        <v>173</v>
      </c>
      <c r="D5" s="36">
        <v>0.2</v>
      </c>
    </row>
    <row r="6" spans="2:7" ht="76.5" x14ac:dyDescent="0.25">
      <c r="B6" s="37" t="s">
        <v>94</v>
      </c>
      <c r="C6" s="38" t="s">
        <v>174</v>
      </c>
      <c r="D6" s="39">
        <v>0.4</v>
      </c>
    </row>
    <row r="7" spans="2:7" ht="102" x14ac:dyDescent="0.25">
      <c r="B7" s="40" t="s">
        <v>195</v>
      </c>
      <c r="C7" s="38" t="s">
        <v>177</v>
      </c>
      <c r="D7" s="39">
        <v>0.6</v>
      </c>
    </row>
    <row r="8" spans="2:7" ht="102" x14ac:dyDescent="0.25">
      <c r="B8" s="41" t="s">
        <v>7</v>
      </c>
      <c r="C8" s="38" t="s">
        <v>175</v>
      </c>
      <c r="D8" s="39">
        <v>0.8</v>
      </c>
    </row>
    <row r="9" spans="2:7" ht="76.5" x14ac:dyDescent="0.25">
      <c r="B9" s="42" t="s">
        <v>95</v>
      </c>
      <c r="C9" s="38" t="s">
        <v>176</v>
      </c>
      <c r="D9" s="39">
        <v>1</v>
      </c>
    </row>
    <row r="11" spans="2:7" ht="15.75" x14ac:dyDescent="0.25">
      <c r="B11" s="43" t="s">
        <v>49</v>
      </c>
    </row>
    <row r="14" spans="2:7" x14ac:dyDescent="0.25">
      <c r="G14" s="76">
        <f>3661/365</f>
        <v>10.03013698630137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F15"/>
  <sheetViews>
    <sheetView topLeftCell="A6" workbookViewId="0">
      <selection activeCell="B4" sqref="B4:B8"/>
    </sheetView>
  </sheetViews>
  <sheetFormatPr baseColWidth="10" defaultRowHeight="15" x14ac:dyDescent="0.25"/>
  <cols>
    <col min="2" max="2" width="31.140625" customWidth="1"/>
    <col min="3" max="3" width="42.5703125" customWidth="1"/>
    <col min="4" max="4" width="61.28515625" customWidth="1"/>
    <col min="6" max="6" width="11.85546875" bestFit="1" customWidth="1"/>
  </cols>
  <sheetData>
    <row r="1" spans="2:6" ht="18" x14ac:dyDescent="0.25">
      <c r="B1" s="70" t="s">
        <v>130</v>
      </c>
    </row>
    <row r="3" spans="2:6" ht="40.5" x14ac:dyDescent="0.25">
      <c r="B3" s="44"/>
      <c r="C3" s="45" t="s">
        <v>134</v>
      </c>
      <c r="D3" s="45" t="s">
        <v>96</v>
      </c>
    </row>
    <row r="4" spans="2:6" ht="40.5" x14ac:dyDescent="0.25">
      <c r="B4" s="46" t="s">
        <v>168</v>
      </c>
      <c r="C4" s="47" t="s">
        <v>178</v>
      </c>
      <c r="D4" s="47" t="s">
        <v>183</v>
      </c>
      <c r="E4" s="201">
        <v>5</v>
      </c>
      <c r="F4" s="201" t="str">
        <f>IF(E4&lt;=10,B4)</f>
        <v>Leve 20%</v>
      </c>
    </row>
    <row r="5" spans="2:6" ht="81" x14ac:dyDescent="0.25">
      <c r="B5" s="48" t="s">
        <v>257</v>
      </c>
      <c r="C5" s="49" t="s">
        <v>179</v>
      </c>
      <c r="D5" s="49" t="s">
        <v>184</v>
      </c>
      <c r="E5">
        <v>9</v>
      </c>
      <c r="F5" t="e">
        <f>IF(AND(E5&lt;=10,B4),Y=IF(E5&gt;10&lt;=50,B5))</f>
        <v>#NAME?</v>
      </c>
    </row>
    <row r="6" spans="2:6" ht="63" customHeight="1" x14ac:dyDescent="0.25">
      <c r="B6" s="199" t="s">
        <v>214</v>
      </c>
      <c r="C6" s="49" t="s">
        <v>180</v>
      </c>
      <c r="D6" s="49" t="s">
        <v>185</v>
      </c>
    </row>
    <row r="7" spans="2:6" ht="81" x14ac:dyDescent="0.25">
      <c r="B7" s="50" t="s">
        <v>97</v>
      </c>
      <c r="C7" s="49" t="s">
        <v>181</v>
      </c>
      <c r="D7" s="49" t="s">
        <v>186</v>
      </c>
    </row>
    <row r="8" spans="2:6" ht="81" x14ac:dyDescent="0.25">
      <c r="B8" s="51" t="s">
        <v>98</v>
      </c>
      <c r="C8" s="49" t="s">
        <v>182</v>
      </c>
      <c r="D8" s="49" t="s">
        <v>187</v>
      </c>
    </row>
    <row r="10" spans="2:6" ht="15.75" x14ac:dyDescent="0.25">
      <c r="B10" s="43" t="s">
        <v>49</v>
      </c>
    </row>
    <row r="12" spans="2:6" x14ac:dyDescent="0.25">
      <c r="D12" s="180">
        <f>902000*500</f>
        <v>451000000</v>
      </c>
    </row>
    <row r="14" spans="2:6" x14ac:dyDescent="0.25">
      <c r="D14">
        <f>365/2</f>
        <v>182.5</v>
      </c>
    </row>
    <row r="15" spans="2:6" x14ac:dyDescent="0.25">
      <c r="D15" s="77">
        <f>800000*156</f>
        <v>124800000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J19"/>
  <sheetViews>
    <sheetView topLeftCell="A4" workbookViewId="0">
      <selection activeCell="J6" sqref="J6:J7"/>
    </sheetView>
  </sheetViews>
  <sheetFormatPr baseColWidth="10" defaultRowHeight="15" x14ac:dyDescent="0.25"/>
  <cols>
    <col min="2" max="8" width="9.42578125" customWidth="1"/>
    <col min="9" max="9" width="4.42578125" customWidth="1"/>
  </cols>
  <sheetData>
    <row r="2" spans="2:10" ht="18" x14ac:dyDescent="0.25">
      <c r="B2" s="70" t="s">
        <v>258</v>
      </c>
    </row>
    <row r="4" spans="2:10" ht="18.75" customHeight="1" x14ac:dyDescent="0.25">
      <c r="B4" s="52"/>
      <c r="C4" s="52"/>
      <c r="D4" s="678" t="s">
        <v>2</v>
      </c>
      <c r="E4" s="678"/>
      <c r="F4" s="678"/>
      <c r="G4" s="678"/>
      <c r="H4" s="678"/>
      <c r="I4" s="52"/>
      <c r="J4" s="52"/>
    </row>
    <row r="5" spans="2:10" ht="15.75" thickBot="1" x14ac:dyDescent="0.3">
      <c r="B5" s="52"/>
      <c r="C5" s="53"/>
      <c r="D5" s="54"/>
      <c r="E5" s="54"/>
      <c r="F5" s="54"/>
      <c r="G5" s="54"/>
      <c r="H5" s="54"/>
      <c r="I5" s="52"/>
      <c r="J5" s="52"/>
    </row>
    <row r="6" spans="2:10" ht="26.25" customHeight="1" thickTop="1" x14ac:dyDescent="0.25">
      <c r="B6" s="679" t="s">
        <v>4</v>
      </c>
      <c r="C6" s="688" t="s">
        <v>136</v>
      </c>
      <c r="D6" s="680"/>
      <c r="E6" s="680"/>
      <c r="F6" s="680"/>
      <c r="G6" s="680"/>
      <c r="H6" s="682"/>
      <c r="I6" s="690"/>
      <c r="J6" s="691" t="s">
        <v>99</v>
      </c>
    </row>
    <row r="7" spans="2:10" ht="26.25" customHeight="1" thickBot="1" x14ac:dyDescent="0.3">
      <c r="B7" s="679"/>
      <c r="C7" s="689"/>
      <c r="D7" s="681"/>
      <c r="E7" s="681"/>
      <c r="F7" s="681"/>
      <c r="G7" s="681"/>
      <c r="H7" s="683"/>
      <c r="I7" s="690"/>
      <c r="J7" s="692"/>
    </row>
    <row r="8" spans="2:10" ht="25.5" customHeight="1" x14ac:dyDescent="0.25">
      <c r="B8" s="679"/>
      <c r="C8" s="689" t="s">
        <v>137</v>
      </c>
      <c r="D8" s="684"/>
      <c r="E8" s="684"/>
      <c r="F8" s="680"/>
      <c r="G8" s="680"/>
      <c r="H8" s="682"/>
      <c r="I8" s="690"/>
      <c r="J8" s="693" t="s">
        <v>100</v>
      </c>
    </row>
    <row r="9" spans="2:10" ht="15.75" thickBot="1" x14ac:dyDescent="0.3">
      <c r="B9" s="679"/>
      <c r="C9" s="687"/>
      <c r="D9" s="685"/>
      <c r="E9" s="685"/>
      <c r="F9" s="681"/>
      <c r="G9" s="681"/>
      <c r="H9" s="683"/>
      <c r="I9" s="690"/>
      <c r="J9" s="694"/>
    </row>
    <row r="10" spans="2:10" ht="25.5" customHeight="1" x14ac:dyDescent="0.25">
      <c r="B10" s="679"/>
      <c r="C10" s="686" t="s">
        <v>169</v>
      </c>
      <c r="D10" s="684"/>
      <c r="E10" s="684"/>
      <c r="F10" s="684"/>
      <c r="G10" s="699" t="s">
        <v>189</v>
      </c>
      <c r="H10" s="682"/>
      <c r="I10" s="690"/>
      <c r="J10" s="695" t="s">
        <v>101</v>
      </c>
    </row>
    <row r="11" spans="2:10" ht="15.75" thickBot="1" x14ac:dyDescent="0.3">
      <c r="B11" s="679"/>
      <c r="C11" s="687"/>
      <c r="D11" s="685"/>
      <c r="E11" s="685"/>
      <c r="F11" s="685"/>
      <c r="G11" s="700"/>
      <c r="H11" s="683"/>
      <c r="I11" s="690"/>
      <c r="J11" s="696"/>
    </row>
    <row r="12" spans="2:10" ht="25.5" customHeight="1" x14ac:dyDescent="0.25">
      <c r="B12" s="679"/>
      <c r="C12" s="686" t="s">
        <v>138</v>
      </c>
      <c r="D12" s="697"/>
      <c r="E12" s="684"/>
      <c r="F12" s="684"/>
      <c r="G12" s="680"/>
      <c r="H12" s="682"/>
      <c r="I12" s="690"/>
      <c r="J12" s="702" t="s">
        <v>102</v>
      </c>
    </row>
    <row r="13" spans="2:10" ht="15.75" thickBot="1" x14ac:dyDescent="0.3">
      <c r="B13" s="679"/>
      <c r="C13" s="687"/>
      <c r="D13" s="698"/>
      <c r="E13" s="685"/>
      <c r="F13" s="685"/>
      <c r="G13" s="681"/>
      <c r="H13" s="683"/>
      <c r="I13" s="690"/>
      <c r="J13" s="703"/>
    </row>
    <row r="14" spans="2:10" ht="25.5" customHeight="1" x14ac:dyDescent="0.25">
      <c r="B14" s="679"/>
      <c r="C14" s="686" t="s">
        <v>139</v>
      </c>
      <c r="D14" s="697"/>
      <c r="E14" s="697"/>
      <c r="F14" s="684"/>
      <c r="G14" s="680"/>
      <c r="H14" s="682"/>
      <c r="I14" s="704"/>
      <c r="J14" s="701"/>
    </row>
    <row r="15" spans="2:10" x14ac:dyDescent="0.25">
      <c r="B15" s="679"/>
      <c r="C15" s="689"/>
      <c r="D15" s="698"/>
      <c r="E15" s="698"/>
      <c r="F15" s="685"/>
      <c r="G15" s="681"/>
      <c r="H15" s="683"/>
      <c r="I15" s="704"/>
      <c r="J15" s="701"/>
    </row>
    <row r="16" spans="2:10" x14ac:dyDescent="0.25">
      <c r="B16" s="701"/>
      <c r="C16" s="701"/>
      <c r="D16" s="55" t="s">
        <v>167</v>
      </c>
      <c r="E16" s="55" t="s">
        <v>103</v>
      </c>
      <c r="F16" s="55" t="s">
        <v>101</v>
      </c>
      <c r="G16" s="55" t="s">
        <v>8</v>
      </c>
      <c r="H16" s="55" t="s">
        <v>104</v>
      </c>
      <c r="I16" s="701"/>
      <c r="J16" s="701"/>
    </row>
    <row r="17" spans="2:10" x14ac:dyDescent="0.25">
      <c r="B17" s="701"/>
      <c r="C17" s="701"/>
      <c r="D17" s="56">
        <v>0.2</v>
      </c>
      <c r="E17" s="56">
        <v>0.4</v>
      </c>
      <c r="F17" s="56">
        <v>0.6</v>
      </c>
      <c r="G17" s="56">
        <v>0.8</v>
      </c>
      <c r="H17" s="56">
        <v>1</v>
      </c>
      <c r="I17" s="701"/>
      <c r="J17" s="701"/>
    </row>
    <row r="19" spans="2:10" x14ac:dyDescent="0.25">
      <c r="B19" s="57" t="s">
        <v>49</v>
      </c>
    </row>
  </sheetData>
  <mergeCells count="46">
    <mergeCell ref="B16:B17"/>
    <mergeCell ref="C16:C17"/>
    <mergeCell ref="I16:I17"/>
    <mergeCell ref="J16:J17"/>
    <mergeCell ref="J12:J13"/>
    <mergeCell ref="D14:D15"/>
    <mergeCell ref="E14:E15"/>
    <mergeCell ref="F14:F15"/>
    <mergeCell ref="G14:G15"/>
    <mergeCell ref="H14:H15"/>
    <mergeCell ref="I14:I15"/>
    <mergeCell ref="J14:J15"/>
    <mergeCell ref="C14:C15"/>
    <mergeCell ref="C12:C13"/>
    <mergeCell ref="I10:I11"/>
    <mergeCell ref="J10:J11"/>
    <mergeCell ref="D12:D13"/>
    <mergeCell ref="E12:E13"/>
    <mergeCell ref="F12:F13"/>
    <mergeCell ref="G10:G11"/>
    <mergeCell ref="H12:H13"/>
    <mergeCell ref="I12:I13"/>
    <mergeCell ref="I6:I7"/>
    <mergeCell ref="J6:J7"/>
    <mergeCell ref="D8:D9"/>
    <mergeCell ref="E8:E9"/>
    <mergeCell ref="F8:F9"/>
    <mergeCell ref="G8:G9"/>
    <mergeCell ref="H8:H9"/>
    <mergeCell ref="I8:I9"/>
    <mergeCell ref="J8:J9"/>
    <mergeCell ref="D4:H4"/>
    <mergeCell ref="B6:B15"/>
    <mergeCell ref="D6:D7"/>
    <mergeCell ref="E6:E7"/>
    <mergeCell ref="F6:F7"/>
    <mergeCell ref="G6:G7"/>
    <mergeCell ref="H6:H7"/>
    <mergeCell ref="D10:D11"/>
    <mergeCell ref="E10:E11"/>
    <mergeCell ref="F10:F11"/>
    <mergeCell ref="H10:H11"/>
    <mergeCell ref="C10:C11"/>
    <mergeCell ref="C6:C7"/>
    <mergeCell ref="C8:C9"/>
    <mergeCell ref="G12:G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5</vt:i4>
      </vt:variant>
    </vt:vector>
  </HeadingPairs>
  <TitlesOfParts>
    <vt:vector size="24" baseType="lpstr">
      <vt:lpstr>Observaciones caracterizacion</vt:lpstr>
      <vt:lpstr>Hoja1</vt:lpstr>
      <vt:lpstr>MAPA RIESGOS US</vt:lpstr>
      <vt:lpstr>Mapa de Riesgo</vt:lpstr>
      <vt:lpstr>MAPA RIESGOS SEGURIDAD</vt:lpstr>
      <vt:lpstr>MAPA RIESGOS SEGURIDAD DIGITAL</vt:lpstr>
      <vt:lpstr>Tabla probabiidad</vt:lpstr>
      <vt:lpstr>Tabla impacto</vt:lpstr>
      <vt:lpstr>Matriz calor_RI</vt:lpstr>
      <vt:lpstr>Matriz calor RR</vt:lpstr>
      <vt:lpstr>Tabla Valoración Controles</vt:lpstr>
      <vt:lpstr>Atributos controles</vt:lpstr>
      <vt:lpstr>Clasificacion riesgo</vt:lpstr>
      <vt:lpstr>Factores Riesgo</vt:lpstr>
      <vt:lpstr>ValoraciónControles </vt:lpstr>
      <vt:lpstr>CONTROL DE CAMBIOS</vt:lpstr>
      <vt:lpstr>RESUMEN 1</vt:lpstr>
      <vt:lpstr>RESUMEN 2</vt:lpstr>
      <vt:lpstr>Calculos Controles</vt:lpstr>
      <vt:lpstr>'MAPA RIESGOS SEGURIDAD DIGITAL'!Área_de_impresión</vt:lpstr>
      <vt:lpstr>'MAPA RIESGOS US'!Área_de_impresión</vt:lpstr>
      <vt:lpstr>MAPA_DE_RIESGOS_DE_SEGURIDAD_DIGITAL</vt:lpstr>
      <vt:lpstr>'MAPA RIESGOS SEGURIDAD DIGITAL'!Títulos_a_imprimir</vt:lpstr>
      <vt:lpstr>'MAPA RIESGOS US'!Títulos_a_imprimir</vt:lpstr>
    </vt:vector>
  </TitlesOfParts>
  <Company>Unidad Administrativa Especial de Organizaciones Solidarias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Rodríguez</dc:creator>
  <cp:lastModifiedBy>Ana Maria Ospina</cp:lastModifiedBy>
  <cp:lastPrinted>2023-09-27T16:00:30Z</cp:lastPrinted>
  <dcterms:created xsi:type="dcterms:W3CDTF">2020-03-24T23:12:47Z</dcterms:created>
  <dcterms:modified xsi:type="dcterms:W3CDTF">2025-02-17T15:56:35Z</dcterms:modified>
</cp:coreProperties>
</file>