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ÓSCAR MERCHÁN\Documents\UAEOS 2021\CONPES\"/>
    </mc:Choice>
  </mc:AlternateContent>
  <bookViews>
    <workbookView xWindow="0" yWindow="0" windowWidth="20490" windowHeight="6420"/>
  </bookViews>
  <sheets>
    <sheet name="en mill"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3" i="1" l="1"/>
  <c r="AQ13" i="1"/>
  <c r="AE13" i="1"/>
  <c r="AB13" i="1"/>
  <c r="AC13" i="1" s="1"/>
  <c r="AV26" i="1" l="1"/>
  <c r="AN26" i="1"/>
  <c r="AJ26" i="1"/>
  <c r="AW24" i="1"/>
  <c r="AU24" i="1"/>
  <c r="AS24" i="1"/>
  <c r="AQ24" i="1"/>
  <c r="AR26" i="1" s="1"/>
  <c r="AO24" i="1"/>
  <c r="AM24" i="1"/>
  <c r="AK24" i="1"/>
  <c r="AI24" i="1"/>
  <c r="AG24" i="1"/>
  <c r="AE24" i="1"/>
  <c r="AF26" i="1" s="1"/>
  <c r="AE6" i="1"/>
  <c r="Z6" i="1"/>
  <c r="Z8" i="1"/>
  <c r="Z10" i="1"/>
  <c r="AD11" i="1"/>
  <c r="AY26" i="1" l="1"/>
  <c r="Z13" i="1"/>
  <c r="AI13" i="1" s="1"/>
  <c r="Z12" i="1"/>
  <c r="AA12" i="1" s="1"/>
  <c r="AM12" i="1" s="1"/>
  <c r="AM10" i="1"/>
  <c r="AC10" i="1"/>
  <c r="AU10" i="1" s="1"/>
  <c r="AI10" i="1"/>
  <c r="AE10" i="1"/>
  <c r="Z9" i="1"/>
  <c r="AI9" i="1" s="1"/>
  <c r="AM8" i="1"/>
  <c r="AQ8" i="1"/>
  <c r="AI8" i="1"/>
  <c r="AI7" i="1"/>
  <c r="AI6" i="1"/>
  <c r="AA13" i="1" l="1"/>
  <c r="AM13" i="1" s="1"/>
  <c r="AY13" i="1" s="1"/>
  <c r="AY23" i="1" s="1"/>
  <c r="AE8" i="1"/>
  <c r="AI12" i="1"/>
  <c r="AA6" i="1"/>
  <c r="AB6" i="1" s="1"/>
  <c r="AC6" i="1" s="1"/>
  <c r="AU6" i="1" s="1"/>
  <c r="AC7" i="1"/>
  <c r="AU7" i="1" s="1"/>
  <c r="AC8" i="1"/>
  <c r="AU8" i="1" s="1"/>
  <c r="AU11" i="1"/>
  <c r="AD10" i="1"/>
  <c r="AQ10" i="1"/>
  <c r="AY10" i="1" s="1"/>
  <c r="AD13" i="1"/>
  <c r="AB12" i="1"/>
  <c r="AA9" i="1"/>
  <c r="AE7" i="1"/>
  <c r="AY8" i="1" l="1"/>
  <c r="AM7" i="1"/>
  <c r="AQ6" i="1"/>
  <c r="AQ7" i="1"/>
  <c r="AM6" i="1"/>
  <c r="AD8" i="1"/>
  <c r="AQ11" i="1"/>
  <c r="AY11" i="1" s="1"/>
  <c r="AQ12" i="1"/>
  <c r="AC12" i="1"/>
  <c r="AU12" i="1" s="1"/>
  <c r="AM9" i="1"/>
  <c r="AB9" i="1"/>
  <c r="AD7" i="1"/>
  <c r="AD6" i="1"/>
  <c r="AY7" i="1" l="1"/>
  <c r="AY6" i="1"/>
  <c r="AY12" i="1"/>
  <c r="AD12" i="1"/>
  <c r="AQ9" i="1"/>
  <c r="AC9" i="1"/>
  <c r="AU9" i="1" s="1"/>
  <c r="AY9" i="1" s="1"/>
  <c r="AD9" i="1" l="1"/>
</calcChain>
</file>

<file path=xl/sharedStrings.xml><?xml version="1.0" encoding="utf-8"?>
<sst xmlns="http://schemas.openxmlformats.org/spreadsheetml/2006/main" count="302" uniqueCount="135">
  <si>
    <t>Matriz para diligenciar UAEOS</t>
  </si>
  <si>
    <t>Objetivo</t>
  </si>
  <si>
    <t>Importancia relativa del objetivo (%)</t>
  </si>
  <si>
    <t>Acción</t>
  </si>
  <si>
    <t>Importancia relativa de la acción (%)</t>
  </si>
  <si>
    <t>Relación entre acciones</t>
  </si>
  <si>
    <t>Responsable de la ejecución</t>
  </si>
  <si>
    <t>Tiempo de ejecución</t>
  </si>
  <si>
    <t>Indicador de cumplimiento</t>
  </si>
  <si>
    <t>Costo de las acciones
(Millones de pesos)</t>
  </si>
  <si>
    <t>Recursos asignados para las acciones y sus fuentes
(Millones de pesos)</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</si>
  <si>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</si>
  <si>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</si>
  <si>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</si>
  <si>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</si>
  <si>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</si>
  <si>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</si>
  <si>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</si>
  <si>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</si>
  <si>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</si>
  <si>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</si>
  <si>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</si>
  <si>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Meta
año 1
2021</t>
  </si>
  <si>
    <t>Meta
año 2
2022</t>
  </si>
  <si>
    <t>Meta
año 3
2023</t>
  </si>
  <si>
    <t>Meta
año 4
2024</t>
  </si>
  <si>
    <t>Meta
año 5
2025</t>
  </si>
  <si>
    <t>Meta
final</t>
  </si>
  <si>
    <t>Costo
año 1</t>
  </si>
  <si>
    <t>Costo
año 2</t>
  </si>
  <si>
    <t>Costo
año 3</t>
  </si>
  <si>
    <t>Costo
año 4</t>
  </si>
  <si>
    <t>Costo
año 5</t>
  </si>
  <si>
    <t>Total</t>
  </si>
  <si>
    <t>Año 1</t>
  </si>
  <si>
    <t>Año 2</t>
  </si>
  <si>
    <t>Año 3</t>
  </si>
  <si>
    <t>Año 4</t>
  </si>
  <si>
    <t>Año 5</t>
  </si>
  <si>
    <t>Valor</t>
  </si>
  <si>
    <t>Año</t>
  </si>
  <si>
    <t>Recursos 1</t>
  </si>
  <si>
    <t>Fuente 1</t>
  </si>
  <si>
    <t>Recursos  2</t>
  </si>
  <si>
    <t>Fuente 2</t>
  </si>
  <si>
    <t>OE5.-Fomentar la educación en economía solidaria como mecanismo de crecimiento, identidad y sostenibilidad de la economía solidaria, enfatizando en los conocimientos y las competencias para la gestión del sector y sus organizaciones.</t>
  </si>
  <si>
    <t xml:space="preserve">5.1 Elaborar un estudio sobre las disposiciones normativas de carácter nacional e internacional y que desde la práctica de derecho comparado, que contribuyan con la modernización del régimen económico cooperativo del país y realizar las recomendaciones . </t>
  </si>
  <si>
    <t>UAEOS;
MinTrabajo</t>
  </si>
  <si>
    <t xml:space="preserve">Carolina Bonilla Cortés
Coordinadora </t>
  </si>
  <si>
    <t>cbonilla@orgsolidarias.gov.co</t>
  </si>
  <si>
    <t>Producto</t>
  </si>
  <si>
    <t>Número de estudios desarrollados</t>
  </si>
  <si>
    <t>100% de estudio desarrollado</t>
  </si>
  <si>
    <t>(Número de estudios desarrollados / Número de estudios programados)*100%</t>
  </si>
  <si>
    <t>Inversión</t>
  </si>
  <si>
    <t>Funcionamiento - salarios</t>
  </si>
  <si>
    <t>5.2 Desarrollar investigaciones del sector que pemitan la identificación de acciones de fomento y promoción de la economía solidaria</t>
  </si>
  <si>
    <t>UAEOS;
MinTrabajo;
MinCiencias</t>
  </si>
  <si>
    <t>Número de investigaciones desarrolladas</t>
  </si>
  <si>
    <t>Sumatoria del número de investigaciones desarrolladas</t>
  </si>
  <si>
    <t>5.5 Fortalecer los programas de formación técnica y profesional incorporando los ámbitos de la educación solidaria definidos en la directiva 031 de 2000, considerando las habilidades para el emprendimiento solidario, el trabajo en equipo, el proyecto de vida y el proyecto cooperativo y solidario.</t>
  </si>
  <si>
    <t>UAEOS;
MinTrabajo;
SENA</t>
  </si>
  <si>
    <t>Gestión</t>
  </si>
  <si>
    <t>Porcentaje de avance en la incorporación de los ámbitos de la educación solidaria en los programas de formación técnica y profesional</t>
  </si>
  <si>
    <t>Sumatoria del porcentaje de avance en la incorporación de los ámbitos de la educación solidaria en los programas de formación técnica y profesional
Hito 1: 25 % Elaboración del documento con los lineamientos para la  la incorporación de los ámbitos de la educación solidaria en los programas de formación técnica y profesional
Hito 2: 50%  Socialización y retroalimentación de actores 
Hito 3: 25% Informe sobre la implementación de lineamientos</t>
  </si>
  <si>
    <t>5.9 Implementar una agenda de trabajo que oriente el desarrollo de procesos educativos o de formación para la base social de las organizaciones de economía solidaria, sus cuerpos de administración, dirección y control, y sus trabajadores</t>
  </si>
  <si>
    <r>
      <t xml:space="preserve">UAEOS;
MinTrabajo;
</t>
    </r>
    <r>
      <rPr>
        <strike/>
        <sz val="10"/>
        <color rgb="FFFF0000"/>
        <rFont val="Arial Narrow"/>
        <family val="2"/>
      </rPr>
      <t>SENA</t>
    </r>
    <r>
      <rPr>
        <sz val="10"/>
        <rFont val="Arial Narrow"/>
        <family val="2"/>
      </rPr>
      <t xml:space="preserve">
</t>
    </r>
  </si>
  <si>
    <t>Porcentaje de Agenda de trabajo con comités de educación implementada</t>
  </si>
  <si>
    <t>Sumatoria del porcentaje de avance en actividades para la agenda de trabajo con comites de educación
Hito 1: 25 % diseño de documento de agenda
Hito 2: 50%  socialización y retroalimentación de actores 
Hito 3: 25% implementación de lineamientos de la agenda</t>
  </si>
  <si>
    <t xml:space="preserve">5.10 Actualizar los lineamientos para la estructuración del Proyecto Educativo Social y Empresarial (PESEM) </t>
  </si>
  <si>
    <t>UAEOS;
MinTrabajo;
Supersolidaria</t>
  </si>
  <si>
    <t>Porcentaje de Lineamientos de PESEM actualizados</t>
  </si>
  <si>
    <t>Sumatoria del porcentaje de avance en actividades para la actualziación de linemaientos del PESEM
Hito 1: 25 % diseño de propuesta de lineamientos 
Hito 2: 50%  socialización y retroalimentación de actores 
Hito 3: 25% implementación de lineamientos de PESEM</t>
  </si>
  <si>
    <t xml:space="preserve">5.11 Implementar procesos educativos o de formación solidarios a través del uso de plataformas de enseñanza en línea 
</t>
  </si>
  <si>
    <r>
      <t xml:space="preserve">UAEOS;
MinTIC;
</t>
    </r>
    <r>
      <rPr>
        <strike/>
        <sz val="10"/>
        <color rgb="FFFF0000"/>
        <rFont val="Arial Narrow"/>
        <family val="2"/>
      </rPr>
      <t>MEN;</t>
    </r>
    <r>
      <rPr>
        <sz val="10"/>
        <rFont val="Arial Narrow"/>
        <family val="2"/>
      </rPr>
      <t xml:space="preserve">
SENA</t>
    </r>
  </si>
  <si>
    <t>Sumatoria en el número de programas educativos en temas de la economía solidaria desarrollados a través de plataformas de enseñanza en línea</t>
  </si>
  <si>
    <t>∑Programas educativos implementados</t>
  </si>
  <si>
    <t>5.12 Desarrollar mecanismos de formación en economía solidaria mediante la radio y la televisión para comunidades que no tienen acceso o cobertura a servicios de internet.</t>
  </si>
  <si>
    <t>UAEOS;
MinTIC;
MinTrabajo</t>
  </si>
  <si>
    <t>Sumatoria en el número de programas educativos en temas de la economía solidaria para servidores públicos, desarrollados a través de radio o televisión</t>
  </si>
  <si>
    <t>5.13 Establecer un plan de estímulos y de promoción de la investigación en economía solidaria en universidades y organizaciones del sector</t>
  </si>
  <si>
    <r>
      <t xml:space="preserve">UAEOS;
MinCiencias;
MinTrabajo;
</t>
    </r>
    <r>
      <rPr>
        <strike/>
        <sz val="10"/>
        <color rgb="FFFF0000"/>
        <rFont val="Arial Narrow"/>
        <family val="2"/>
      </rPr>
      <t>MEN</t>
    </r>
  </si>
  <si>
    <t>Sumatoria del porcentaje de avance en actividades del plan de estímulos y de promoción de la investigación en economía solidaria en universidades y organizaciones del sector
Hito 1: 25 % diseño de documento del plan
Hito 2: 50%  socialización y retroalimentación de actores 
Hito 3: 25% implementación de atividades</t>
  </si>
  <si>
    <t>OE1.- Generar directrices, lineamientos y regulación que aseguren la inclusión del sector de la economía solidaria y de sus empresas como beneficiarios de la planificación y ejecución de planes, programas y proyectos gubernamentales y privados, como incentivos para una mayor participación y productividad.</t>
  </si>
  <si>
    <t xml:space="preserve">1.2 Implementar una estrategia orientada a impulsar el espiritu fondista, en articulación entre los fondos de empleados y entre estos y sus asociados, partiendo de procesos de formación a cargo de la Unidad Administrativa Especial de Organizaciones Solidarias y en favor de los mismos, que considere el estudio de las bondades y beneficios administrativos y tributarios  de la existencia  de fondos de empleados por parte de empresas privadas.  </t>
  </si>
  <si>
    <t xml:space="preserve"> Dirección Técnica de Desarrollo; Subdirección de Formalización</t>
  </si>
  <si>
    <t>Ehyder Mario Barbosa; Diego Fernando Rubio</t>
  </si>
  <si>
    <t>ehyder.barbosa@orgsolidarias.gov.co; drubio@mintrabajo.gov.co</t>
  </si>
  <si>
    <t xml:space="preserve">Producto </t>
  </si>
  <si>
    <t>Acumulado</t>
  </si>
  <si>
    <t>PGN - Nación</t>
  </si>
  <si>
    <t xml:space="preserve">1.3 Diseñar y poner en marcha herramientas que contribuyan al cumplimiento del principio de integración entre  las organizaciones de la Economía Solidaria. </t>
  </si>
  <si>
    <t>UAEOS;
MinTrabajo;</t>
  </si>
  <si>
    <t>producto</t>
  </si>
  <si>
    <t xml:space="preserve"> Porcentaje de avance en el diseño y puesta en marcha de herramientas que contribuyan al cumplimiento del principio de integración entre  las organizaciones de la Economía Solidaria. </t>
  </si>
  <si>
    <t>Sumatoria del porcentaje de avance en el diseño y puesta en marcha de herramientas que contribuyan al cumplimiento del principio de integración entre  las organizaciones de la Economía Solidaria. 
Hito 1. Documento con el diseño de herramientas que contribuyan al cumplimiento del principio de integración entre  las organizaciones de la Economía Solidaria. =30%. 
Hito 2. Implementación de las herramientas que contribuyan al cumplimiento del principio de integración entre  las organizaciones de la Economía Solidaria=50%.
Hito 3. Informe de seguimiento a la implementación de las herramientas que contribuyan al cumplimiento del principio de integración entre  las organizaciones de la Economía Solidaria =20%.</t>
  </si>
  <si>
    <t>OE2.- Fortalecer el modelo financiero público y privado a efecto de disponer de fuentes de financiación y recursos que aseguren el fomento de la economía solidaria y la productividad de sus empresas.</t>
  </si>
  <si>
    <t>2.1 Elaborar una propuesta técnica para la creación y puesta en funcionamiento de un Fondo de Promoción y Fomento para el Desarrollo de la Economía Solidaria, como una cuenta independiente y especial adscrita y administrada por la entidad cabeza del sector solidario, para financiar emprendimientos asociativos solidarios que provengan y sean desarrolladas por organizaciones solidarias, especialmente las presentes en los municipios rurales del País.</t>
  </si>
  <si>
    <t>Ehyder Mario Barbosa</t>
  </si>
  <si>
    <t>UAEOS;
MADR;
MinCIT;
MinTrabajo</t>
  </si>
  <si>
    <t>ehyder.barbosa@orgsolidarias.gov.co</t>
  </si>
  <si>
    <t>OE4.- Diseñar incentivos e implementar planes que promuevan la formalización empresarial a través de organizaciones de economía solidaria, para fortalecer y hacer competitivo al sector y a sus empresas.</t>
  </si>
  <si>
    <t xml:space="preserve">4.1 Elaborar un análisis sobre la ampliación de cobertura a familiares, en los servicios de los fondos de empleados y de considerarse viable proceder con la gestión para su adopción, en el marco de las disposiciones definidas para los fondos de empleados. </t>
  </si>
  <si>
    <t>Sumatoria del porcentaje de avance en la construcción y presentación del documento.
Hito 1. Revisión y ajuste del documento de análisis sobre la ampliación de cobertura de los servicios de los fondos de empleados (70%).
Hito 2: Presentación ante MHCP y DAFP, retroalimentación y ajuste final (30%).</t>
  </si>
  <si>
    <t>UAEOS;
MADR;
MinTrabajo</t>
  </si>
  <si>
    <r>
      <t xml:space="preserve">Dirección de Investigación y Planeación/ Grupo de Educación e Investigación
</t>
    </r>
    <r>
      <rPr>
        <sz val="10"/>
        <color rgb="FFFF0000"/>
        <rFont val="Arial Narrow"/>
        <family val="2"/>
      </rPr>
      <t>Por definir MinTrabajo</t>
    </r>
  </si>
  <si>
    <t>∑Investigaciones desarrolladas</t>
  </si>
  <si>
    <t xml:space="preserve">∑porcentaje de avances en el diseño de lineamientos </t>
  </si>
  <si>
    <t>∑porcentaje de avances en las actividades de la agenda</t>
  </si>
  <si>
    <t xml:space="preserve">∑porcentaje de avances en el desarrollo del plan </t>
  </si>
  <si>
    <t>OFICINA ASESORA JURIDICA</t>
  </si>
  <si>
    <t>JEFE OFICINA ASESORA JURIDICA</t>
  </si>
  <si>
    <t>mtorres@orgsolidarias</t>
  </si>
  <si>
    <t>Sumatoria del porcentaje de avance en la construcción y presentación del documento.
Hito 1. Revisión y ajuste del documento de estudio sobre la normatividad de los fondos de empleados y asociaciones mutuales y propuesta de reglamentación (70%).
Hito 2: Presentación ante UAEOS, Mintrabajo y SUPERSOLIDARIA, retroalimentación y ajuste final (30%).</t>
  </si>
  <si>
    <t xml:space="preserve">4.7 Impulsar  a nivel nacional, el  fomento del sector rural a través del modelo empresarial de Economía Solidaria, con incentivos para fortalecer la productividad de estas organizaciones,  orientados a la asistencia técnica, el desarrollo y transferencia de tecnología, el acceso a cofinanciación y líneas de crédito en condiciones preferenciales y criterios diferenciales para el sector de la Economía Solidaria.
</t>
  </si>
  <si>
    <t>4.10 Gestionar con mandatarios territoriales la creación de incentivos y estímulos, para facilitar la creación de nuevas organizaciones de la economía solidaria, así como la reactivación o recuperación de empresas de economía solidaria que se encuentren en los territorios.</t>
  </si>
  <si>
    <r>
      <rPr>
        <sz val="10"/>
        <color rgb="FFFF0000"/>
        <rFont val="Arial Narrow"/>
        <family val="2"/>
      </rPr>
      <t xml:space="preserve">PGN </t>
    </r>
    <r>
      <rPr>
        <sz val="10"/>
        <rFont val="Arial Narrow"/>
        <family val="2"/>
      </rPr>
      <t>-Inversión</t>
    </r>
  </si>
  <si>
    <t xml:space="preserve"> PGN- Funcionamiento - salarios</t>
  </si>
  <si>
    <t>PGN - Nación
Inversión</t>
  </si>
  <si>
    <t>Porcentaje de avance en la implementación de una estrategia orientada a impulsar el espiritu fondista, en articulación entre los fondos de empleados y entre estos y sus asociados,</t>
  </si>
  <si>
    <t>Sumatoria del porcentaje de avance en la implementación de una estrategia orientada a impulsar el espiritu fondista, en articulación entre los fondos de empleados y entre estos y sus asociados, 
Hito 1. Documento con el diseño de una estrategia orientada a impulsar el espiritu fondista=30%. 
Hito 2. Implementación de la estrategia diseñada para impulsar el espiritu fondista.=50%.
Hito 3. Informe de seguimiento a la implementación de la estrategia para impulsar el espiritu fondista=20%.</t>
  </si>
  <si>
    <t xml:space="preserve">4.6 Elaborar estudio que realice una revisión del marco normativo  vigente para los Fondos de Empleados, la normatividad de los asociaciones mutuales, la generación de empresas desde los excedentes y presentar la propuesta de ajuste correspondiente, y efectuar la gestión para su implementación.
</t>
  </si>
  <si>
    <t>PorcentajeEstudio de revisión normativa y propuestas de reglamentación</t>
  </si>
  <si>
    <t>PGN - Nación
Funcionamiento</t>
  </si>
  <si>
    <t>Porcentaje de documento con análisis sobre la ampliación de cobertura de los servicios de los fondos de empleados.</t>
  </si>
  <si>
    <t xml:space="preserve">2.3 Impulsar a nivel nacional, el  fomento del sector rural a través del modelo empresarial de Economía Solidaria, con asistencia técnica para fortalecer la productividad de estas organizaciones,  orientados al desarrollo y transferencia de tecnología, gestión para el acceso a cofinanciación y líneas de crédito en condiciones preferenciales y criterios diferenciales para el sector de la Economía Solidaria. </t>
  </si>
  <si>
    <t>Número de organizaciones de economía solidaria fomentadas en el sector rural a través del modelo de economía solidaria.</t>
  </si>
  <si>
    <t>Sumatoria de organizaciones de economía solidaria fomentadas en el sector rural durante la vigencia</t>
  </si>
  <si>
    <t>Porcentaje de propuesta técnica para la creación y puesta en funcionamiento de un  Fondo  de Promoción y Fomento para el Desarrollo de la Economía Solidaria.</t>
  </si>
  <si>
    <t>Sumatoria del porcentaje de avance de la propuesta técnica para la creación y puesta en funcionamientode un Fondo de Promoción y Fomento de la Economía Solidaria creado</t>
  </si>
  <si>
    <t>Número de Programas educativos en temas de la economía solidaria desarrollados a través de plataformas de enseñanza en línea</t>
  </si>
  <si>
    <t>Número de Programas educativos en temas de la economía solidaria, desarrollados a través de radio o televisión</t>
  </si>
  <si>
    <t>Porcentaje de plan de estímulos y de promoción de la investigación en economía solidaria en universidades y organizaciones del sector implementado</t>
  </si>
  <si>
    <t>Porcentaje de estrategia para gestionar  con mandatarios territoriales la creación de incentivos y estímulos, para facilitar la creación de nuevas organizaciones de la economía solidaria, así como la reactivación o recuperación de empresas de economía solidaria que se encuentren en los territorios</t>
  </si>
  <si>
    <r>
      <t xml:space="preserve">Sumatoria de porcentaje de la estrategia para gestionar  con mandatarios territoriales la creación de incentivos y estímulos </t>
    </r>
    <r>
      <rPr>
        <sz val="10"/>
        <color rgb="FFFF0000"/>
        <rFont val="Arial Narrow"/>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</si>
</sst>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 #,##0;\-&quot;$&quot;\ #,##0"/>
    <numFmt numFmtId="44" formatCode="_-&quot;$&quot;\ * #,##0.00_-;\-&quot;$&quot;\ * #,##0.00_-;_-&quot;$&quot;\ * &quot;-&quot;??_-;_-@_-"/>
    <numFmt numFmtId="43" formatCode="_-* #,##0.00_-;\-* #,##0.00_-;_-* &quot;-&quot;??_-;_-@_-"/>
    <numFmt numFmtId="164" formatCode="_-&quot;$&quot;* #,##0.00_-;\-&quot;$&quot;* #,##0.00_-;_-&quot;$&quot;* &quot;-&quot;??_-;_-@_-"/>
    <numFmt numFmtId="165" formatCode="_-* #,##0_-;\-* #,##0_-;_-* &quot;-&quot;??_-;_-@_-"/>
    <numFmt numFmtId="166" formatCode="0.0%"/>
    <numFmt numFmtId="167" formatCode="_-&quot;$&quot;\ * #,##0_-;\-&quot;$&quot;\ * #,##0_-;_-&quot;$&quot;\ * &quot;-&quot;??_-;_-@_-"/>
    <numFmt numFmtId="168" formatCode="0.0"/>
  </numFmts>
  <fonts count="16" x14ac:knownFonts="1">
    <font>
      <sz val="11"/>
      <color theme="1"/>
      <name val="Calibri"/>
      <family val="2"/>
      <scheme val="minor"/>
    </font>
    <font>
      <sz val="11"/>
      <color theme="1"/>
      <name val="Calibri"/>
      <family val="2"/>
      <scheme val="minor"/>
    </font>
    <font>
      <u/>
      <sz val="11"/>
      <color theme="10"/>
      <name val="Calibri"/>
      <family val="2"/>
      <scheme val="minor"/>
    </font>
    <font>
      <b/>
      <sz val="10"/>
      <name val="Arial Narrow"/>
      <family val="2"/>
    </font>
    <font>
      <b/>
      <sz val="11"/>
      <name val="Arial Narrow"/>
      <family val="2"/>
    </font>
    <font>
      <sz val="11"/>
      <name val="Arial Narrow"/>
      <family val="2"/>
    </font>
    <font>
      <sz val="10"/>
      <name val="Arial Narrow"/>
      <family val="2"/>
    </font>
    <font>
      <sz val="10"/>
      <name val="Arial"/>
      <family val="2"/>
    </font>
    <font>
      <strike/>
      <sz val="10"/>
      <color rgb="FFFF0000"/>
      <name val="Arial Narrow"/>
      <family val="2"/>
    </font>
    <font>
      <sz val="10"/>
      <color rgb="FFFF0000"/>
      <name val="Arial Narrow"/>
      <family val="2"/>
    </font>
    <font>
      <sz val="10"/>
      <color rgb="FF92D050"/>
      <name val="Arial Narrow"/>
      <family val="2"/>
    </font>
    <font>
      <sz val="11"/>
      <color theme="1"/>
      <name val="Arial Narrow"/>
      <family val="2"/>
    </font>
    <font>
      <b/>
      <sz val="16"/>
      <color theme="4"/>
      <name val="Arial Narrow"/>
      <family val="2"/>
    </font>
    <font>
      <sz val="10"/>
      <color theme="1"/>
      <name val="Arial Narrow"/>
      <family val="2"/>
    </font>
    <font>
      <u/>
      <sz val="10"/>
      <name val="Arial Narrow"/>
      <family val="2"/>
    </font>
    <font>
      <u/>
      <sz val="10"/>
      <color theme="10"/>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32">
    <border>
      <left/>
      <right/>
      <top/>
      <bottom/>
      <diagonal/>
    </border>
    <border>
      <left/>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bottom/>
      <diagonal/>
    </border>
    <border>
      <left/>
      <right/>
      <top style="medium">
        <color auto="1"/>
      </top>
      <bottom/>
      <diagonal/>
    </border>
    <border>
      <left style="medium">
        <color indexed="64"/>
      </left>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style="medium">
        <color auto="1"/>
      </top>
      <bottom/>
      <diagonal/>
    </border>
    <border>
      <left style="thin">
        <color auto="1"/>
      </left>
      <right style="medium">
        <color indexed="64"/>
      </right>
      <top style="medium">
        <color indexed="64"/>
      </top>
      <bottom style="thin">
        <color auto="1"/>
      </bottom>
      <diagonal/>
    </border>
    <border>
      <left style="medium">
        <color auto="1"/>
      </left>
      <right style="thin">
        <color auto="1"/>
      </right>
      <top/>
      <bottom style="thin">
        <color auto="1"/>
      </bottom>
      <diagonal/>
    </border>
    <border>
      <left style="thin">
        <color auto="1"/>
      </left>
      <right/>
      <top style="thin">
        <color auto="1"/>
      </top>
      <bottom style="medium">
        <color indexed="64"/>
      </bottom>
      <diagonal/>
    </border>
    <border>
      <left/>
      <right style="thin">
        <color auto="1"/>
      </right>
      <top/>
      <bottom/>
      <diagonal/>
    </border>
    <border>
      <left/>
      <right style="medium">
        <color indexed="64"/>
      </right>
      <top style="thin">
        <color auto="1"/>
      </top>
      <bottom style="medium">
        <color indexed="64"/>
      </bottom>
      <diagonal/>
    </border>
    <border>
      <left/>
      <right style="medium">
        <color indexed="64"/>
      </right>
      <top style="thin">
        <color auto="1"/>
      </top>
      <bottom style="thin">
        <color auto="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7" fillId="0" borderId="0"/>
  </cellStyleXfs>
  <cellXfs count="200">
    <xf numFmtId="0" fontId="0" fillId="0" borderId="0" xfId="0"/>
    <xf numFmtId="0" fontId="4"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3" xfId="0" applyFont="1" applyFill="1" applyBorder="1" applyAlignment="1">
      <alignment horizontal="centerContinuous" vertical="center"/>
    </xf>
    <xf numFmtId="0" fontId="4" fillId="2" borderId="3" xfId="0" applyFont="1" applyFill="1" applyBorder="1" applyAlignment="1">
      <alignment horizontal="centerContinuous" vertical="center" wrapText="1"/>
    </xf>
    <xf numFmtId="165" fontId="4" fillId="2" borderId="3" xfId="1" applyNumberFormat="1" applyFont="1" applyFill="1" applyBorder="1" applyAlignment="1">
      <alignment horizontal="centerContinuous" vertical="center"/>
    </xf>
    <xf numFmtId="3" fontId="4" fillId="2" borderId="3" xfId="0" applyNumberFormat="1" applyFont="1" applyFill="1" applyBorder="1" applyAlignment="1">
      <alignment horizontal="centerContinuous" vertical="center"/>
    </xf>
    <xf numFmtId="165" fontId="3" fillId="2" borderId="11" xfId="1" applyNumberFormat="1" applyFont="1" applyFill="1" applyBorder="1" applyAlignment="1">
      <alignment horizontal="centerContinuous" vertical="center"/>
    </xf>
    <xf numFmtId="165" fontId="3" fillId="2" borderId="16" xfId="1" applyNumberFormat="1" applyFont="1" applyFill="1" applyBorder="1" applyAlignment="1">
      <alignment horizontal="center" vertical="center"/>
    </xf>
    <xf numFmtId="0" fontId="6" fillId="4" borderId="11" xfId="0" applyFont="1" applyFill="1" applyBorder="1" applyAlignment="1" applyProtection="1">
      <alignment vertical="center" wrapText="1"/>
      <protection locked="0"/>
    </xf>
    <xf numFmtId="165" fontId="6" fillId="0" borderId="11" xfId="1" applyNumberFormat="1" applyFont="1" applyFill="1" applyBorder="1" applyAlignment="1" applyProtection="1">
      <alignment horizontal="center" vertical="center" wrapText="1"/>
      <protection locked="0"/>
    </xf>
    <xf numFmtId="3" fontId="6" fillId="0" borderId="11" xfId="1" applyNumberFormat="1" applyFont="1" applyFill="1" applyBorder="1" applyAlignment="1" applyProtection="1">
      <alignment horizontal="center" vertical="center" wrapText="1"/>
      <protection locked="0"/>
    </xf>
    <xf numFmtId="44" fontId="6" fillId="0" borderId="11" xfId="2" applyFont="1" applyFill="1" applyBorder="1" applyAlignment="1" applyProtection="1">
      <alignment horizontal="center" vertical="center" wrapText="1"/>
      <protection locked="0"/>
    </xf>
    <xf numFmtId="9" fontId="6" fillId="0" borderId="11" xfId="3" applyFont="1" applyFill="1" applyBorder="1" applyAlignment="1" applyProtection="1">
      <alignment horizontal="center" vertical="center" wrapText="1"/>
      <protection locked="0"/>
    </xf>
    <xf numFmtId="0" fontId="3" fillId="2" borderId="17" xfId="0" applyFont="1" applyFill="1" applyBorder="1" applyAlignment="1">
      <alignment horizontal="center" vertical="center"/>
    </xf>
    <xf numFmtId="0" fontId="4" fillId="2" borderId="19" xfId="0" applyFont="1" applyFill="1" applyBorder="1" applyAlignment="1">
      <alignment horizontal="centerContinuous" vertical="justify"/>
    </xf>
    <xf numFmtId="0" fontId="3" fillId="2" borderId="20" xfId="0" applyFont="1" applyFill="1" applyBorder="1" applyAlignment="1" applyProtection="1">
      <alignment horizontal="centerContinuous" vertical="center"/>
      <protection locked="0"/>
    </xf>
    <xf numFmtId="0" fontId="3" fillId="2" borderId="8" xfId="0" applyFont="1" applyFill="1" applyBorder="1" applyAlignment="1" applyProtection="1">
      <alignment horizontal="centerContinuous" vertical="center"/>
      <protection locked="0"/>
    </xf>
    <xf numFmtId="0" fontId="3" fillId="2" borderId="9" xfId="0" applyFont="1" applyFill="1" applyBorder="1" applyAlignment="1" applyProtection="1">
      <alignment horizontal="centerContinuous" vertical="center"/>
      <protection locked="0"/>
    </xf>
    <xf numFmtId="0" fontId="3" fillId="2" borderId="15" xfId="0" applyFont="1" applyFill="1" applyBorder="1" applyAlignment="1">
      <alignment horizontal="center" vertical="center"/>
    </xf>
    <xf numFmtId="44" fontId="6" fillId="0" borderId="10" xfId="2" applyFont="1" applyFill="1" applyBorder="1" applyAlignment="1" applyProtection="1">
      <alignment horizontal="center" vertical="center" wrapText="1"/>
      <protection locked="0"/>
    </xf>
    <xf numFmtId="44" fontId="6" fillId="0" borderId="21" xfId="2" applyFont="1" applyFill="1" applyBorder="1" applyAlignment="1" applyProtection="1">
      <alignment horizontal="center" vertical="center" wrapText="1"/>
      <protection locked="0"/>
    </xf>
    <xf numFmtId="44" fontId="6" fillId="0" borderId="22" xfId="2" applyFont="1" applyFill="1" applyBorder="1" applyAlignment="1" applyProtection="1">
      <alignment horizontal="center" vertical="center" wrapText="1"/>
      <protection locked="0"/>
    </xf>
    <xf numFmtId="44" fontId="6" fillId="0" borderId="23" xfId="2" applyFont="1" applyFill="1" applyBorder="1" applyAlignment="1" applyProtection="1">
      <alignment horizontal="center" vertical="center" wrapText="1"/>
      <protection locked="0"/>
    </xf>
    <xf numFmtId="44" fontId="6" fillId="0" borderId="24" xfId="2" applyFont="1" applyFill="1" applyBorder="1" applyAlignment="1" applyProtection="1">
      <alignment horizontal="center" vertical="center" wrapText="1"/>
      <protection locked="0"/>
    </xf>
    <xf numFmtId="0" fontId="4" fillId="2" borderId="25" xfId="0" applyFont="1" applyFill="1" applyBorder="1" applyAlignment="1">
      <alignment horizontal="centerContinuous" vertical="justify"/>
    </xf>
    <xf numFmtId="44" fontId="6" fillId="0" borderId="11" xfId="1" applyNumberFormat="1" applyFont="1" applyFill="1" applyBorder="1" applyAlignment="1" applyProtection="1">
      <alignment horizontal="center" vertical="center" wrapText="1"/>
      <protection locked="0"/>
    </xf>
    <xf numFmtId="44" fontId="6" fillId="0" borderId="11" xfId="1" applyNumberFormat="1" applyFont="1" applyFill="1" applyBorder="1" applyAlignment="1" applyProtection="1">
      <alignment vertical="center" wrapText="1"/>
      <protection locked="0"/>
    </xf>
    <xf numFmtId="166" fontId="6" fillId="0" borderId="11" xfId="3" applyNumberFormat="1" applyFont="1" applyFill="1" applyBorder="1" applyAlignment="1" applyProtection="1">
      <alignment horizontal="center" vertical="center" wrapText="1"/>
      <protection locked="0"/>
    </xf>
    <xf numFmtId="166" fontId="6" fillId="3" borderId="3" xfId="3" applyNumberFormat="1" applyFont="1" applyFill="1" applyBorder="1" applyAlignment="1" applyProtection="1">
      <alignment horizontal="center" vertical="center" wrapText="1"/>
      <protection locked="0"/>
    </xf>
    <xf numFmtId="0" fontId="6" fillId="4" borderId="3" xfId="0" applyFont="1" applyFill="1" applyBorder="1" applyAlignment="1" applyProtection="1">
      <alignment vertical="center" wrapText="1"/>
      <protection locked="0"/>
    </xf>
    <xf numFmtId="9" fontId="6" fillId="0" borderId="3" xfId="3" applyFont="1" applyFill="1" applyBorder="1" applyAlignment="1" applyProtection="1">
      <alignment horizontal="center" vertical="center" wrapText="1"/>
      <protection locked="0"/>
    </xf>
    <xf numFmtId="44" fontId="6" fillId="0" borderId="3" xfId="2" applyFont="1" applyFill="1" applyBorder="1" applyAlignment="1" applyProtection="1">
      <alignment horizontal="center" vertical="center" wrapText="1"/>
      <protection locked="0"/>
    </xf>
    <xf numFmtId="44" fontId="6" fillId="0" borderId="3" xfId="1" applyNumberFormat="1" applyFont="1" applyFill="1" applyBorder="1" applyAlignment="1" applyProtection="1">
      <alignment vertical="center" wrapText="1"/>
      <protection locked="0"/>
    </xf>
    <xf numFmtId="44" fontId="6" fillId="0" borderId="3" xfId="1" applyNumberFormat="1" applyFont="1" applyFill="1" applyBorder="1" applyAlignment="1" applyProtection="1">
      <alignment horizontal="center" vertical="center" wrapText="1"/>
      <protection locked="0"/>
    </xf>
    <xf numFmtId="44" fontId="6" fillId="0" borderId="26" xfId="1" applyNumberFormat="1" applyFont="1" applyFill="1" applyBorder="1" applyAlignment="1" applyProtection="1">
      <alignment vertical="center" wrapText="1"/>
      <protection locked="0"/>
    </xf>
    <xf numFmtId="0" fontId="6" fillId="4" borderId="23" xfId="0" applyFont="1" applyFill="1" applyBorder="1" applyAlignment="1" applyProtection="1">
      <alignment vertical="center" wrapText="1"/>
      <protection locked="0"/>
    </xf>
    <xf numFmtId="9" fontId="6" fillId="0" borderId="23" xfId="3" applyFont="1" applyFill="1" applyBorder="1" applyAlignment="1" applyProtection="1">
      <alignment horizontal="center" vertical="center" wrapText="1"/>
      <protection locked="0"/>
    </xf>
    <xf numFmtId="44" fontId="6" fillId="0" borderId="23" xfId="1" applyNumberFormat="1" applyFont="1" applyFill="1" applyBorder="1" applyAlignment="1" applyProtection="1">
      <alignment vertical="center" wrapText="1"/>
      <protection locked="0"/>
    </xf>
    <xf numFmtId="44" fontId="6" fillId="0" borderId="23" xfId="1" applyNumberFormat="1" applyFont="1" applyFill="1" applyBorder="1" applyAlignment="1" applyProtection="1">
      <alignment horizontal="center" vertical="center" wrapText="1"/>
      <protection locked="0"/>
    </xf>
    <xf numFmtId="44" fontId="6" fillId="0" borderId="24" xfId="1" applyNumberFormat="1" applyFont="1" applyFill="1" applyBorder="1" applyAlignment="1" applyProtection="1">
      <alignment vertical="center" wrapText="1"/>
      <protection locked="0"/>
    </xf>
    <xf numFmtId="166" fontId="6" fillId="0" borderId="3" xfId="3" applyNumberFormat="1" applyFont="1" applyFill="1" applyBorder="1" applyAlignment="1" applyProtection="1">
      <alignment horizontal="center" vertical="center" wrapText="1"/>
      <protection locked="0"/>
    </xf>
    <xf numFmtId="166" fontId="6" fillId="0" borderId="23" xfId="3" applyNumberFormat="1" applyFont="1" applyFill="1" applyBorder="1" applyAlignment="1" applyProtection="1">
      <alignment horizontal="center" vertical="center" wrapText="1"/>
      <protection locked="0"/>
    </xf>
    <xf numFmtId="1" fontId="6" fillId="0" borderId="23" xfId="3" applyNumberFormat="1" applyFont="1" applyFill="1" applyBorder="1" applyAlignment="1" applyProtection="1">
      <alignment horizontal="center" vertical="center" wrapText="1"/>
      <protection locked="0"/>
    </xf>
    <xf numFmtId="0" fontId="4" fillId="2" borderId="5" xfId="0" applyFont="1" applyFill="1" applyBorder="1" applyAlignment="1">
      <alignment horizontal="centerContinuous" vertical="center"/>
    </xf>
    <xf numFmtId="0" fontId="3" fillId="2" borderId="13" xfId="0" applyFont="1" applyFill="1" applyBorder="1" applyAlignment="1">
      <alignment horizontal="centerContinuous" vertical="center"/>
    </xf>
    <xf numFmtId="3" fontId="6" fillId="0" borderId="5" xfId="1" applyNumberFormat="1" applyFont="1" applyFill="1" applyBorder="1" applyAlignment="1" applyProtection="1">
      <alignment horizontal="center" vertical="center" wrapText="1"/>
      <protection locked="0"/>
    </xf>
    <xf numFmtId="3" fontId="6" fillId="0" borderId="28" xfId="1" applyNumberFormat="1" applyFont="1" applyFill="1" applyBorder="1" applyAlignment="1" applyProtection="1">
      <alignment horizontal="center" vertical="center" wrapText="1"/>
      <protection locked="0"/>
    </xf>
    <xf numFmtId="3" fontId="6" fillId="0" borderId="13" xfId="1" applyNumberFormat="1" applyFont="1" applyFill="1" applyBorder="1" applyAlignment="1" applyProtection="1">
      <alignment horizontal="center" vertical="center" wrapText="1"/>
      <protection locked="0"/>
    </xf>
    <xf numFmtId="165" fontId="4" fillId="2" borderId="2" xfId="1" applyNumberFormat="1" applyFont="1" applyFill="1" applyBorder="1" applyAlignment="1">
      <alignment horizontal="centerContinuous" vertical="center"/>
    </xf>
    <xf numFmtId="165" fontId="4" fillId="2" borderId="26" xfId="1" applyNumberFormat="1" applyFont="1" applyFill="1" applyBorder="1" applyAlignment="1">
      <alignment horizontal="centerContinuous" vertical="center"/>
    </xf>
    <xf numFmtId="9" fontId="6" fillId="0" borderId="2" xfId="3" applyFont="1" applyFill="1" applyBorder="1" applyAlignment="1" applyProtection="1">
      <alignment horizontal="center" vertical="center" wrapText="1"/>
      <protection locked="0"/>
    </xf>
    <xf numFmtId="9" fontId="6" fillId="0" borderId="26" xfId="3" applyFont="1" applyFill="1" applyBorder="1" applyAlignment="1" applyProtection="1">
      <alignment horizontal="center" vertical="center" wrapText="1"/>
      <protection locked="0"/>
    </xf>
    <xf numFmtId="9" fontId="6" fillId="0" borderId="22" xfId="3" applyFont="1" applyFill="1" applyBorder="1" applyAlignment="1" applyProtection="1">
      <alignment horizontal="center" vertical="center" wrapText="1"/>
      <protection locked="0"/>
    </xf>
    <xf numFmtId="9" fontId="6" fillId="0" borderId="24" xfId="3" applyFont="1" applyFill="1" applyBorder="1" applyAlignment="1" applyProtection="1">
      <alignment horizontal="center" vertical="center" wrapText="1"/>
      <protection locked="0"/>
    </xf>
    <xf numFmtId="166" fontId="6" fillId="0" borderId="2" xfId="3" applyNumberFormat="1" applyFont="1" applyFill="1" applyBorder="1" applyAlignment="1" applyProtection="1">
      <alignment horizontal="center" vertical="center" wrapText="1"/>
      <protection locked="0"/>
    </xf>
    <xf numFmtId="1" fontId="6" fillId="0" borderId="22" xfId="3" applyNumberFormat="1" applyFont="1" applyFill="1" applyBorder="1" applyAlignment="1" applyProtection="1">
      <alignment horizontal="center" vertical="center" wrapText="1"/>
      <protection locked="0"/>
    </xf>
    <xf numFmtId="166" fontId="6" fillId="0" borderId="24" xfId="3" applyNumberFormat="1" applyFont="1" applyFill="1" applyBorder="1" applyAlignment="1" applyProtection="1">
      <alignment horizontal="center" vertical="center" wrapText="1"/>
      <protection locked="0"/>
    </xf>
    <xf numFmtId="9" fontId="6" fillId="0" borderId="10" xfId="3" applyFont="1" applyFill="1" applyBorder="1" applyAlignment="1" applyProtection="1">
      <alignment horizontal="center" vertical="center" wrapText="1"/>
      <protection locked="0"/>
    </xf>
    <xf numFmtId="9" fontId="6" fillId="0" borderId="21" xfId="3" applyFont="1" applyFill="1" applyBorder="1" applyAlignment="1" applyProtection="1">
      <alignment horizontal="center" vertical="center" wrapText="1"/>
      <protection locked="0"/>
    </xf>
    <xf numFmtId="166" fontId="6" fillId="0" borderId="22" xfId="3" applyNumberFormat="1" applyFont="1" applyFill="1" applyBorder="1" applyAlignment="1" applyProtection="1">
      <alignment horizontal="center" vertical="center" wrapText="1"/>
      <protection locked="0"/>
    </xf>
    <xf numFmtId="165" fontId="6" fillId="0" borderId="10" xfId="1" applyNumberFormat="1" applyFont="1" applyFill="1" applyBorder="1" applyAlignment="1" applyProtection="1">
      <alignment horizontal="center" vertical="center" wrapText="1"/>
      <protection locked="0"/>
    </xf>
    <xf numFmtId="165" fontId="6" fillId="0" borderId="21" xfId="1" applyNumberFormat="1" applyFont="1" applyFill="1" applyBorder="1" applyAlignment="1" applyProtection="1">
      <alignment horizontal="center" vertical="center" wrapText="1"/>
      <protection locked="0"/>
    </xf>
    <xf numFmtId="0" fontId="4" fillId="2" borderId="29" xfId="0" applyFont="1" applyFill="1" applyBorder="1" applyAlignment="1">
      <alignment horizontal="centerContinuous" vertical="top" wrapText="1"/>
    </xf>
    <xf numFmtId="3" fontId="4" fillId="2" borderId="2" xfId="0" applyNumberFormat="1" applyFont="1" applyFill="1" applyBorder="1" applyAlignment="1">
      <alignment horizontal="centerContinuous" vertical="center" wrapText="1"/>
    </xf>
    <xf numFmtId="3" fontId="4" fillId="2" borderId="26" xfId="0" applyNumberFormat="1" applyFont="1" applyFill="1" applyBorder="1" applyAlignment="1">
      <alignment horizontal="centerContinuous" vertical="center"/>
    </xf>
    <xf numFmtId="44" fontId="6" fillId="0" borderId="2" xfId="2" applyFont="1" applyFill="1" applyBorder="1" applyAlignment="1" applyProtection="1">
      <alignment horizontal="center" vertical="center" wrapText="1"/>
      <protection locked="0"/>
    </xf>
    <xf numFmtId="44" fontId="3" fillId="0" borderId="26" xfId="1" applyNumberFormat="1" applyFont="1" applyFill="1" applyBorder="1" applyAlignment="1" applyProtection="1">
      <alignment vertical="center" wrapText="1"/>
      <protection locked="0"/>
    </xf>
    <xf numFmtId="44" fontId="3" fillId="0" borderId="24" xfId="1" applyNumberFormat="1" applyFont="1" applyFill="1" applyBorder="1" applyAlignment="1" applyProtection="1">
      <alignment vertical="center" wrapText="1"/>
      <protection locked="0"/>
    </xf>
    <xf numFmtId="44" fontId="6" fillId="0" borderId="2" xfId="1" applyNumberFormat="1" applyFont="1" applyFill="1" applyBorder="1" applyAlignment="1" applyProtection="1">
      <alignment horizontal="center" vertical="center" wrapText="1"/>
      <protection locked="0"/>
    </xf>
    <xf numFmtId="44" fontId="6" fillId="0" borderId="26" xfId="1" applyNumberFormat="1" applyFont="1" applyFill="1" applyBorder="1" applyAlignment="1" applyProtection="1">
      <alignment horizontal="center" vertical="center" wrapText="1"/>
      <protection locked="0"/>
    </xf>
    <xf numFmtId="44" fontId="6" fillId="0" borderId="22" xfId="1" applyNumberFormat="1" applyFont="1" applyFill="1" applyBorder="1" applyAlignment="1" applyProtection="1">
      <alignment horizontal="center" vertical="center" wrapText="1"/>
      <protection locked="0"/>
    </xf>
    <xf numFmtId="44" fontId="6" fillId="0" borderId="24" xfId="1" applyNumberFormat="1" applyFont="1" applyFill="1" applyBorder="1" applyAlignment="1" applyProtection="1">
      <alignment horizontal="center" vertical="center" wrapText="1"/>
      <protection locked="0"/>
    </xf>
    <xf numFmtId="44" fontId="6" fillId="0" borderId="21" xfId="1" applyNumberFormat="1" applyFont="1" applyFill="1" applyBorder="1" applyAlignment="1" applyProtection="1">
      <alignment horizontal="center" vertical="center" wrapText="1"/>
      <protection locked="0"/>
    </xf>
    <xf numFmtId="44" fontId="3" fillId="0" borderId="31" xfId="2" applyFont="1" applyFill="1" applyBorder="1" applyAlignment="1" applyProtection="1">
      <alignment horizontal="center" vertical="center" wrapText="1"/>
      <protection locked="0"/>
    </xf>
    <xf numFmtId="44" fontId="3" fillId="0" borderId="30" xfId="2" applyFont="1" applyFill="1" applyBorder="1" applyAlignment="1" applyProtection="1">
      <alignment horizontal="center" vertical="center" wrapText="1"/>
      <protection locked="0"/>
    </xf>
    <xf numFmtId="44" fontId="6" fillId="0" borderId="2" xfId="1" applyNumberFormat="1" applyFont="1" applyFill="1" applyBorder="1" applyAlignment="1" applyProtection="1">
      <alignment vertical="center" wrapText="1"/>
      <protection locked="0"/>
    </xf>
    <xf numFmtId="44" fontId="6" fillId="0" borderId="22" xfId="1" applyNumberFormat="1" applyFont="1" applyFill="1" applyBorder="1" applyAlignment="1" applyProtection="1">
      <alignment vertical="center" wrapText="1"/>
      <protection locked="0"/>
    </xf>
    <xf numFmtId="44" fontId="6" fillId="0" borderId="10" xfId="1" applyNumberFormat="1" applyFont="1" applyFill="1" applyBorder="1" applyAlignment="1" applyProtection="1">
      <alignment vertical="center" wrapText="1"/>
      <protection locked="0"/>
    </xf>
    <xf numFmtId="44" fontId="3" fillId="0" borderId="9" xfId="1" applyNumberFormat="1" applyFont="1" applyFill="1" applyBorder="1" applyAlignment="1" applyProtection="1">
      <alignment vertical="center" wrapText="1"/>
      <protection locked="0"/>
    </xf>
    <xf numFmtId="44" fontId="3" fillId="0" borderId="30" xfId="1" applyNumberFormat="1" applyFont="1" applyFill="1" applyBorder="1" applyAlignment="1" applyProtection="1">
      <alignment vertical="center" wrapText="1"/>
      <protection locked="0"/>
    </xf>
    <xf numFmtId="165" fontId="6" fillId="0" borderId="3" xfId="1" applyNumberFormat="1" applyFont="1" applyFill="1" applyBorder="1" applyAlignment="1" applyProtection="1">
      <alignment horizontal="center" vertical="center" wrapText="1"/>
      <protection locked="0"/>
    </xf>
    <xf numFmtId="165" fontId="6" fillId="0" borderId="2" xfId="1" applyNumberFormat="1" applyFont="1" applyFill="1" applyBorder="1" applyAlignment="1" applyProtection="1">
      <alignment horizontal="center" vertical="center" wrapText="1"/>
      <protection locked="0"/>
    </xf>
    <xf numFmtId="165" fontId="6" fillId="0" borderId="26" xfId="1" applyNumberFormat="1" applyFont="1" applyFill="1" applyBorder="1" applyAlignment="1" applyProtection="1">
      <alignment horizontal="center" vertical="center" wrapText="1"/>
      <protection locked="0"/>
    </xf>
    <xf numFmtId="44" fontId="6" fillId="0" borderId="26" xfId="2" applyFont="1" applyFill="1" applyBorder="1" applyAlignment="1" applyProtection="1">
      <alignment horizontal="center" vertical="center" wrapText="1"/>
      <protection locked="0"/>
    </xf>
    <xf numFmtId="44" fontId="3" fillId="0" borderId="9" xfId="2" applyFont="1" applyFill="1" applyBorder="1" applyAlignment="1" applyProtection="1">
      <alignment horizontal="center" vertical="center" wrapText="1"/>
      <protection locked="0"/>
    </xf>
    <xf numFmtId="165" fontId="6" fillId="0" borderId="23" xfId="1" applyNumberFormat="1" applyFont="1" applyFill="1" applyBorder="1" applyAlignment="1" applyProtection="1">
      <alignment horizontal="center" vertical="center" wrapText="1"/>
      <protection locked="0"/>
    </xf>
    <xf numFmtId="0" fontId="11" fillId="0" borderId="0" xfId="0" applyFont="1"/>
    <xf numFmtId="0" fontId="12" fillId="0" borderId="0" xfId="0" applyFont="1"/>
    <xf numFmtId="165" fontId="11" fillId="0" borderId="0" xfId="1" applyNumberFormat="1" applyFont="1"/>
    <xf numFmtId="3" fontId="11" fillId="0" borderId="0" xfId="0" applyNumberFormat="1" applyFont="1"/>
    <xf numFmtId="0" fontId="11" fillId="0" borderId="1" xfId="0" applyFont="1" applyBorder="1"/>
    <xf numFmtId="0" fontId="13" fillId="0" borderId="0" xfId="0" applyFont="1"/>
    <xf numFmtId="0" fontId="13" fillId="0" borderId="23" xfId="0" applyFont="1" applyBorder="1"/>
    <xf numFmtId="0" fontId="13" fillId="0" borderId="3" xfId="0" applyFont="1" applyBorder="1"/>
    <xf numFmtId="0" fontId="10" fillId="0" borderId="0" xfId="0" applyFont="1"/>
    <xf numFmtId="0" fontId="10" fillId="0" borderId="11" xfId="0" applyFont="1" applyBorder="1"/>
    <xf numFmtId="0" fontId="13" fillId="0" borderId="11" xfId="0" applyFont="1" applyBorder="1"/>
    <xf numFmtId="0" fontId="6" fillId="0" borderId="11" xfId="0" applyFont="1" applyFill="1" applyBorder="1" applyAlignment="1" applyProtection="1">
      <alignment horizontal="center" vertical="center" wrapText="1"/>
      <protection locked="0"/>
    </xf>
    <xf numFmtId="0" fontId="2" fillId="0" borderId="11" xfId="4" applyFill="1" applyBorder="1" applyAlignment="1">
      <alignment horizontal="center" vertical="center" wrapText="1"/>
    </xf>
    <xf numFmtId="14" fontId="6" fillId="0" borderId="11" xfId="0" applyNumberFormat="1" applyFont="1" applyFill="1" applyBorder="1" applyAlignment="1">
      <alignment horizontal="center" vertical="center" wrapText="1"/>
    </xf>
    <xf numFmtId="15" fontId="6" fillId="0" borderId="11" xfId="0" applyNumberFormat="1" applyFont="1" applyFill="1" applyBorder="1" applyAlignment="1" applyProtection="1">
      <alignment horizontal="center" vertical="center" wrapText="1"/>
      <protection locked="0"/>
    </xf>
    <xf numFmtId="0" fontId="6" fillId="0" borderId="11" xfId="0" applyFont="1" applyFill="1" applyBorder="1" applyAlignment="1">
      <alignment horizontal="left" vertical="center" wrapText="1"/>
    </xf>
    <xf numFmtId="5" fontId="6" fillId="0" borderId="11" xfId="1" applyNumberFormat="1" applyFont="1" applyFill="1" applyBorder="1" applyAlignment="1" applyProtection="1">
      <alignment vertical="center" wrapText="1"/>
      <protection locked="0"/>
    </xf>
    <xf numFmtId="5" fontId="6" fillId="0" borderId="11" xfId="1" applyNumberFormat="1" applyFont="1" applyFill="1" applyBorder="1" applyAlignment="1" applyProtection="1">
      <alignment horizontal="center" vertical="center" wrapText="1"/>
      <protection locked="0"/>
    </xf>
    <xf numFmtId="1" fontId="6" fillId="0" borderId="24" xfId="3" applyNumberFormat="1"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xf>
    <xf numFmtId="167" fontId="6" fillId="0" borderId="2" xfId="2" applyNumberFormat="1" applyFont="1" applyFill="1" applyBorder="1" applyAlignment="1" applyProtection="1">
      <alignment horizontal="center" vertical="center" wrapText="1"/>
      <protection locked="0"/>
    </xf>
    <xf numFmtId="167" fontId="6" fillId="0" borderId="3" xfId="2" applyNumberFormat="1" applyFont="1" applyFill="1" applyBorder="1" applyAlignment="1" applyProtection="1">
      <alignment horizontal="center" vertical="center" wrapText="1"/>
      <protection locked="0"/>
    </xf>
    <xf numFmtId="167" fontId="3" fillId="0" borderId="26" xfId="2" applyNumberFormat="1" applyFont="1" applyFill="1" applyBorder="1" applyAlignment="1" applyProtection="1">
      <alignment horizontal="center" vertical="center" wrapText="1"/>
      <protection locked="0"/>
    </xf>
    <xf numFmtId="167" fontId="6" fillId="0" borderId="10" xfId="2" applyNumberFormat="1" applyFont="1" applyFill="1" applyBorder="1" applyAlignment="1" applyProtection="1">
      <alignment horizontal="center" vertical="center" wrapText="1"/>
      <protection locked="0"/>
    </xf>
    <xf numFmtId="167" fontId="6" fillId="0" borderId="11" xfId="2" applyNumberFormat="1" applyFont="1" applyFill="1" applyBorder="1" applyAlignment="1" applyProtection="1">
      <alignment horizontal="center" vertical="center" wrapText="1"/>
      <protection locked="0"/>
    </xf>
    <xf numFmtId="167" fontId="3" fillId="0" borderId="21" xfId="2" applyNumberFormat="1" applyFont="1" applyFill="1" applyBorder="1" applyAlignment="1" applyProtection="1">
      <alignment horizontal="center" vertical="center" wrapText="1"/>
      <protection locked="0"/>
    </xf>
    <xf numFmtId="0" fontId="6" fillId="0" borderId="11" xfId="0" applyFont="1" applyFill="1" applyBorder="1" applyAlignment="1">
      <alignment horizontal="center" vertical="center" wrapText="1"/>
    </xf>
    <xf numFmtId="167" fontId="6" fillId="0" borderId="22" xfId="2" applyNumberFormat="1" applyFont="1" applyFill="1" applyBorder="1" applyAlignment="1" applyProtection="1">
      <alignment horizontal="center" vertical="center" wrapText="1"/>
      <protection locked="0"/>
    </xf>
    <xf numFmtId="167" fontId="6" fillId="0" borderId="23" xfId="2" applyNumberFormat="1" applyFont="1" applyFill="1" applyBorder="1" applyAlignment="1" applyProtection="1">
      <alignment horizontal="center" vertical="center" wrapText="1"/>
      <protection locked="0"/>
    </xf>
    <xf numFmtId="167" fontId="3" fillId="0" borderId="24" xfId="2" applyNumberFormat="1"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15" fontId="6" fillId="0" borderId="3" xfId="0" applyNumberFormat="1" applyFont="1" applyFill="1" applyBorder="1" applyAlignment="1" applyProtection="1">
      <alignment vertical="center" wrapText="1"/>
      <protection locked="0"/>
    </xf>
    <xf numFmtId="1" fontId="6" fillId="0" borderId="5" xfId="1" applyNumberFormat="1" applyFont="1" applyFill="1" applyBorder="1" applyAlignment="1" applyProtection="1">
      <alignment horizontal="center" vertical="center" wrapText="1"/>
      <protection locked="0"/>
    </xf>
    <xf numFmtId="44" fontId="13" fillId="0" borderId="0" xfId="0" applyNumberFormat="1" applyFont="1" applyFill="1"/>
    <xf numFmtId="0" fontId="13" fillId="0" borderId="0" xfId="0" applyFont="1" applyFill="1"/>
    <xf numFmtId="0" fontId="6" fillId="0" borderId="23" xfId="0" applyFont="1" applyFill="1" applyBorder="1" applyAlignment="1" applyProtection="1">
      <alignment horizontal="center" vertical="center" wrapText="1"/>
      <protection locked="0"/>
    </xf>
    <xf numFmtId="0" fontId="6" fillId="0" borderId="23" xfId="0" applyFont="1" applyFill="1" applyBorder="1" applyAlignment="1">
      <alignment horizontal="center" vertical="center" wrapText="1"/>
    </xf>
    <xf numFmtId="14" fontId="6" fillId="0" borderId="23" xfId="0" applyNumberFormat="1" applyFont="1" applyFill="1" applyBorder="1" applyAlignment="1">
      <alignment horizontal="center" vertical="center" wrapText="1"/>
    </xf>
    <xf numFmtId="0" fontId="6" fillId="0" borderId="23" xfId="0" applyFont="1" applyFill="1" applyBorder="1" applyAlignment="1">
      <alignment horizontal="center" vertical="center"/>
    </xf>
    <xf numFmtId="15" fontId="6" fillId="0" borderId="23" xfId="0" applyNumberFormat="1" applyFont="1" applyFill="1" applyBorder="1" applyAlignment="1" applyProtection="1">
      <alignment vertical="center" wrapText="1"/>
      <protection locked="0"/>
    </xf>
    <xf numFmtId="15" fontId="13" fillId="0" borderId="23" xfId="0" applyNumberFormat="1" applyFont="1" applyFill="1" applyBorder="1" applyAlignment="1" applyProtection="1">
      <alignment vertical="center" wrapText="1"/>
      <protection locked="0"/>
    </xf>
    <xf numFmtId="1" fontId="6" fillId="0" borderId="28" xfId="1" applyNumberFormat="1" applyFont="1" applyFill="1" applyBorder="1" applyAlignment="1" applyProtection="1">
      <alignment horizontal="center" vertical="center" wrapText="1"/>
      <protection locked="0"/>
    </xf>
    <xf numFmtId="0" fontId="14" fillId="0" borderId="23" xfId="4" applyFont="1" applyFill="1" applyBorder="1" applyAlignment="1">
      <alignment horizontal="center" vertical="center" wrapText="1"/>
    </xf>
    <xf numFmtId="15" fontId="6" fillId="0" borderId="11" xfId="0" applyNumberFormat="1" applyFont="1" applyFill="1" applyBorder="1" applyAlignment="1" applyProtection="1">
      <alignment vertical="center" wrapText="1"/>
      <protection locked="0"/>
    </xf>
    <xf numFmtId="9" fontId="6" fillId="0" borderId="11" xfId="3" applyFont="1" applyFill="1" applyBorder="1" applyAlignment="1" applyProtection="1">
      <alignment vertical="center" wrapText="1"/>
      <protection locked="0"/>
    </xf>
    <xf numFmtId="3" fontId="9" fillId="0" borderId="11" xfId="1" applyNumberFormat="1" applyFont="1" applyFill="1" applyBorder="1" applyAlignment="1" applyProtection="1">
      <alignment horizontal="center" vertical="center" wrapText="1"/>
      <protection locked="0"/>
    </xf>
    <xf numFmtId="44" fontId="10" fillId="0" borderId="0" xfId="0" applyNumberFormat="1" applyFont="1" applyFill="1"/>
    <xf numFmtId="0" fontId="10" fillId="0" borderId="0" xfId="0" applyFont="1" applyFill="1"/>
    <xf numFmtId="14" fontId="6" fillId="0" borderId="11" xfId="0" applyNumberFormat="1" applyFont="1" applyFill="1" applyBorder="1" applyAlignment="1" applyProtection="1">
      <alignment horizontal="center" vertical="center" wrapText="1"/>
      <protection locked="0"/>
    </xf>
    <xf numFmtId="44" fontId="6" fillId="0" borderId="21" xfId="1" applyNumberFormat="1" applyFont="1" applyFill="1" applyBorder="1" applyAlignment="1" applyProtection="1">
      <alignment vertical="center" wrapText="1"/>
      <protection locked="0"/>
    </xf>
    <xf numFmtId="44" fontId="6" fillId="0" borderId="10" xfId="1" applyNumberFormat="1" applyFont="1" applyFill="1" applyBorder="1" applyAlignment="1" applyProtection="1">
      <alignment horizontal="center" vertical="center" wrapText="1"/>
      <protection locked="0"/>
    </xf>
    <xf numFmtId="44" fontId="3" fillId="0" borderId="31" xfId="1" applyNumberFormat="1" applyFont="1" applyFill="1" applyBorder="1" applyAlignment="1" applyProtection="1">
      <alignment vertical="center" wrapText="1"/>
      <protection locked="0"/>
    </xf>
    <xf numFmtId="14" fontId="6" fillId="0" borderId="23" xfId="0" applyNumberFormat="1" applyFont="1" applyFill="1" applyBorder="1" applyAlignment="1" applyProtection="1">
      <alignment horizontal="center" vertical="center" wrapText="1"/>
      <protection locked="0"/>
    </xf>
    <xf numFmtId="15" fontId="6" fillId="0" borderId="23" xfId="0" applyNumberFormat="1" applyFont="1" applyFill="1" applyBorder="1" applyAlignment="1" applyProtection="1">
      <alignment horizontal="center" vertical="center" wrapText="1"/>
      <protection locked="0"/>
    </xf>
    <xf numFmtId="0" fontId="15" fillId="0" borderId="3" xfId="4" applyFont="1" applyFill="1" applyBorder="1" applyAlignment="1">
      <alignment horizontal="center" vertical="center" wrapText="1"/>
    </xf>
    <xf numFmtId="14" fontId="6" fillId="0" borderId="3" xfId="0" applyNumberFormat="1" applyFont="1" applyFill="1" applyBorder="1" applyAlignment="1" applyProtection="1">
      <alignment horizontal="center" vertical="center" wrapText="1"/>
      <protection locked="0"/>
    </xf>
    <xf numFmtId="15" fontId="6" fillId="0" borderId="3" xfId="0" applyNumberFormat="1" applyFont="1" applyFill="1" applyBorder="1" applyAlignment="1" applyProtection="1">
      <alignment horizontal="center" vertical="center" wrapText="1"/>
      <protection locked="0"/>
    </xf>
    <xf numFmtId="0" fontId="15" fillId="0" borderId="11" xfId="4" applyFont="1" applyFill="1" applyBorder="1" applyAlignment="1">
      <alignment horizontal="center" vertical="center" wrapText="1"/>
    </xf>
    <xf numFmtId="0" fontId="6" fillId="0" borderId="11" xfId="0" applyFont="1" applyFill="1" applyBorder="1" applyAlignment="1">
      <alignment horizontal="center" vertical="center"/>
    </xf>
    <xf numFmtId="15" fontId="6" fillId="0" borderId="11" xfId="5" applyNumberFormat="1" applyFont="1" applyFill="1" applyBorder="1" applyAlignment="1" applyProtection="1">
      <alignment vertical="center" wrapText="1"/>
      <protection locked="0"/>
    </xf>
    <xf numFmtId="0" fontId="15" fillId="0" borderId="23" xfId="4" applyFont="1" applyFill="1" applyBorder="1" applyAlignment="1">
      <alignment horizontal="center" vertical="center" wrapText="1"/>
    </xf>
    <xf numFmtId="0" fontId="13" fillId="0" borderId="23" xfId="0" applyFont="1" applyFill="1" applyBorder="1" applyAlignment="1">
      <alignment horizontal="center" vertical="center" wrapText="1"/>
    </xf>
    <xf numFmtId="15" fontId="6" fillId="0" borderId="23" xfId="5" applyNumberFormat="1" applyFont="1" applyFill="1" applyBorder="1" applyAlignment="1" applyProtection="1">
      <alignment vertical="center" wrapText="1"/>
      <protection locked="0"/>
    </xf>
    <xf numFmtId="0" fontId="11" fillId="0" borderId="0" xfId="0" applyFont="1" applyFill="1"/>
    <xf numFmtId="165" fontId="11" fillId="0" borderId="0" xfId="1" applyNumberFormat="1" applyFont="1" applyFill="1"/>
    <xf numFmtId="44" fontId="11" fillId="0" borderId="0" xfId="2" applyFont="1" applyFill="1"/>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13" fillId="0" borderId="3" xfId="0" applyFont="1" applyFill="1" applyBorder="1"/>
    <xf numFmtId="0" fontId="13" fillId="0" borderId="7" xfId="0" applyFont="1" applyFill="1" applyBorder="1"/>
    <xf numFmtId="44" fontId="11" fillId="0" borderId="0" xfId="0" applyNumberFormat="1" applyFont="1"/>
    <xf numFmtId="164" fontId="11" fillId="0" borderId="0" xfId="0" applyNumberFormat="1" applyFont="1"/>
    <xf numFmtId="0" fontId="3" fillId="2" borderId="15" xfId="0" applyFont="1" applyFill="1" applyBorder="1" applyAlignment="1">
      <alignment horizontal="center" vertical="center"/>
    </xf>
    <xf numFmtId="168" fontId="6" fillId="0" borderId="10" xfId="3" applyNumberFormat="1" applyFont="1" applyFill="1" applyBorder="1" applyAlignment="1" applyProtection="1">
      <alignment horizontal="center" vertical="center" wrapText="1"/>
      <protection locked="0"/>
    </xf>
    <xf numFmtId="168" fontId="6" fillId="0" borderId="11" xfId="3" applyNumberFormat="1" applyFont="1" applyFill="1" applyBorder="1" applyAlignment="1" applyProtection="1">
      <alignment horizontal="center" vertical="center" wrapText="1"/>
      <protection locked="0"/>
    </xf>
    <xf numFmtId="3" fontId="3" fillId="2" borderId="11" xfId="0" applyNumberFormat="1" applyFont="1" applyFill="1" applyBorder="1" applyAlignment="1" applyProtection="1">
      <alignment horizontal="center" vertical="center" wrapText="1"/>
      <protection locked="0"/>
    </xf>
    <xf numFmtId="3" fontId="3" fillId="2" borderId="16" xfId="0" applyNumberFormat="1" applyFont="1" applyFill="1" applyBorder="1" applyAlignment="1" applyProtection="1">
      <alignment horizontal="center" vertical="center" wrapText="1"/>
      <protection locked="0"/>
    </xf>
    <xf numFmtId="3" fontId="3" fillId="2" borderId="21" xfId="0" applyNumberFormat="1" applyFont="1" applyFill="1" applyBorder="1" applyAlignment="1" applyProtection="1">
      <alignment horizontal="center" vertical="center"/>
      <protection locked="0"/>
    </xf>
    <xf numFmtId="3" fontId="3" fillId="2" borderId="14" xfId="0" applyNumberFormat="1"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6" fillId="3" borderId="2" xfId="0" applyFont="1" applyFill="1" applyBorder="1" applyAlignment="1" applyProtection="1">
      <alignment horizontal="left" vertical="center" wrapText="1"/>
      <protection locked="0"/>
    </xf>
    <xf numFmtId="0" fontId="6" fillId="3" borderId="27" xfId="0" applyFont="1" applyFill="1" applyBorder="1" applyAlignment="1" applyProtection="1">
      <alignment horizontal="left" vertical="center" wrapText="1"/>
      <protection locked="0"/>
    </xf>
    <xf numFmtId="0" fontId="6" fillId="3" borderId="10"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165" fontId="3" fillId="2" borderId="11" xfId="1" applyNumberFormat="1" applyFont="1" applyFill="1" applyBorder="1" applyAlignment="1" applyProtection="1">
      <alignment horizontal="center" vertical="center" wrapText="1"/>
      <protection locked="0"/>
    </xf>
    <xf numFmtId="165" fontId="3" fillId="2" borderId="16" xfId="1" applyNumberFormat="1" applyFont="1" applyFill="1" applyBorder="1" applyAlignment="1" applyProtection="1">
      <alignment horizontal="center" vertical="center" wrapText="1"/>
      <protection locked="0"/>
    </xf>
    <xf numFmtId="165" fontId="3" fillId="2" borderId="21" xfId="1" applyNumberFormat="1" applyFont="1" applyFill="1" applyBorder="1" applyAlignment="1" applyProtection="1">
      <alignment horizontal="center" vertical="center" wrapText="1"/>
      <protection locked="0"/>
    </xf>
    <xf numFmtId="165" fontId="3" fillId="2" borderId="14" xfId="1" applyNumberFormat="1" applyFont="1" applyFill="1" applyBorder="1" applyAlignment="1" applyProtection="1">
      <alignment horizontal="center" vertical="center" wrapText="1"/>
      <protection locked="0"/>
    </xf>
    <xf numFmtId="3" fontId="3" fillId="2" borderId="10" xfId="0" applyNumberFormat="1" applyFont="1" applyFill="1" applyBorder="1" applyAlignment="1" applyProtection="1">
      <alignment horizontal="center" vertical="center" wrapText="1"/>
      <protection locked="0"/>
    </xf>
    <xf numFmtId="3" fontId="3" fillId="2" borderId="15" xfId="0" applyNumberFormat="1" applyFont="1" applyFill="1" applyBorder="1" applyAlignment="1" applyProtection="1">
      <alignment horizontal="center" vertical="center" wrapText="1"/>
      <protection locked="0"/>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165" fontId="3" fillId="2" borderId="10" xfId="1" applyNumberFormat="1" applyFont="1" applyFill="1" applyBorder="1" applyAlignment="1" applyProtection="1">
      <alignment horizontal="center" vertical="center" wrapText="1"/>
      <protection locked="0"/>
    </xf>
    <xf numFmtId="165" fontId="3" fillId="2" borderId="15" xfId="1" applyNumberFormat="1" applyFont="1" applyFill="1" applyBorder="1" applyAlignment="1" applyProtection="1">
      <alignment horizontal="center" vertical="center" wrapText="1"/>
      <protection locked="0"/>
    </xf>
    <xf numFmtId="0" fontId="3" fillId="2" borderId="11" xfId="0" applyFont="1" applyFill="1" applyBorder="1" applyAlignment="1">
      <alignment horizontal="center" vertical="center"/>
    </xf>
    <xf numFmtId="0" fontId="3" fillId="2" borderId="1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9" fontId="3" fillId="2" borderId="3" xfId="0" applyNumberFormat="1" applyFont="1" applyFill="1" applyBorder="1" applyAlignment="1">
      <alignment horizontal="center" vertical="center" wrapText="1"/>
    </xf>
    <xf numFmtId="9" fontId="3" fillId="2" borderId="11" xfId="0" applyNumberFormat="1" applyFont="1" applyFill="1" applyBorder="1" applyAlignment="1">
      <alignment horizontal="center" vertical="center" wrapText="1"/>
    </xf>
    <xf numFmtId="9" fontId="3" fillId="2" borderId="16"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cellXfs>
  <cellStyles count="6">
    <cellStyle name="Comma" xfId="1"/>
    <cellStyle name="Hipervínculo" xfId="4" builtinId="8"/>
    <cellStyle name="Moneda" xfId="2" builtinId="4"/>
    <cellStyle name="Normal" xfId="0" builtinId="0"/>
    <cellStyle name="Normal 7" xfId="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AROLINA BONILLA CORTES" id="{1702FF03-A07F-4BC9-81AD-AB3CF8DDA20A}" userId="9571a3d2baaabcf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4" dT="2021-06-10T19:13:38.37" personId="{1702FF03-A07F-4BC9-81AD-AB3CF8DDA20A}" id="{52EB2566-FF2D-40FE-BA99-D94E6569A74B}">
    <text>Tambien la tiene jurídica, esta es la opción que proponemos en educación par temas columna H en adelante</text>
  </threadedComment>
  <threadedComment ref="H14" dT="2021-06-10T19:25:59.16" personId="{1702FF03-A07F-4BC9-81AD-AB3CF8DDA20A}" id="{A6C0355F-3FCD-4580-B80D-9CBE1406D3E5}">
    <text>Definir si la Dra. Maribel o desde la coordinación</text>
  </threadedComment>
  <threadedComment ref="D15" dT="2021-06-10T22:01:32.64" personId="{1702FF03-A07F-4BC9-81AD-AB3CF8DDA20A}" id="{0968A443-4B66-473C-8DF7-1D271D577FDD}">
    <text>Esta es la opción que propone Jurídica</text>
  </threadedComment>
  <threadedComment ref="D17" dT="2021-06-10T02:12:28.34" personId="{1702FF03-A07F-4BC9-81AD-AB3CF8DDA20A}" id="{D784064C-11D5-4950-937F-1C9FC49F1F31}">
    <text>Revisar con el SENA pues ellos han manifestado su autonomia en el establecimiento de lineamientos de sus programas; en la mesa de trabajo ellos comentaron que remitián propuesta de redacción diferente</text>
  </threadedComment>
  <threadedComment ref="D22" dT="2021-06-10T02:23:36.57" personId="{1702FF03-A07F-4BC9-81AD-AB3CF8DDA20A}" id="{CA03A05B-DB36-46D2-85D9-C5325C32FA34}">
    <text>No se ha comentado con MinCiencias</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mailto:cbonilla@orgsolidarias.gov.co" TargetMode="External"/><Relationship Id="rId13" Type="http://schemas.openxmlformats.org/officeDocument/2006/relationships/printerSettings" Target="../printerSettings/printerSettings1.bin"/><Relationship Id="rId3" Type="http://schemas.openxmlformats.org/officeDocument/2006/relationships/hyperlink" Target="mailto:ehyder.barbosa@orgsolidarias.gov.co" TargetMode="External"/><Relationship Id="rId7" Type="http://schemas.openxmlformats.org/officeDocument/2006/relationships/hyperlink" Target="mailto:cbonilla@orgsolidarias.gov.co" TargetMode="External"/><Relationship Id="rId12" Type="http://schemas.openxmlformats.org/officeDocument/2006/relationships/hyperlink" Target="mailto:cbonilla@orgsolidarias.gov.co" TargetMode="External"/><Relationship Id="rId17" Type="http://schemas.microsoft.com/office/2017/10/relationships/threadedComment" Target="../threadedComments/threadedComment1.xml"/><Relationship Id="rId2" Type="http://schemas.openxmlformats.org/officeDocument/2006/relationships/hyperlink" Target="mailto:ehyder.barbosa@orgsolidarias.gov.co" TargetMode="External"/><Relationship Id="rId1" Type="http://schemas.openxmlformats.org/officeDocument/2006/relationships/hyperlink" Target="mailto:ehyder.barbosa@orgsolidarias.gov.co" TargetMode="External"/><Relationship Id="rId6" Type="http://schemas.openxmlformats.org/officeDocument/2006/relationships/hyperlink" Target="mailto:cbonilla@orgsolidarias.gov.co" TargetMode="External"/><Relationship Id="rId11" Type="http://schemas.openxmlformats.org/officeDocument/2006/relationships/hyperlink" Target="mailto:cbonilla@orgsolidarias.gov.co" TargetMode="External"/><Relationship Id="rId5" Type="http://schemas.openxmlformats.org/officeDocument/2006/relationships/hyperlink" Target="mailto:cbonilla@orgsolidarias.gov.co" TargetMode="External"/><Relationship Id="rId10" Type="http://schemas.openxmlformats.org/officeDocument/2006/relationships/hyperlink" Target="mailto:cbonilla@orgsolidarias.gov.co" TargetMode="External"/><Relationship Id="rId4" Type="http://schemas.openxmlformats.org/officeDocument/2006/relationships/hyperlink" Target="mailto:mtorres@orgsolidarias" TargetMode="External"/><Relationship Id="rId9" Type="http://schemas.openxmlformats.org/officeDocument/2006/relationships/hyperlink" Target="mailto:cbonilla@orgsolidaria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26"/>
  <sheetViews>
    <sheetView tabSelected="1" topLeftCell="B2" zoomScale="90" zoomScaleNormal="90" workbookViewId="0">
      <pane xSplit="3" ySplit="4" topLeftCell="N12" activePane="bottomRight" state="frozen"/>
      <selection activeCell="B2" sqref="B2"/>
      <selection pane="topRight" activeCell="E2" sqref="E2"/>
      <selection pane="bottomLeft" activeCell="B6" sqref="B6"/>
      <selection pane="bottomRight" activeCell="R12" sqref="R12"/>
    </sheetView>
  </sheetViews>
  <sheetFormatPr baseColWidth="10" defaultColWidth="11.42578125" defaultRowHeight="16.5" x14ac:dyDescent="0.3"/>
  <cols>
    <col min="1" max="1" width="11.42578125" style="87"/>
    <col min="2" max="2" width="28.140625" style="87" customWidth="1"/>
    <col min="3" max="3" width="13.42578125" style="87" customWidth="1"/>
    <col min="4" max="4" width="34.7109375" style="87" customWidth="1"/>
    <col min="5" max="6" width="11.42578125" style="87" customWidth="1"/>
    <col min="7" max="7" width="14.140625" style="87" customWidth="1"/>
    <col min="8" max="8" width="16.85546875" style="87" customWidth="1"/>
    <col min="9" max="9" width="11.42578125" style="87"/>
    <col min="10" max="10" width="13.42578125" style="87" customWidth="1"/>
    <col min="11" max="11" width="11.42578125" style="87"/>
    <col min="12" max="12" width="15.140625" style="87" customWidth="1"/>
    <col min="13" max="13" width="14.42578125" style="87" customWidth="1"/>
    <col min="14" max="14" width="36.85546875" style="87" customWidth="1"/>
    <col min="15" max="15" width="57.7109375" style="87" customWidth="1"/>
    <col min="16" max="16" width="11.42578125" style="87"/>
    <col min="17" max="17" width="11.42578125" style="89"/>
    <col min="18" max="18" width="11.42578125" style="87"/>
    <col min="19" max="23" width="11.42578125" style="89"/>
    <col min="24" max="24" width="13.85546875" style="89" customWidth="1"/>
    <col min="25" max="25" width="13" style="87" bestFit="1" customWidth="1"/>
    <col min="26" max="26" width="15.140625" style="87" bestFit="1" customWidth="1"/>
    <col min="27" max="27" width="13.85546875" style="87" bestFit="1" customWidth="1"/>
    <col min="28" max="28" width="13" style="87" bestFit="1" customWidth="1"/>
    <col min="29" max="29" width="12.140625" style="87" bestFit="1" customWidth="1"/>
    <col min="30" max="30" width="15.140625" style="90" bestFit="1" customWidth="1"/>
    <col min="31" max="31" width="15.42578125" style="87" bestFit="1" customWidth="1"/>
    <col min="32" max="32" width="11.42578125" style="87"/>
    <col min="33" max="33" width="13" style="87" bestFit="1" customWidth="1"/>
    <col min="34" max="34" width="13.42578125" style="87" customWidth="1"/>
    <col min="35" max="35" width="15.140625" style="87" bestFit="1" customWidth="1"/>
    <col min="36" max="36" width="11.42578125" style="87"/>
    <col min="37" max="37" width="15.42578125" style="87" bestFit="1" customWidth="1"/>
    <col min="38" max="38" width="11.42578125" style="87"/>
    <col min="39" max="39" width="13" style="87" bestFit="1" customWidth="1"/>
    <col min="40" max="40" width="11.42578125" style="87"/>
    <col min="41" max="41" width="13" style="87" bestFit="1" customWidth="1"/>
    <col min="42" max="42" width="11.42578125" style="87"/>
    <col min="43" max="43" width="15.140625" style="87" bestFit="1" customWidth="1"/>
    <col min="44" max="44" width="11.42578125" style="87"/>
    <col min="45" max="45" width="13" style="87" bestFit="1" customWidth="1"/>
    <col min="46" max="46" width="11.42578125" style="87"/>
    <col min="47" max="47" width="12.7109375" style="87" bestFit="1" customWidth="1"/>
    <col min="48" max="50" width="11.42578125" style="87"/>
    <col min="51" max="51" width="15.140625" style="87" bestFit="1" customWidth="1"/>
    <col min="52" max="16384" width="11.42578125" style="87"/>
  </cols>
  <sheetData>
    <row r="1" spans="2:54" ht="20.25" x14ac:dyDescent="0.3">
      <c r="B1" s="88" t="s">
        <v>0</v>
      </c>
    </row>
    <row r="2" spans="2:54" ht="9.75" customHeight="1" thickBot="1" x14ac:dyDescent="0.35">
      <c r="AE2" s="91"/>
    </row>
    <row r="3" spans="2:54" ht="33" customHeight="1" thickBot="1" x14ac:dyDescent="0.35">
      <c r="B3" s="191" t="s">
        <v>1</v>
      </c>
      <c r="C3" s="194" t="s">
        <v>2</v>
      </c>
      <c r="D3" s="197" t="s">
        <v>3</v>
      </c>
      <c r="E3" s="194" t="s">
        <v>4</v>
      </c>
      <c r="F3" s="198" t="s">
        <v>5</v>
      </c>
      <c r="G3" s="189" t="s">
        <v>6</v>
      </c>
      <c r="H3" s="190"/>
      <c r="I3" s="1"/>
      <c r="J3" s="2"/>
      <c r="K3" s="1" t="s">
        <v>7</v>
      </c>
      <c r="L3" s="1"/>
      <c r="M3" s="1" t="s">
        <v>8</v>
      </c>
      <c r="N3" s="3"/>
      <c r="O3" s="4"/>
      <c r="P3" s="3"/>
      <c r="Q3" s="5"/>
      <c r="R3" s="44"/>
      <c r="S3" s="49"/>
      <c r="T3" s="5"/>
      <c r="U3" s="5"/>
      <c r="V3" s="5"/>
      <c r="W3" s="5"/>
      <c r="X3" s="50"/>
      <c r="Y3" s="64" t="s">
        <v>9</v>
      </c>
      <c r="Z3" s="6"/>
      <c r="AA3" s="6"/>
      <c r="AB3" s="6"/>
      <c r="AC3" s="6"/>
      <c r="AD3" s="65"/>
      <c r="AE3" s="63" t="s">
        <v>10</v>
      </c>
      <c r="AF3" s="15"/>
      <c r="AG3" s="15"/>
      <c r="AH3" s="15"/>
      <c r="AI3" s="15"/>
      <c r="AJ3" s="15"/>
      <c r="AK3" s="15"/>
      <c r="AL3" s="15"/>
      <c r="AM3" s="15"/>
      <c r="AN3" s="15"/>
      <c r="AO3" s="15"/>
      <c r="AP3" s="15"/>
      <c r="AQ3" s="15"/>
      <c r="AR3" s="15"/>
      <c r="AS3" s="15"/>
      <c r="AT3" s="15"/>
      <c r="AU3" s="15"/>
      <c r="AV3" s="15"/>
      <c r="AW3" s="15"/>
      <c r="AX3" s="15"/>
      <c r="AY3" s="25"/>
    </row>
    <row r="4" spans="2:54" ht="24.75" customHeight="1" x14ac:dyDescent="0.3">
      <c r="B4" s="192"/>
      <c r="C4" s="195"/>
      <c r="D4" s="187"/>
      <c r="E4" s="195"/>
      <c r="F4" s="199"/>
      <c r="G4" s="187" t="s">
        <v>11</v>
      </c>
      <c r="H4" s="183" t="s">
        <v>12</v>
      </c>
      <c r="I4" s="183" t="s">
        <v>13</v>
      </c>
      <c r="J4" s="183" t="s">
        <v>14</v>
      </c>
      <c r="K4" s="183" t="s">
        <v>15</v>
      </c>
      <c r="L4" s="183" t="s">
        <v>16</v>
      </c>
      <c r="M4" s="187" t="s">
        <v>17</v>
      </c>
      <c r="N4" s="187" t="s">
        <v>18</v>
      </c>
      <c r="O4" s="183" t="s">
        <v>19</v>
      </c>
      <c r="P4" s="183" t="s">
        <v>20</v>
      </c>
      <c r="Q4" s="7" t="s">
        <v>21</v>
      </c>
      <c r="R4" s="45"/>
      <c r="S4" s="185" t="s">
        <v>22</v>
      </c>
      <c r="T4" s="177" t="s">
        <v>23</v>
      </c>
      <c r="U4" s="177" t="s">
        <v>24</v>
      </c>
      <c r="V4" s="177" t="s">
        <v>25</v>
      </c>
      <c r="W4" s="177" t="s">
        <v>26</v>
      </c>
      <c r="X4" s="179" t="s">
        <v>27</v>
      </c>
      <c r="Y4" s="181" t="s">
        <v>28</v>
      </c>
      <c r="Z4" s="167" t="s">
        <v>29</v>
      </c>
      <c r="AA4" s="167" t="s">
        <v>30</v>
      </c>
      <c r="AB4" s="167" t="s">
        <v>31</v>
      </c>
      <c r="AC4" s="167" t="s">
        <v>32</v>
      </c>
      <c r="AD4" s="169" t="s">
        <v>33</v>
      </c>
      <c r="AE4" s="16" t="s">
        <v>34</v>
      </c>
      <c r="AF4" s="17"/>
      <c r="AG4" s="17"/>
      <c r="AH4" s="18"/>
      <c r="AI4" s="16" t="s">
        <v>35</v>
      </c>
      <c r="AJ4" s="17"/>
      <c r="AK4" s="17"/>
      <c r="AL4" s="18"/>
      <c r="AM4" s="16" t="s">
        <v>36</v>
      </c>
      <c r="AN4" s="17"/>
      <c r="AO4" s="17"/>
      <c r="AP4" s="18"/>
      <c r="AQ4" s="16" t="s">
        <v>37</v>
      </c>
      <c r="AR4" s="17"/>
      <c r="AS4" s="17"/>
      <c r="AT4" s="18"/>
      <c r="AU4" s="16" t="s">
        <v>38</v>
      </c>
      <c r="AV4" s="17"/>
      <c r="AW4" s="17"/>
      <c r="AX4" s="18"/>
      <c r="AY4" s="171" t="s">
        <v>33</v>
      </c>
    </row>
    <row r="5" spans="2:54" ht="17.25" thickBot="1" x14ac:dyDescent="0.35">
      <c r="B5" s="193"/>
      <c r="C5" s="196"/>
      <c r="D5" s="188"/>
      <c r="E5" s="196"/>
      <c r="F5" s="199"/>
      <c r="G5" s="188"/>
      <c r="H5" s="184"/>
      <c r="I5" s="184"/>
      <c r="J5" s="184"/>
      <c r="K5" s="184"/>
      <c r="L5" s="184"/>
      <c r="M5" s="188"/>
      <c r="N5" s="188"/>
      <c r="O5" s="184"/>
      <c r="P5" s="184"/>
      <c r="Q5" s="8" t="s">
        <v>39</v>
      </c>
      <c r="R5" s="14" t="s">
        <v>40</v>
      </c>
      <c r="S5" s="186"/>
      <c r="T5" s="178"/>
      <c r="U5" s="178"/>
      <c r="V5" s="178"/>
      <c r="W5" s="178"/>
      <c r="X5" s="180"/>
      <c r="Y5" s="182"/>
      <c r="Z5" s="168"/>
      <c r="AA5" s="168"/>
      <c r="AB5" s="168"/>
      <c r="AC5" s="168"/>
      <c r="AD5" s="170"/>
      <c r="AE5" s="19" t="s">
        <v>41</v>
      </c>
      <c r="AF5" s="164" t="s">
        <v>42</v>
      </c>
      <c r="AG5" s="164" t="s">
        <v>43</v>
      </c>
      <c r="AH5" s="164" t="s">
        <v>44</v>
      </c>
      <c r="AI5" s="164" t="s">
        <v>41</v>
      </c>
      <c r="AJ5" s="164" t="s">
        <v>42</v>
      </c>
      <c r="AK5" s="164" t="s">
        <v>43</v>
      </c>
      <c r="AL5" s="164" t="s">
        <v>44</v>
      </c>
      <c r="AM5" s="164" t="s">
        <v>41</v>
      </c>
      <c r="AN5" s="164" t="s">
        <v>42</v>
      </c>
      <c r="AO5" s="164" t="s">
        <v>43</v>
      </c>
      <c r="AP5" s="164" t="s">
        <v>44</v>
      </c>
      <c r="AQ5" s="164" t="s">
        <v>41</v>
      </c>
      <c r="AR5" s="164" t="s">
        <v>42</v>
      </c>
      <c r="AS5" s="164" t="s">
        <v>43</v>
      </c>
      <c r="AT5" s="164" t="s">
        <v>44</v>
      </c>
      <c r="AU5" s="159" t="s">
        <v>41</v>
      </c>
      <c r="AV5" s="157" t="s">
        <v>42</v>
      </c>
      <c r="AW5" s="157" t="s">
        <v>43</v>
      </c>
      <c r="AX5" s="158" t="s">
        <v>44</v>
      </c>
      <c r="AY5" s="172"/>
    </row>
    <row r="6" spans="2:54" s="92" customFormat="1" ht="128.25" thickBot="1" x14ac:dyDescent="0.25">
      <c r="B6" s="173" t="s">
        <v>83</v>
      </c>
      <c r="C6" s="29"/>
      <c r="D6" s="36" t="s">
        <v>84</v>
      </c>
      <c r="E6" s="31"/>
      <c r="F6" s="106"/>
      <c r="G6" s="106" t="s">
        <v>70</v>
      </c>
      <c r="H6" s="106" t="s">
        <v>85</v>
      </c>
      <c r="I6" s="106" t="s">
        <v>86</v>
      </c>
      <c r="J6" s="118" t="s">
        <v>87</v>
      </c>
      <c r="K6" s="119">
        <v>44197</v>
      </c>
      <c r="L6" s="119">
        <v>46022</v>
      </c>
      <c r="M6" s="107" t="s">
        <v>88</v>
      </c>
      <c r="N6" s="120" t="s">
        <v>119</v>
      </c>
      <c r="O6" s="121" t="s">
        <v>120</v>
      </c>
      <c r="P6" s="122" t="s">
        <v>89</v>
      </c>
      <c r="Q6" s="31">
        <v>0</v>
      </c>
      <c r="R6" s="123">
        <v>2020</v>
      </c>
      <c r="S6" s="51">
        <v>0.1</v>
      </c>
      <c r="T6" s="31">
        <v>0.3</v>
      </c>
      <c r="U6" s="31">
        <v>0.5</v>
      </c>
      <c r="V6" s="31">
        <v>0.7</v>
      </c>
      <c r="W6" s="31">
        <v>1</v>
      </c>
      <c r="X6" s="52">
        <v>1</v>
      </c>
      <c r="Y6" s="66">
        <v>80</v>
      </c>
      <c r="Z6" s="32">
        <f>+Y6*1.03</f>
        <v>82.4</v>
      </c>
      <c r="AA6" s="32">
        <f>+Z6*1.03</f>
        <v>84.872000000000014</v>
      </c>
      <c r="AB6" s="32">
        <f t="shared" ref="AB6:AC13" si="0">+AA6*1.03</f>
        <v>87.418160000000015</v>
      </c>
      <c r="AC6" s="32">
        <f t="shared" si="0"/>
        <v>90.040704800000015</v>
      </c>
      <c r="AD6" s="67">
        <f t="shared" ref="AD6:AD13" si="1">SUM(Y6:AC6)</f>
        <v>424.73086480000006</v>
      </c>
      <c r="AE6" s="69">
        <f>Y6</f>
        <v>80</v>
      </c>
      <c r="AF6" s="34" t="s">
        <v>118</v>
      </c>
      <c r="AG6" s="34"/>
      <c r="AH6" s="70"/>
      <c r="AI6" s="69">
        <f t="shared" ref="AI6:AI13" si="2">+Z6</f>
        <v>82.4</v>
      </c>
      <c r="AJ6" s="34" t="s">
        <v>118</v>
      </c>
      <c r="AK6" s="34"/>
      <c r="AL6" s="70"/>
      <c r="AM6" s="69">
        <f t="shared" ref="AM6:AM13" si="3">+AA6</f>
        <v>84.872000000000014</v>
      </c>
      <c r="AN6" s="34" t="s">
        <v>118</v>
      </c>
      <c r="AO6" s="34"/>
      <c r="AP6" s="70"/>
      <c r="AQ6" s="69">
        <f t="shared" ref="AQ6:AQ12" si="4">+AB6</f>
        <v>87.418160000000015</v>
      </c>
      <c r="AR6" s="34" t="s">
        <v>118</v>
      </c>
      <c r="AS6" s="34"/>
      <c r="AT6" s="70"/>
      <c r="AU6" s="76">
        <f t="shared" ref="AU6:AU12" si="5">+AC6</f>
        <v>90.040704800000015</v>
      </c>
      <c r="AV6" s="34" t="s">
        <v>118</v>
      </c>
      <c r="AW6" s="33"/>
      <c r="AX6" s="70"/>
      <c r="AY6" s="79">
        <f t="shared" ref="AY6:AY13" si="6">+AU6+AQ6+AM6+AI6+AE6</f>
        <v>424.73086480000006</v>
      </c>
      <c r="AZ6" s="124"/>
      <c r="BA6" s="124"/>
      <c r="BB6" s="125"/>
    </row>
    <row r="7" spans="2:54" s="92" customFormat="1" ht="153.75" thickBot="1" x14ac:dyDescent="0.25">
      <c r="B7" s="176"/>
      <c r="C7" s="93"/>
      <c r="D7" s="36" t="s">
        <v>91</v>
      </c>
      <c r="E7" s="37"/>
      <c r="F7" s="126"/>
      <c r="G7" s="126" t="s">
        <v>92</v>
      </c>
      <c r="H7" s="126" t="s">
        <v>85</v>
      </c>
      <c r="I7" s="126" t="s">
        <v>86</v>
      </c>
      <c r="J7" s="127" t="s">
        <v>87</v>
      </c>
      <c r="K7" s="128">
        <v>44228</v>
      </c>
      <c r="L7" s="128">
        <v>46022</v>
      </c>
      <c r="M7" s="129" t="s">
        <v>93</v>
      </c>
      <c r="N7" s="130" t="s">
        <v>94</v>
      </c>
      <c r="O7" s="131" t="s">
        <v>95</v>
      </c>
      <c r="P7" s="130" t="s">
        <v>89</v>
      </c>
      <c r="Q7" s="37">
        <v>0</v>
      </c>
      <c r="R7" s="132">
        <v>2020</v>
      </c>
      <c r="S7" s="53">
        <v>0.1</v>
      </c>
      <c r="T7" s="37">
        <v>0.6</v>
      </c>
      <c r="U7" s="37">
        <v>1</v>
      </c>
      <c r="V7" s="37"/>
      <c r="W7" s="37"/>
      <c r="X7" s="54">
        <v>1</v>
      </c>
      <c r="Y7" s="22">
        <v>5</v>
      </c>
      <c r="Z7" s="23">
        <v>40</v>
      </c>
      <c r="AA7" s="23">
        <v>50</v>
      </c>
      <c r="AB7" s="23"/>
      <c r="AC7" s="23">
        <f t="shared" si="0"/>
        <v>0</v>
      </c>
      <c r="AD7" s="68">
        <f t="shared" si="1"/>
        <v>95</v>
      </c>
      <c r="AE7" s="71">
        <f>+Y7</f>
        <v>5</v>
      </c>
      <c r="AF7" s="34" t="s">
        <v>118</v>
      </c>
      <c r="AG7" s="39"/>
      <c r="AH7" s="72"/>
      <c r="AI7" s="71">
        <f t="shared" si="2"/>
        <v>40</v>
      </c>
      <c r="AJ7" s="34" t="s">
        <v>118</v>
      </c>
      <c r="AK7" s="39"/>
      <c r="AL7" s="72"/>
      <c r="AM7" s="71">
        <f t="shared" si="3"/>
        <v>50</v>
      </c>
      <c r="AN7" s="34" t="s">
        <v>118</v>
      </c>
      <c r="AO7" s="39"/>
      <c r="AP7" s="72"/>
      <c r="AQ7" s="71">
        <f t="shared" si="4"/>
        <v>0</v>
      </c>
      <c r="AR7" s="34" t="s">
        <v>118</v>
      </c>
      <c r="AS7" s="39"/>
      <c r="AT7" s="72"/>
      <c r="AU7" s="77">
        <f t="shared" si="5"/>
        <v>0</v>
      </c>
      <c r="AV7" s="39" t="s">
        <v>90</v>
      </c>
      <c r="AW7" s="38"/>
      <c r="AX7" s="72"/>
      <c r="AY7" s="80">
        <f t="shared" si="6"/>
        <v>95</v>
      </c>
      <c r="AZ7" s="124"/>
      <c r="BA7" s="124"/>
      <c r="BB7" s="125"/>
    </row>
    <row r="8" spans="2:54" s="92" customFormat="1" ht="141" thickBot="1" x14ac:dyDescent="0.25">
      <c r="B8" s="173" t="s">
        <v>96</v>
      </c>
      <c r="C8" s="94"/>
      <c r="D8" s="30" t="s">
        <v>97</v>
      </c>
      <c r="E8" s="31"/>
      <c r="F8" s="106"/>
      <c r="G8" s="106" t="s">
        <v>47</v>
      </c>
      <c r="H8" s="106" t="s">
        <v>85</v>
      </c>
      <c r="I8" s="106" t="s">
        <v>98</v>
      </c>
      <c r="J8" s="118"/>
      <c r="K8" s="119">
        <v>44378</v>
      </c>
      <c r="L8" s="119">
        <v>44926</v>
      </c>
      <c r="M8" s="107" t="s">
        <v>62</v>
      </c>
      <c r="N8" s="118" t="s">
        <v>128</v>
      </c>
      <c r="O8" s="118" t="s">
        <v>129</v>
      </c>
      <c r="P8" s="122" t="s">
        <v>89</v>
      </c>
      <c r="Q8" s="41">
        <v>0</v>
      </c>
      <c r="R8" s="46">
        <v>2020</v>
      </c>
      <c r="S8" s="55">
        <v>0.1</v>
      </c>
      <c r="T8" s="31">
        <v>0.6</v>
      </c>
      <c r="U8" s="31">
        <v>1</v>
      </c>
      <c r="V8" s="31"/>
      <c r="W8" s="31"/>
      <c r="X8" s="52">
        <v>1</v>
      </c>
      <c r="Y8" s="66">
        <v>5</v>
      </c>
      <c r="Z8" s="32">
        <f>4*10</f>
        <v>40</v>
      </c>
      <c r="AA8" s="32">
        <v>50</v>
      </c>
      <c r="AB8" s="32"/>
      <c r="AC8" s="32">
        <f t="shared" si="0"/>
        <v>0</v>
      </c>
      <c r="AD8" s="67">
        <f t="shared" si="1"/>
        <v>95</v>
      </c>
      <c r="AE8" s="69">
        <f>+Y8</f>
        <v>5</v>
      </c>
      <c r="AF8" s="34" t="s">
        <v>123</v>
      </c>
      <c r="AG8" s="34"/>
      <c r="AH8" s="70"/>
      <c r="AI8" s="69">
        <f t="shared" si="2"/>
        <v>40</v>
      </c>
      <c r="AJ8" s="34" t="s">
        <v>118</v>
      </c>
      <c r="AK8" s="34"/>
      <c r="AL8" s="70"/>
      <c r="AM8" s="69">
        <f t="shared" si="3"/>
        <v>50</v>
      </c>
      <c r="AN8" s="34" t="s">
        <v>118</v>
      </c>
      <c r="AO8" s="34"/>
      <c r="AP8" s="70"/>
      <c r="AQ8" s="69">
        <f t="shared" si="4"/>
        <v>0</v>
      </c>
      <c r="AR8" s="34"/>
      <c r="AS8" s="34"/>
      <c r="AT8" s="70"/>
      <c r="AU8" s="76">
        <f t="shared" si="5"/>
        <v>0</v>
      </c>
      <c r="AV8" s="34"/>
      <c r="AW8" s="33"/>
      <c r="AX8" s="70"/>
      <c r="AY8" s="79">
        <f t="shared" si="6"/>
        <v>95</v>
      </c>
      <c r="AZ8" s="124"/>
      <c r="BA8" s="124"/>
      <c r="BB8" s="125"/>
    </row>
    <row r="9" spans="2:54" s="92" customFormat="1" ht="128.25" thickBot="1" x14ac:dyDescent="0.25">
      <c r="B9" s="176"/>
      <c r="C9" s="93"/>
      <c r="D9" s="30" t="s">
        <v>125</v>
      </c>
      <c r="E9" s="37"/>
      <c r="F9" s="126"/>
      <c r="G9" s="126" t="s">
        <v>99</v>
      </c>
      <c r="H9" s="126" t="s">
        <v>85</v>
      </c>
      <c r="I9" s="126" t="s">
        <v>98</v>
      </c>
      <c r="J9" s="133" t="s">
        <v>100</v>
      </c>
      <c r="K9" s="128">
        <v>44228</v>
      </c>
      <c r="L9" s="128">
        <v>46022</v>
      </c>
      <c r="M9" s="129" t="s">
        <v>50</v>
      </c>
      <c r="N9" s="127" t="s">
        <v>126</v>
      </c>
      <c r="O9" s="127" t="s">
        <v>127</v>
      </c>
      <c r="P9" s="130" t="s">
        <v>89</v>
      </c>
      <c r="Q9" s="42">
        <v>0</v>
      </c>
      <c r="R9" s="47">
        <v>2020</v>
      </c>
      <c r="S9" s="56">
        <v>0</v>
      </c>
      <c r="T9" s="43">
        <v>170</v>
      </c>
      <c r="U9" s="43">
        <v>340</v>
      </c>
      <c r="V9" s="43">
        <v>510</v>
      </c>
      <c r="W9" s="43">
        <v>680</v>
      </c>
      <c r="X9" s="105">
        <v>680</v>
      </c>
      <c r="Y9" s="22">
        <v>0</v>
      </c>
      <c r="Z9" s="23">
        <f>170*46</f>
        <v>7820</v>
      </c>
      <c r="AA9" s="23">
        <f>+Z9*1.03</f>
        <v>8054.6</v>
      </c>
      <c r="AB9" s="23">
        <f t="shared" si="0"/>
        <v>8296.2380000000012</v>
      </c>
      <c r="AC9" s="23">
        <f t="shared" si="0"/>
        <v>8545.1251400000019</v>
      </c>
      <c r="AD9" s="68">
        <f t="shared" si="1"/>
        <v>32715.963140000007</v>
      </c>
      <c r="AE9" s="71"/>
      <c r="AF9" s="34"/>
      <c r="AG9" s="39"/>
      <c r="AH9" s="72"/>
      <c r="AI9" s="71">
        <f t="shared" si="2"/>
        <v>7820</v>
      </c>
      <c r="AJ9" s="34" t="s">
        <v>118</v>
      </c>
      <c r="AK9" s="39"/>
      <c r="AL9" s="72"/>
      <c r="AM9" s="71">
        <f t="shared" si="3"/>
        <v>8054.6</v>
      </c>
      <c r="AN9" s="34" t="s">
        <v>118</v>
      </c>
      <c r="AO9" s="39"/>
      <c r="AP9" s="72"/>
      <c r="AQ9" s="71">
        <f t="shared" si="4"/>
        <v>8296.2380000000012</v>
      </c>
      <c r="AR9" s="34" t="s">
        <v>118</v>
      </c>
      <c r="AS9" s="39"/>
      <c r="AT9" s="72"/>
      <c r="AU9" s="77">
        <f t="shared" si="5"/>
        <v>8545.1251400000019</v>
      </c>
      <c r="AV9" s="34" t="s">
        <v>118</v>
      </c>
      <c r="AW9" s="38"/>
      <c r="AX9" s="72"/>
      <c r="AY9" s="80">
        <f t="shared" si="6"/>
        <v>32715.96314</v>
      </c>
      <c r="AZ9" s="124"/>
      <c r="BA9" s="124"/>
      <c r="BB9" s="125"/>
    </row>
    <row r="10" spans="2:54" s="92" customFormat="1" ht="123.75" customHeight="1" thickBot="1" x14ac:dyDescent="0.25">
      <c r="B10" s="173" t="s">
        <v>101</v>
      </c>
      <c r="C10" s="94"/>
      <c r="D10" s="30" t="s">
        <v>102</v>
      </c>
      <c r="E10" s="31"/>
      <c r="F10" s="106"/>
      <c r="G10" s="106" t="s">
        <v>47</v>
      </c>
      <c r="H10" s="106" t="s">
        <v>85</v>
      </c>
      <c r="I10" s="106" t="s">
        <v>98</v>
      </c>
      <c r="J10" s="118" t="s">
        <v>100</v>
      </c>
      <c r="K10" s="119">
        <v>44378</v>
      </c>
      <c r="L10" s="119">
        <v>44926</v>
      </c>
      <c r="M10" s="107" t="s">
        <v>62</v>
      </c>
      <c r="N10" s="120" t="s">
        <v>124</v>
      </c>
      <c r="O10" s="102" t="s">
        <v>103</v>
      </c>
      <c r="P10" s="122" t="s">
        <v>89</v>
      </c>
      <c r="Q10" s="41">
        <v>0</v>
      </c>
      <c r="R10" s="46">
        <v>2020</v>
      </c>
      <c r="S10" s="55">
        <v>0.1</v>
      </c>
      <c r="T10" s="31">
        <v>0.5</v>
      </c>
      <c r="U10" s="31">
        <v>1</v>
      </c>
      <c r="V10" s="31"/>
      <c r="W10" s="31"/>
      <c r="X10" s="52">
        <v>1</v>
      </c>
      <c r="Y10" s="66">
        <v>5</v>
      </c>
      <c r="Z10" s="32">
        <f>4*10</f>
        <v>40</v>
      </c>
      <c r="AA10" s="32">
        <v>50</v>
      </c>
      <c r="AB10" s="32"/>
      <c r="AC10" s="32">
        <f t="shared" si="0"/>
        <v>0</v>
      </c>
      <c r="AD10" s="35">
        <f t="shared" si="1"/>
        <v>95</v>
      </c>
      <c r="AE10" s="69">
        <f>+Y10</f>
        <v>5</v>
      </c>
      <c r="AF10" s="34" t="s">
        <v>118</v>
      </c>
      <c r="AG10" s="34"/>
      <c r="AH10" s="70"/>
      <c r="AI10" s="69">
        <f t="shared" si="2"/>
        <v>40</v>
      </c>
      <c r="AJ10" s="34" t="s">
        <v>118</v>
      </c>
      <c r="AK10" s="34"/>
      <c r="AL10" s="70"/>
      <c r="AM10" s="69">
        <f t="shared" si="3"/>
        <v>50</v>
      </c>
      <c r="AN10" s="34" t="s">
        <v>118</v>
      </c>
      <c r="AO10" s="34"/>
      <c r="AP10" s="70"/>
      <c r="AQ10" s="69">
        <f t="shared" si="4"/>
        <v>0</v>
      </c>
      <c r="AR10" s="34"/>
      <c r="AS10" s="34"/>
      <c r="AT10" s="70"/>
      <c r="AU10" s="76">
        <f t="shared" si="5"/>
        <v>0</v>
      </c>
      <c r="AV10" s="34"/>
      <c r="AW10" s="33"/>
      <c r="AX10" s="70"/>
      <c r="AY10" s="79">
        <f t="shared" si="6"/>
        <v>95</v>
      </c>
      <c r="AZ10" s="124"/>
      <c r="BA10" s="124"/>
      <c r="BB10" s="125"/>
    </row>
    <row r="11" spans="2:54" s="95" customFormat="1" ht="115.5" thickBot="1" x14ac:dyDescent="0.25">
      <c r="B11" s="175"/>
      <c r="C11" s="96"/>
      <c r="D11" s="30" t="s">
        <v>121</v>
      </c>
      <c r="E11" s="13"/>
      <c r="F11" s="98"/>
      <c r="G11" s="98" t="s">
        <v>70</v>
      </c>
      <c r="H11" s="98" t="s">
        <v>110</v>
      </c>
      <c r="I11" s="98" t="s">
        <v>111</v>
      </c>
      <c r="J11" s="99" t="s">
        <v>112</v>
      </c>
      <c r="K11" s="100">
        <v>44197</v>
      </c>
      <c r="L11" s="100">
        <v>45291</v>
      </c>
      <c r="M11" s="101" t="s">
        <v>50</v>
      </c>
      <c r="N11" s="134" t="s">
        <v>122</v>
      </c>
      <c r="O11" s="102" t="s">
        <v>113</v>
      </c>
      <c r="P11" s="122" t="s">
        <v>89</v>
      </c>
      <c r="Q11" s="28">
        <v>0</v>
      </c>
      <c r="R11" s="11">
        <v>2020</v>
      </c>
      <c r="S11" s="28">
        <v>0.1</v>
      </c>
      <c r="T11" s="28">
        <v>0.5</v>
      </c>
      <c r="U11" s="28">
        <v>1</v>
      </c>
      <c r="V11" s="28">
        <v>1</v>
      </c>
      <c r="W11" s="135">
        <v>1</v>
      </c>
      <c r="X11" s="135">
        <v>1</v>
      </c>
      <c r="Y11" s="103">
        <v>10</v>
      </c>
      <c r="Z11" s="103">
        <v>40</v>
      </c>
      <c r="AA11" s="104">
        <v>50</v>
      </c>
      <c r="AB11" s="136"/>
      <c r="AC11" s="104"/>
      <c r="AD11" s="12">
        <f>SUM(Y11:AA11)</f>
        <v>100</v>
      </c>
      <c r="AE11" s="104">
        <v>10</v>
      </c>
      <c r="AF11" s="34" t="s">
        <v>123</v>
      </c>
      <c r="AG11" s="104"/>
      <c r="AH11" s="11"/>
      <c r="AI11" s="104">
        <v>40</v>
      </c>
      <c r="AJ11" s="34" t="s">
        <v>123</v>
      </c>
      <c r="AK11" s="104"/>
      <c r="AL11" s="11"/>
      <c r="AM11" s="103">
        <v>50</v>
      </c>
      <c r="AN11" s="34" t="s">
        <v>123</v>
      </c>
      <c r="AO11" s="26"/>
      <c r="AP11" s="73"/>
      <c r="AQ11" s="141">
        <f t="shared" si="4"/>
        <v>0</v>
      </c>
      <c r="AR11" s="26"/>
      <c r="AS11" s="26"/>
      <c r="AT11" s="73"/>
      <c r="AU11" s="78">
        <f t="shared" si="5"/>
        <v>0</v>
      </c>
      <c r="AV11" s="26"/>
      <c r="AW11" s="27"/>
      <c r="AX11" s="73"/>
      <c r="AY11" s="142">
        <f t="shared" si="6"/>
        <v>100</v>
      </c>
      <c r="AZ11" s="137"/>
      <c r="BA11" s="137"/>
      <c r="BB11" s="138"/>
    </row>
    <row r="12" spans="2:54" s="92" customFormat="1" ht="141" thickBot="1" x14ac:dyDescent="0.25">
      <c r="B12" s="175"/>
      <c r="C12" s="97"/>
      <c r="D12" s="36" t="s">
        <v>114</v>
      </c>
      <c r="E12" s="13"/>
      <c r="F12" s="98"/>
      <c r="G12" s="98" t="s">
        <v>104</v>
      </c>
      <c r="H12" s="98" t="s">
        <v>85</v>
      </c>
      <c r="I12" s="98" t="s">
        <v>98</v>
      </c>
      <c r="J12" s="114" t="s">
        <v>100</v>
      </c>
      <c r="K12" s="100">
        <v>44378</v>
      </c>
      <c r="L12" s="139">
        <v>46022</v>
      </c>
      <c r="M12" s="101"/>
      <c r="N12" s="127" t="s">
        <v>126</v>
      </c>
      <c r="O12" s="127" t="s">
        <v>127</v>
      </c>
      <c r="P12" s="134" t="s">
        <v>89</v>
      </c>
      <c r="Q12" s="28">
        <v>0</v>
      </c>
      <c r="R12" s="48">
        <v>2020</v>
      </c>
      <c r="S12" s="165">
        <v>0</v>
      </c>
      <c r="T12" s="166">
        <v>170</v>
      </c>
      <c r="U12" s="43">
        <v>340</v>
      </c>
      <c r="V12" s="43">
        <v>510</v>
      </c>
      <c r="W12" s="43">
        <v>680</v>
      </c>
      <c r="X12" s="105">
        <v>680</v>
      </c>
      <c r="Y12" s="20">
        <v>0</v>
      </c>
      <c r="Z12" s="12">
        <f>170*46</f>
        <v>7820</v>
      </c>
      <c r="AA12" s="12">
        <f>+Z12*1.03</f>
        <v>8054.6</v>
      </c>
      <c r="AB12" s="12">
        <f t="shared" si="0"/>
        <v>8296.2380000000012</v>
      </c>
      <c r="AC12" s="12">
        <f t="shared" si="0"/>
        <v>8545.1251400000019</v>
      </c>
      <c r="AD12" s="140">
        <f t="shared" si="1"/>
        <v>32715.963140000007</v>
      </c>
      <c r="AE12" s="141"/>
      <c r="AF12" s="34" t="s">
        <v>118</v>
      </c>
      <c r="AG12" s="26"/>
      <c r="AH12" s="73"/>
      <c r="AI12" s="141">
        <f t="shared" si="2"/>
        <v>7820</v>
      </c>
      <c r="AJ12" s="34" t="s">
        <v>118</v>
      </c>
      <c r="AK12" s="26"/>
      <c r="AL12" s="73"/>
      <c r="AM12" s="141">
        <f t="shared" si="3"/>
        <v>8054.6</v>
      </c>
      <c r="AN12" s="34" t="s">
        <v>118</v>
      </c>
      <c r="AO12" s="26"/>
      <c r="AP12" s="73"/>
      <c r="AQ12" s="141">
        <f t="shared" si="4"/>
        <v>8296.2380000000012</v>
      </c>
      <c r="AR12" s="34" t="s">
        <v>118</v>
      </c>
      <c r="AS12" s="26"/>
      <c r="AT12" s="73"/>
      <c r="AU12" s="78">
        <f t="shared" si="5"/>
        <v>8545.1251400000019</v>
      </c>
      <c r="AV12" s="34" t="s">
        <v>118</v>
      </c>
      <c r="AW12" s="27"/>
      <c r="AX12" s="73"/>
      <c r="AY12" s="142">
        <f t="shared" si="6"/>
        <v>32715.96314</v>
      </c>
      <c r="AZ12" s="124"/>
      <c r="BA12" s="124"/>
      <c r="BB12" s="125"/>
    </row>
    <row r="13" spans="2:54" s="92" customFormat="1" ht="91.5" customHeight="1" thickBot="1" x14ac:dyDescent="0.25">
      <c r="B13" s="176"/>
      <c r="C13" s="93"/>
      <c r="D13" s="36" t="s">
        <v>115</v>
      </c>
      <c r="E13" s="37"/>
      <c r="F13" s="126"/>
      <c r="G13" s="126" t="s">
        <v>47</v>
      </c>
      <c r="H13" s="126" t="s">
        <v>85</v>
      </c>
      <c r="I13" s="126" t="s">
        <v>98</v>
      </c>
      <c r="J13" s="127" t="s">
        <v>100</v>
      </c>
      <c r="K13" s="128">
        <v>44378</v>
      </c>
      <c r="L13" s="143">
        <v>46022</v>
      </c>
      <c r="M13" s="144"/>
      <c r="N13" s="131" t="s">
        <v>133</v>
      </c>
      <c r="O13" s="130" t="s">
        <v>134</v>
      </c>
      <c r="P13" s="130" t="s">
        <v>89</v>
      </c>
      <c r="Q13" s="42">
        <v>0</v>
      </c>
      <c r="R13" s="47">
        <v>2020</v>
      </c>
      <c r="S13" s="60">
        <v>0.1</v>
      </c>
      <c r="T13" s="42">
        <v>0.3</v>
      </c>
      <c r="U13" s="42">
        <v>0.5</v>
      </c>
      <c r="V13" s="42">
        <v>0.75</v>
      </c>
      <c r="W13" s="42">
        <v>1</v>
      </c>
      <c r="X13" s="57">
        <v>1</v>
      </c>
      <c r="Y13" s="22">
        <v>5</v>
      </c>
      <c r="Z13" s="23">
        <f>4.5*10</f>
        <v>45</v>
      </c>
      <c r="AA13" s="23">
        <f>+Z13*1.03</f>
        <v>46.35</v>
      </c>
      <c r="AB13" s="23">
        <f t="shared" si="0"/>
        <v>47.740500000000004</v>
      </c>
      <c r="AC13" s="23">
        <f t="shared" si="0"/>
        <v>49.172715000000004</v>
      </c>
      <c r="AD13" s="40">
        <f t="shared" si="1"/>
        <v>193.263215</v>
      </c>
      <c r="AE13" s="71">
        <f>+Y13</f>
        <v>5</v>
      </c>
      <c r="AF13" s="12" t="s">
        <v>116</v>
      </c>
      <c r="AG13" s="39"/>
      <c r="AH13" s="72"/>
      <c r="AI13" s="71">
        <f t="shared" si="2"/>
        <v>45</v>
      </c>
      <c r="AJ13" s="12" t="s">
        <v>116</v>
      </c>
      <c r="AK13" s="39"/>
      <c r="AL13" s="72"/>
      <c r="AM13" s="71">
        <f t="shared" si="3"/>
        <v>46.35</v>
      </c>
      <c r="AN13" s="12" t="s">
        <v>116</v>
      </c>
      <c r="AO13" s="39"/>
      <c r="AP13" s="72"/>
      <c r="AQ13" s="71">
        <f>+AB13</f>
        <v>47.740500000000004</v>
      </c>
      <c r="AR13" s="12" t="s">
        <v>116</v>
      </c>
      <c r="AS13" s="39"/>
      <c r="AT13" s="72"/>
      <c r="AU13" s="77">
        <f>+AC13</f>
        <v>49.172715000000004</v>
      </c>
      <c r="AV13" s="12" t="s">
        <v>116</v>
      </c>
      <c r="AW13" s="38"/>
      <c r="AX13" s="72"/>
      <c r="AY13" s="80">
        <f t="shared" si="6"/>
        <v>193.263215</v>
      </c>
      <c r="AZ13" s="124"/>
      <c r="BA13" s="124"/>
      <c r="BB13" s="125"/>
    </row>
    <row r="14" spans="2:54" s="92" customFormat="1" ht="89.25" x14ac:dyDescent="0.2">
      <c r="B14" s="173" t="s">
        <v>45</v>
      </c>
      <c r="C14" s="160"/>
      <c r="D14" s="9" t="s">
        <v>46</v>
      </c>
      <c r="E14" s="106"/>
      <c r="F14" s="106"/>
      <c r="G14" s="106" t="s">
        <v>47</v>
      </c>
      <c r="H14" s="106" t="s">
        <v>105</v>
      </c>
      <c r="I14" s="106" t="s">
        <v>48</v>
      </c>
      <c r="J14" s="145" t="s">
        <v>49</v>
      </c>
      <c r="K14" s="146">
        <v>44594</v>
      </c>
      <c r="L14" s="146">
        <v>45107</v>
      </c>
      <c r="M14" s="147" t="s">
        <v>50</v>
      </c>
      <c r="N14" s="107" t="s">
        <v>51</v>
      </c>
      <c r="O14" s="120" t="s">
        <v>52</v>
      </c>
      <c r="P14" s="118" t="s">
        <v>53</v>
      </c>
      <c r="Q14" s="81">
        <v>0</v>
      </c>
      <c r="R14" s="46">
        <v>2020</v>
      </c>
      <c r="S14" s="82"/>
      <c r="T14" s="81">
        <v>1</v>
      </c>
      <c r="U14" s="81">
        <v>0.3</v>
      </c>
      <c r="V14" s="81"/>
      <c r="W14" s="81"/>
      <c r="X14" s="83">
        <v>1</v>
      </c>
      <c r="Y14" s="108">
        <v>0</v>
      </c>
      <c r="Z14" s="109">
        <v>75.724598400000005</v>
      </c>
      <c r="AA14" s="109">
        <v>0</v>
      </c>
      <c r="AB14" s="109">
        <v>0</v>
      </c>
      <c r="AC14" s="109">
        <v>0</v>
      </c>
      <c r="AD14" s="110">
        <v>75.724598400000005</v>
      </c>
      <c r="AE14" s="66">
        <v>0</v>
      </c>
      <c r="AF14" s="32"/>
      <c r="AG14" s="32">
        <v>0</v>
      </c>
      <c r="AH14" s="84"/>
      <c r="AI14" s="66">
        <v>60</v>
      </c>
      <c r="AJ14" s="32" t="s">
        <v>54</v>
      </c>
      <c r="AK14" s="32">
        <v>15.724598400000001</v>
      </c>
      <c r="AL14" s="84" t="s">
        <v>55</v>
      </c>
      <c r="AM14" s="66">
        <v>0</v>
      </c>
      <c r="AN14" s="32"/>
      <c r="AO14" s="32">
        <v>0</v>
      </c>
      <c r="AP14" s="84"/>
      <c r="AQ14" s="66">
        <v>0</v>
      </c>
      <c r="AR14" s="32"/>
      <c r="AS14" s="32">
        <v>0</v>
      </c>
      <c r="AT14" s="84"/>
      <c r="AU14" s="66">
        <v>0</v>
      </c>
      <c r="AV14" s="32"/>
      <c r="AW14" s="32">
        <v>0</v>
      </c>
      <c r="AX14" s="84"/>
      <c r="AY14" s="85">
        <v>75.724598400000005</v>
      </c>
      <c r="AZ14" s="125"/>
      <c r="BA14" s="125"/>
      <c r="BB14" s="125"/>
    </row>
    <row r="15" spans="2:54" s="92" customFormat="1" ht="89.25" x14ac:dyDescent="0.2">
      <c r="B15" s="174"/>
      <c r="C15" s="161"/>
      <c r="D15" s="9" t="s">
        <v>56</v>
      </c>
      <c r="E15" s="13"/>
      <c r="F15" s="98"/>
      <c r="G15" s="98" t="s">
        <v>57</v>
      </c>
      <c r="H15" s="98" t="s">
        <v>105</v>
      </c>
      <c r="I15" s="98" t="s">
        <v>48</v>
      </c>
      <c r="J15" s="148" t="s">
        <v>49</v>
      </c>
      <c r="K15" s="100">
        <v>44228</v>
      </c>
      <c r="L15" s="100">
        <v>46022</v>
      </c>
      <c r="M15" s="149" t="s">
        <v>50</v>
      </c>
      <c r="N15" s="149" t="s">
        <v>58</v>
      </c>
      <c r="O15" s="102" t="s">
        <v>59</v>
      </c>
      <c r="P15" s="134" t="s">
        <v>106</v>
      </c>
      <c r="Q15" s="10">
        <v>1</v>
      </c>
      <c r="R15" s="48">
        <v>2020</v>
      </c>
      <c r="S15" s="61">
        <v>1</v>
      </c>
      <c r="T15" s="10">
        <v>2</v>
      </c>
      <c r="U15" s="10">
        <v>3</v>
      </c>
      <c r="V15" s="10">
        <v>4</v>
      </c>
      <c r="W15" s="10">
        <v>5</v>
      </c>
      <c r="X15" s="62">
        <v>5</v>
      </c>
      <c r="Y15" s="111">
        <v>146.20766399999999</v>
      </c>
      <c r="Z15" s="112">
        <v>150.59389392000003</v>
      </c>
      <c r="AA15" s="112">
        <v>155.11171073759999</v>
      </c>
      <c r="AB15" s="112">
        <v>159.765062059728</v>
      </c>
      <c r="AC15" s="112">
        <v>164.55801392151989</v>
      </c>
      <c r="AD15" s="113">
        <v>776.23634463884787</v>
      </c>
      <c r="AE15" s="20">
        <v>120</v>
      </c>
      <c r="AF15" s="12" t="s">
        <v>116</v>
      </c>
      <c r="AG15" s="12">
        <v>26.207664000000001</v>
      </c>
      <c r="AH15" s="21" t="s">
        <v>117</v>
      </c>
      <c r="AI15" s="20">
        <v>123.6</v>
      </c>
      <c r="AJ15" s="12" t="s">
        <v>116</v>
      </c>
      <c r="AK15" s="12">
        <v>26.993893920000001</v>
      </c>
      <c r="AL15" s="21" t="s">
        <v>117</v>
      </c>
      <c r="AM15" s="20">
        <v>127.30800000000001</v>
      </c>
      <c r="AN15" s="12" t="s">
        <v>116</v>
      </c>
      <c r="AO15" s="12">
        <v>27.803710737600003</v>
      </c>
      <c r="AP15" s="21" t="s">
        <v>117</v>
      </c>
      <c r="AQ15" s="20">
        <v>131.12724</v>
      </c>
      <c r="AR15" s="12" t="s">
        <v>116</v>
      </c>
      <c r="AS15" s="12">
        <v>28.637822059728006</v>
      </c>
      <c r="AT15" s="21" t="s">
        <v>117</v>
      </c>
      <c r="AU15" s="20">
        <v>135.06105720000002</v>
      </c>
      <c r="AV15" s="12" t="s">
        <v>116</v>
      </c>
      <c r="AW15" s="12">
        <v>29.496956721519847</v>
      </c>
      <c r="AX15" s="21" t="s">
        <v>117</v>
      </c>
      <c r="AY15" s="74">
        <v>776.23634463884787</v>
      </c>
      <c r="AZ15" s="125"/>
      <c r="BA15" s="125"/>
      <c r="BB15" s="125"/>
    </row>
    <row r="16" spans="2:54" s="92" customFormat="1" ht="117" customHeight="1" x14ac:dyDescent="0.2">
      <c r="B16" s="175"/>
      <c r="C16" s="97"/>
      <c r="D16" s="9" t="s">
        <v>60</v>
      </c>
      <c r="E16" s="98"/>
      <c r="F16" s="98"/>
      <c r="G16" s="98" t="s">
        <v>61</v>
      </c>
      <c r="H16" s="98" t="s">
        <v>105</v>
      </c>
      <c r="I16" s="98" t="s">
        <v>48</v>
      </c>
      <c r="J16" s="148" t="s">
        <v>49</v>
      </c>
      <c r="K16" s="100">
        <v>44593</v>
      </c>
      <c r="L16" s="100">
        <v>46022</v>
      </c>
      <c r="M16" s="149" t="s">
        <v>62</v>
      </c>
      <c r="N16" s="114" t="s">
        <v>63</v>
      </c>
      <c r="O16" s="150" t="s">
        <v>64</v>
      </c>
      <c r="P16" s="134" t="s">
        <v>107</v>
      </c>
      <c r="Q16" s="10">
        <v>0</v>
      </c>
      <c r="R16" s="48">
        <v>2020</v>
      </c>
      <c r="S16" s="58"/>
      <c r="T16" s="13">
        <v>0.35</v>
      </c>
      <c r="U16" s="13">
        <v>0.5</v>
      </c>
      <c r="V16" s="13">
        <v>0.75</v>
      </c>
      <c r="W16" s="13">
        <v>1</v>
      </c>
      <c r="X16" s="59">
        <v>1</v>
      </c>
      <c r="Y16" s="111">
        <v>0</v>
      </c>
      <c r="Z16" s="112">
        <v>55.529287800000006</v>
      </c>
      <c r="AA16" s="112">
        <v>59.258924800000003</v>
      </c>
      <c r="AB16" s="112">
        <v>35.286692544000005</v>
      </c>
      <c r="AC16" s="112">
        <v>62.09529332032001</v>
      </c>
      <c r="AD16" s="113">
        <v>212.17019846432004</v>
      </c>
      <c r="AE16" s="20">
        <v>0</v>
      </c>
      <c r="AF16" s="12"/>
      <c r="AG16" s="12">
        <v>0</v>
      </c>
      <c r="AH16" s="21"/>
      <c r="AI16" s="20">
        <v>0</v>
      </c>
      <c r="AJ16" s="12"/>
      <c r="AK16" s="12">
        <v>55.529287800000006</v>
      </c>
      <c r="AL16" s="21" t="s">
        <v>117</v>
      </c>
      <c r="AM16" s="20">
        <v>25</v>
      </c>
      <c r="AN16" s="12" t="s">
        <v>116</v>
      </c>
      <c r="AO16" s="12">
        <v>34.258924800000003</v>
      </c>
      <c r="AP16" s="21" t="s">
        <v>117</v>
      </c>
      <c r="AQ16" s="20">
        <v>0</v>
      </c>
      <c r="AR16" s="12"/>
      <c r="AS16" s="12">
        <v>35.286692544000005</v>
      </c>
      <c r="AT16" s="21" t="s">
        <v>117</v>
      </c>
      <c r="AU16" s="20">
        <v>25.75</v>
      </c>
      <c r="AV16" s="12" t="s">
        <v>116</v>
      </c>
      <c r="AW16" s="12">
        <v>36.34529332032001</v>
      </c>
      <c r="AX16" s="21" t="s">
        <v>117</v>
      </c>
      <c r="AY16" s="74">
        <v>212.17019846432004</v>
      </c>
      <c r="AZ16" s="125"/>
      <c r="BA16" s="125"/>
      <c r="BB16" s="125"/>
    </row>
    <row r="17" spans="2:54" s="92" customFormat="1" ht="89.25" x14ac:dyDescent="0.2">
      <c r="B17" s="175"/>
      <c r="C17" s="97"/>
      <c r="D17" s="9" t="s">
        <v>65</v>
      </c>
      <c r="E17" s="13"/>
      <c r="F17" s="98"/>
      <c r="G17" s="98" t="s">
        <v>66</v>
      </c>
      <c r="H17" s="98" t="s">
        <v>105</v>
      </c>
      <c r="I17" s="98" t="s">
        <v>48</v>
      </c>
      <c r="J17" s="148" t="s">
        <v>49</v>
      </c>
      <c r="K17" s="100">
        <v>44256</v>
      </c>
      <c r="L17" s="100">
        <v>46022</v>
      </c>
      <c r="M17" s="149" t="s">
        <v>62</v>
      </c>
      <c r="N17" s="114" t="s">
        <v>67</v>
      </c>
      <c r="O17" s="150" t="s">
        <v>68</v>
      </c>
      <c r="P17" s="134" t="s">
        <v>108</v>
      </c>
      <c r="Q17" s="10">
        <v>1</v>
      </c>
      <c r="R17" s="48">
        <v>2020</v>
      </c>
      <c r="S17" s="58">
        <v>0.5</v>
      </c>
      <c r="T17" s="13">
        <v>0.65</v>
      </c>
      <c r="U17" s="13">
        <v>0.8</v>
      </c>
      <c r="V17" s="13">
        <v>0.9</v>
      </c>
      <c r="W17" s="13">
        <v>1</v>
      </c>
      <c r="X17" s="59">
        <v>1</v>
      </c>
      <c r="Y17" s="111">
        <v>59.258924800000003</v>
      </c>
      <c r="Z17" s="112">
        <v>1647.7589247999999</v>
      </c>
      <c r="AA17" s="112">
        <v>1697.1916925439998</v>
      </c>
      <c r="AB17" s="112">
        <v>1748.10744332032</v>
      </c>
      <c r="AC17" s="112">
        <v>1800.5506666199296</v>
      </c>
      <c r="AD17" s="113">
        <v>6952.86765208425</v>
      </c>
      <c r="AE17" s="20">
        <v>25</v>
      </c>
      <c r="AF17" s="12" t="s">
        <v>116</v>
      </c>
      <c r="AG17" s="12">
        <v>34.258924800000003</v>
      </c>
      <c r="AH17" s="21" t="s">
        <v>117</v>
      </c>
      <c r="AI17" s="20">
        <v>1613.5</v>
      </c>
      <c r="AJ17" s="12" t="s">
        <v>116</v>
      </c>
      <c r="AK17" s="12">
        <v>34.258924800000003</v>
      </c>
      <c r="AL17" s="21" t="s">
        <v>117</v>
      </c>
      <c r="AM17" s="20">
        <v>1661.905</v>
      </c>
      <c r="AN17" s="12" t="s">
        <v>116</v>
      </c>
      <c r="AO17" s="12">
        <v>35.286692544000005</v>
      </c>
      <c r="AP17" s="21" t="s">
        <v>117</v>
      </c>
      <c r="AQ17" s="20">
        <v>1711.76215</v>
      </c>
      <c r="AR17" s="12" t="s">
        <v>116</v>
      </c>
      <c r="AS17" s="12">
        <v>36.34529332032001</v>
      </c>
      <c r="AT17" s="21" t="s">
        <v>117</v>
      </c>
      <c r="AU17" s="20">
        <v>1763.1150144999999</v>
      </c>
      <c r="AV17" s="12" t="s">
        <v>116</v>
      </c>
      <c r="AW17" s="12">
        <v>37.435652119929614</v>
      </c>
      <c r="AX17" s="21" t="s">
        <v>117</v>
      </c>
      <c r="AY17" s="74">
        <v>6952.86765208425</v>
      </c>
      <c r="AZ17" s="125"/>
      <c r="BA17" s="125"/>
      <c r="BB17" s="125"/>
    </row>
    <row r="18" spans="2:54" s="92" customFormat="1" ht="89.25" x14ac:dyDescent="0.2">
      <c r="B18" s="175"/>
      <c r="C18" s="97"/>
      <c r="D18" s="9" t="s">
        <v>69</v>
      </c>
      <c r="E18" s="13"/>
      <c r="F18" s="98"/>
      <c r="G18" s="98" t="s">
        <v>70</v>
      </c>
      <c r="H18" s="98" t="s">
        <v>105</v>
      </c>
      <c r="I18" s="98" t="s">
        <v>48</v>
      </c>
      <c r="J18" s="148" t="s">
        <v>49</v>
      </c>
      <c r="K18" s="100">
        <v>44593</v>
      </c>
      <c r="L18" s="100">
        <v>46022</v>
      </c>
      <c r="M18" s="149" t="s">
        <v>62</v>
      </c>
      <c r="N18" s="149" t="s">
        <v>71</v>
      </c>
      <c r="O18" s="150" t="s">
        <v>72</v>
      </c>
      <c r="P18" s="134" t="s">
        <v>107</v>
      </c>
      <c r="Q18" s="10">
        <v>1</v>
      </c>
      <c r="R18" s="48">
        <v>2020</v>
      </c>
      <c r="S18" s="58"/>
      <c r="T18" s="13">
        <v>0.25</v>
      </c>
      <c r="U18" s="13">
        <v>0.5</v>
      </c>
      <c r="V18" s="13">
        <v>0.75</v>
      </c>
      <c r="W18" s="13">
        <v>1</v>
      </c>
      <c r="X18" s="59">
        <v>1</v>
      </c>
      <c r="Y18" s="111">
        <v>0</v>
      </c>
      <c r="Z18" s="112">
        <v>59.258924800000003</v>
      </c>
      <c r="AA18" s="112">
        <v>61.036692544000005</v>
      </c>
      <c r="AB18" s="112">
        <v>1649.84529332032</v>
      </c>
      <c r="AC18" s="112">
        <v>1699.3406521199295</v>
      </c>
      <c r="AD18" s="113">
        <v>3469.4815627842495</v>
      </c>
      <c r="AE18" s="20">
        <v>0</v>
      </c>
      <c r="AF18" s="12"/>
      <c r="AG18" s="12">
        <v>0</v>
      </c>
      <c r="AH18" s="21"/>
      <c r="AI18" s="20">
        <v>25</v>
      </c>
      <c r="AJ18" s="12" t="s">
        <v>116</v>
      </c>
      <c r="AK18" s="12">
        <v>34.258924800000003</v>
      </c>
      <c r="AL18" s="21" t="s">
        <v>117</v>
      </c>
      <c r="AM18" s="20">
        <v>25.75</v>
      </c>
      <c r="AN18" s="12" t="s">
        <v>116</v>
      </c>
      <c r="AO18" s="12">
        <v>35.286692544000005</v>
      </c>
      <c r="AP18" s="21" t="s">
        <v>117</v>
      </c>
      <c r="AQ18" s="20">
        <v>1613.5</v>
      </c>
      <c r="AR18" s="12" t="s">
        <v>116</v>
      </c>
      <c r="AS18" s="12">
        <v>36.34529332032001</v>
      </c>
      <c r="AT18" s="21" t="s">
        <v>117</v>
      </c>
      <c r="AU18" s="20">
        <v>1661.905</v>
      </c>
      <c r="AV18" s="12" t="s">
        <v>116</v>
      </c>
      <c r="AW18" s="12">
        <v>37.435652119929614</v>
      </c>
      <c r="AX18" s="21" t="s">
        <v>117</v>
      </c>
      <c r="AY18" s="74">
        <v>3469.481562784249</v>
      </c>
      <c r="AZ18" s="125"/>
      <c r="BA18" s="125"/>
      <c r="BB18" s="125"/>
    </row>
    <row r="19" spans="2:54" s="92" customFormat="1" ht="89.25" x14ac:dyDescent="0.2">
      <c r="B19" s="175"/>
      <c r="C19" s="97"/>
      <c r="D19" s="9" t="s">
        <v>73</v>
      </c>
      <c r="E19" s="13"/>
      <c r="F19" s="98"/>
      <c r="G19" s="98" t="s">
        <v>74</v>
      </c>
      <c r="H19" s="98" t="s">
        <v>105</v>
      </c>
      <c r="I19" s="98" t="s">
        <v>48</v>
      </c>
      <c r="J19" s="148" t="s">
        <v>49</v>
      </c>
      <c r="K19" s="100">
        <v>44256</v>
      </c>
      <c r="L19" s="100">
        <v>46022</v>
      </c>
      <c r="M19" s="149" t="s">
        <v>50</v>
      </c>
      <c r="N19" s="114" t="s">
        <v>130</v>
      </c>
      <c r="O19" s="102" t="s">
        <v>75</v>
      </c>
      <c r="P19" s="134" t="s">
        <v>76</v>
      </c>
      <c r="Q19" s="10">
        <v>1</v>
      </c>
      <c r="R19" s="48">
        <v>2020</v>
      </c>
      <c r="S19" s="61">
        <v>1</v>
      </c>
      <c r="T19" s="10">
        <v>2</v>
      </c>
      <c r="U19" s="10">
        <v>3</v>
      </c>
      <c r="V19" s="10">
        <v>4</v>
      </c>
      <c r="W19" s="10">
        <v>5</v>
      </c>
      <c r="X19" s="62">
        <v>5</v>
      </c>
      <c r="Y19" s="111">
        <v>222.44919680000001</v>
      </c>
      <c r="Z19" s="112">
        <v>229.122672704</v>
      </c>
      <c r="AA19" s="112">
        <v>235.99635288512002</v>
      </c>
      <c r="AB19" s="112">
        <v>243.07624347167362</v>
      </c>
      <c r="AC19" s="112">
        <v>250.36853077582384</v>
      </c>
      <c r="AD19" s="113">
        <v>1181.0129966366176</v>
      </c>
      <c r="AE19" s="20">
        <v>191</v>
      </c>
      <c r="AF19" s="12" t="s">
        <v>116</v>
      </c>
      <c r="AG19" s="12">
        <v>31.449196800000003</v>
      </c>
      <c r="AH19" s="21" t="s">
        <v>55</v>
      </c>
      <c r="AI19" s="20">
        <v>196.73</v>
      </c>
      <c r="AJ19" s="12" t="s">
        <v>116</v>
      </c>
      <c r="AK19" s="12">
        <v>32.392672704000006</v>
      </c>
      <c r="AL19" s="21" t="s">
        <v>117</v>
      </c>
      <c r="AM19" s="20">
        <v>202.6319</v>
      </c>
      <c r="AN19" s="12" t="s">
        <v>116</v>
      </c>
      <c r="AO19" s="12">
        <v>33.364452885120002</v>
      </c>
      <c r="AP19" s="21" t="s">
        <v>117</v>
      </c>
      <c r="AQ19" s="20">
        <v>208.710857</v>
      </c>
      <c r="AR19" s="12" t="s">
        <v>116</v>
      </c>
      <c r="AS19" s="12">
        <v>34.365386471673609</v>
      </c>
      <c r="AT19" s="21" t="s">
        <v>117</v>
      </c>
      <c r="AU19" s="20">
        <v>214.97218271</v>
      </c>
      <c r="AV19" s="12" t="s">
        <v>116</v>
      </c>
      <c r="AW19" s="12">
        <v>35.396348065823815</v>
      </c>
      <c r="AX19" s="21" t="s">
        <v>117</v>
      </c>
      <c r="AY19" s="74">
        <v>1181.0129966366176</v>
      </c>
      <c r="AZ19" s="125"/>
      <c r="BA19" s="125"/>
      <c r="BB19" s="125"/>
    </row>
    <row r="20" spans="2:54" s="92" customFormat="1" ht="89.25" x14ac:dyDescent="0.2">
      <c r="B20" s="175"/>
      <c r="C20" s="97"/>
      <c r="D20" s="9" t="s">
        <v>77</v>
      </c>
      <c r="E20" s="13"/>
      <c r="F20" s="98"/>
      <c r="G20" s="98" t="s">
        <v>78</v>
      </c>
      <c r="H20" s="98" t="s">
        <v>105</v>
      </c>
      <c r="I20" s="98" t="s">
        <v>48</v>
      </c>
      <c r="J20" s="148" t="s">
        <v>49</v>
      </c>
      <c r="K20" s="100">
        <v>44562</v>
      </c>
      <c r="L20" s="100">
        <v>46022</v>
      </c>
      <c r="M20" s="149" t="s">
        <v>50</v>
      </c>
      <c r="N20" s="114" t="s">
        <v>131</v>
      </c>
      <c r="O20" s="102" t="s">
        <v>79</v>
      </c>
      <c r="P20" s="134" t="s">
        <v>76</v>
      </c>
      <c r="Q20" s="10">
        <v>0</v>
      </c>
      <c r="R20" s="48">
        <v>2020</v>
      </c>
      <c r="S20" s="61"/>
      <c r="T20" s="10">
        <v>1</v>
      </c>
      <c r="U20" s="10">
        <v>2</v>
      </c>
      <c r="V20" s="10">
        <v>3</v>
      </c>
      <c r="W20" s="10">
        <v>4</v>
      </c>
      <c r="X20" s="62">
        <v>4</v>
      </c>
      <c r="Y20" s="111">
        <v>0</v>
      </c>
      <c r="Z20" s="112">
        <v>530.44919679999998</v>
      </c>
      <c r="AA20" s="112">
        <v>546.36267270400003</v>
      </c>
      <c r="AB20" s="112">
        <v>562.75355288512003</v>
      </c>
      <c r="AC20" s="112">
        <v>579.63615947167364</v>
      </c>
      <c r="AD20" s="113">
        <v>2219.2015818607938</v>
      </c>
      <c r="AE20" s="20">
        <v>0</v>
      </c>
      <c r="AF20" s="12"/>
      <c r="AG20" s="12">
        <v>0</v>
      </c>
      <c r="AH20" s="21"/>
      <c r="AI20" s="20">
        <v>499</v>
      </c>
      <c r="AJ20" s="12" t="s">
        <v>116</v>
      </c>
      <c r="AK20" s="12">
        <v>31.449196800000003</v>
      </c>
      <c r="AL20" s="21" t="s">
        <v>117</v>
      </c>
      <c r="AM20" s="20">
        <v>513.97</v>
      </c>
      <c r="AN20" s="12" t="s">
        <v>116</v>
      </c>
      <c r="AO20" s="12">
        <v>32.392672704000006</v>
      </c>
      <c r="AP20" s="21" t="s">
        <v>117</v>
      </c>
      <c r="AQ20" s="20">
        <v>529.38909999999998</v>
      </c>
      <c r="AR20" s="12" t="s">
        <v>116</v>
      </c>
      <c r="AS20" s="12">
        <v>33.364452885120002</v>
      </c>
      <c r="AT20" s="21" t="s">
        <v>117</v>
      </c>
      <c r="AU20" s="20">
        <v>545.27077299999996</v>
      </c>
      <c r="AV20" s="12" t="s">
        <v>116</v>
      </c>
      <c r="AW20" s="12">
        <v>34.365386471673609</v>
      </c>
      <c r="AX20" s="21" t="s">
        <v>117</v>
      </c>
      <c r="AY20" s="74">
        <v>2219.2015818607933</v>
      </c>
      <c r="AZ20" s="125"/>
      <c r="BA20" s="125"/>
      <c r="BB20" s="125"/>
    </row>
    <row r="21" spans="2:54" s="92" customFormat="1" ht="90" thickBot="1" x14ac:dyDescent="0.25">
      <c r="B21" s="175"/>
      <c r="C21" s="97"/>
      <c r="D21" s="9" t="s">
        <v>80</v>
      </c>
      <c r="E21" s="126"/>
      <c r="F21" s="126"/>
      <c r="G21" s="126" t="s">
        <v>81</v>
      </c>
      <c r="H21" s="126" t="s">
        <v>105</v>
      </c>
      <c r="I21" s="126" t="s">
        <v>48</v>
      </c>
      <c r="J21" s="151" t="s">
        <v>49</v>
      </c>
      <c r="K21" s="128">
        <v>44593</v>
      </c>
      <c r="L21" s="128">
        <v>46022</v>
      </c>
      <c r="M21" s="129" t="s">
        <v>62</v>
      </c>
      <c r="N21" s="152" t="s">
        <v>132</v>
      </c>
      <c r="O21" s="153" t="s">
        <v>82</v>
      </c>
      <c r="P21" s="130" t="s">
        <v>109</v>
      </c>
      <c r="Q21" s="86">
        <v>0</v>
      </c>
      <c r="R21" s="47">
        <v>2020</v>
      </c>
      <c r="S21" s="53"/>
      <c r="T21" s="37">
        <v>0.25</v>
      </c>
      <c r="U21" s="37">
        <v>0.5</v>
      </c>
      <c r="V21" s="37">
        <v>0.75</v>
      </c>
      <c r="W21" s="37">
        <v>1</v>
      </c>
      <c r="X21" s="54">
        <v>1</v>
      </c>
      <c r="Y21" s="115">
        <v>0</v>
      </c>
      <c r="Z21" s="116">
        <v>61.449196800000003</v>
      </c>
      <c r="AA21" s="116">
        <v>63.292672704000005</v>
      </c>
      <c r="AB21" s="116">
        <v>65.19145288512</v>
      </c>
      <c r="AC21" s="116">
        <v>67.14719647167361</v>
      </c>
      <c r="AD21" s="117">
        <v>257.08051886079363</v>
      </c>
      <c r="AE21" s="22">
        <v>0</v>
      </c>
      <c r="AF21" s="23"/>
      <c r="AG21" s="23">
        <v>0</v>
      </c>
      <c r="AH21" s="24"/>
      <c r="AI21" s="22">
        <v>30</v>
      </c>
      <c r="AJ21" s="12" t="s">
        <v>116</v>
      </c>
      <c r="AK21" s="23">
        <v>31.449196800000003</v>
      </c>
      <c r="AL21" s="21" t="s">
        <v>117</v>
      </c>
      <c r="AM21" s="22">
        <v>30.9</v>
      </c>
      <c r="AN21" s="12" t="s">
        <v>116</v>
      </c>
      <c r="AO21" s="23">
        <v>32.392672704000006</v>
      </c>
      <c r="AP21" s="21" t="s">
        <v>117</v>
      </c>
      <c r="AQ21" s="22">
        <v>31.827000000000002</v>
      </c>
      <c r="AR21" s="12" t="s">
        <v>116</v>
      </c>
      <c r="AS21" s="23">
        <v>33.364452885120002</v>
      </c>
      <c r="AT21" s="21" t="s">
        <v>117</v>
      </c>
      <c r="AU21" s="22">
        <v>32.78181</v>
      </c>
      <c r="AV21" s="12" t="s">
        <v>116</v>
      </c>
      <c r="AW21" s="23">
        <v>34.365386471673609</v>
      </c>
      <c r="AX21" s="21" t="s">
        <v>117</v>
      </c>
      <c r="AY21" s="75">
        <v>257.08051886079363</v>
      </c>
      <c r="AZ21" s="125"/>
      <c r="BA21" s="125"/>
      <c r="BB21" s="125"/>
    </row>
    <row r="22" spans="2:54" x14ac:dyDescent="0.3">
      <c r="E22" s="154"/>
      <c r="F22" s="154"/>
      <c r="G22" s="154"/>
      <c r="H22" s="154"/>
      <c r="I22" s="154"/>
      <c r="J22" s="154"/>
      <c r="K22" s="154"/>
      <c r="L22" s="154"/>
      <c r="M22" s="154"/>
      <c r="N22" s="154"/>
      <c r="O22" s="154"/>
      <c r="P22" s="154"/>
      <c r="Q22" s="155"/>
      <c r="R22" s="154"/>
      <c r="S22" s="155"/>
      <c r="T22" s="155"/>
      <c r="U22" s="155"/>
      <c r="V22" s="155"/>
      <c r="W22" s="155"/>
      <c r="X22" s="155"/>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4"/>
      <c r="BA22" s="154"/>
      <c r="BB22" s="154"/>
    </row>
    <row r="23" spans="2:54" x14ac:dyDescent="0.3">
      <c r="AY23" s="162">
        <f>SUM(AY6:AY22)</f>
        <v>81578.695813529877</v>
      </c>
    </row>
    <row r="24" spans="2:54" x14ac:dyDescent="0.3">
      <c r="AE24" s="162">
        <f>SUM(AE6:AE21)</f>
        <v>446</v>
      </c>
      <c r="AG24" s="162">
        <f>SUM(AG6:AG21)</f>
        <v>91.915785600000007</v>
      </c>
      <c r="AI24" s="162">
        <f>SUM(AI6:AI23)</f>
        <v>18475.23</v>
      </c>
      <c r="AK24" s="162">
        <f>SUM(AK6:AK21)</f>
        <v>262.05669602400002</v>
      </c>
      <c r="AM24" s="162">
        <f>SUM(AM6:AM23)</f>
        <v>19027.886900000001</v>
      </c>
      <c r="AO24" s="162">
        <f>SUM(AO6:AO21)</f>
        <v>230.78581891872</v>
      </c>
      <c r="AQ24" s="162">
        <f>SUM(AQ6:AQ21)</f>
        <v>20953.951007000003</v>
      </c>
      <c r="AS24" s="162">
        <f>SUM(AS6:AS21)</f>
        <v>237.70939348628161</v>
      </c>
      <c r="AU24" s="162">
        <f>SUM(AU6:AU21)</f>
        <v>21608.319537210005</v>
      </c>
      <c r="AW24" s="162">
        <f>SUM(AW6:AW21)</f>
        <v>244.84067529087014</v>
      </c>
    </row>
    <row r="26" spans="2:54" x14ac:dyDescent="0.3">
      <c r="AF26" s="163">
        <f>+AE24+AG24</f>
        <v>537.91578560000005</v>
      </c>
      <c r="AJ26" s="163">
        <f>+AI24+AK24</f>
        <v>18737.286696023999</v>
      </c>
      <c r="AN26" s="163">
        <f>+AM24+AO24</f>
        <v>19258.672718918722</v>
      </c>
      <c r="AR26" s="163">
        <f>+AQ24+AS24</f>
        <v>21191.660400486286</v>
      </c>
      <c r="AV26" s="163">
        <f>+AU24+AW24</f>
        <v>21853.160212500876</v>
      </c>
      <c r="AY26" s="163">
        <f>SUM(AF26:AV26)</f>
        <v>81578.695813529892</v>
      </c>
    </row>
  </sheetData>
  <mergeCells count="33">
    <mergeCell ref="G3:H3"/>
    <mergeCell ref="G4:G5"/>
    <mergeCell ref="H4:H5"/>
    <mergeCell ref="B3:B5"/>
    <mergeCell ref="C3:C5"/>
    <mergeCell ref="D3:D5"/>
    <mergeCell ref="E3:E5"/>
    <mergeCell ref="F3:F5"/>
    <mergeCell ref="T4:T5"/>
    <mergeCell ref="U4:U5"/>
    <mergeCell ref="V4:V5"/>
    <mergeCell ref="I4:I5"/>
    <mergeCell ref="J4:J5"/>
    <mergeCell ref="K4:K5"/>
    <mergeCell ref="L4:L5"/>
    <mergeCell ref="M4:M5"/>
    <mergeCell ref="N4:N5"/>
    <mergeCell ref="AC4:AC5"/>
    <mergeCell ref="AD4:AD5"/>
    <mergeCell ref="AY4:AY5"/>
    <mergeCell ref="B14:B21"/>
    <mergeCell ref="B6:B7"/>
    <mergeCell ref="B8:B9"/>
    <mergeCell ref="B10:B13"/>
    <mergeCell ref="W4:W5"/>
    <mergeCell ref="X4:X5"/>
    <mergeCell ref="Y4:Y5"/>
    <mergeCell ref="Z4:Z5"/>
    <mergeCell ref="AA4:AA5"/>
    <mergeCell ref="AB4:AB5"/>
    <mergeCell ref="O4:O5"/>
    <mergeCell ref="P4:P5"/>
    <mergeCell ref="S4:S5"/>
  </mergeCells>
  <dataValidations xWindow="499" yWindow="469" count="29">
    <dataValidation allowBlank="1" showInputMessage="1" showErrorMessage="1" prompt="Total de los recursos asignados para cada acción al finalizar la vigencia del documento CONPES." sqref="AY4"/>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S4:X5"/>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M4:M10 M15:M21"/>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E3:E5"/>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3:D5 D10:D21"/>
    <dataValidation allowBlank="1" showInputMessage="1" showErrorMessage="1" prompt="Escriba la fórmula de cálculo del indicador, teniendo en cuenta las indicaciones de la DSEPP consignadas en su Guía Metodológica. " sqref="O21 O8:O12 O4:P5 O16:O18"/>
    <dataValidation allowBlank="1" showInputMessage="1" showErrorMessage="1" prompt="De acuerdo a la fecha de aprobación se mostrata el año correspondiente a cada vigencia. " sqref="AE4:AX4"/>
    <dataValidation allowBlank="1" showInputMessage="1" showErrorMessage="1" prompt="Escriba el valor y el año de la línea base de los indicadores que tienen disponibles dicha información. Recuerde que la línea base debe estar expresada en la misma unidad de la meta." sqref="Q4:R4"/>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3:X3"/>
    <dataValidation allowBlank="1" showInputMessage="1" showErrorMessage="1" prompt="Defina el período de tiempo en el que la acción será ejecutada." sqref="K3:L3"/>
    <dataValidation allowBlank="1" showInputMessage="1" showErrorMessage="1" prompt="Escriba el nombre completo de la persona responsable de reportar la ejecución de la acción." sqref="I4"/>
    <dataValidation allowBlank="1" showInputMessage="1" showErrorMessage="1" prompt="En caso de cambios en los responsables de la ejecución, por favor actualizar la información con la del nuevo responsable." sqref="G3"/>
    <dataValidation allowBlank="1" showInputMessage="1" showErrorMessage="1" prompt="Escriba la entidad responsable de la ejecución de la acción. Utilice nombres completos y no siglas." sqref="G4"/>
    <dataValidation allowBlank="1" showInputMessage="1" showErrorMessage="1" prompt="Escriba el nombre de la Dirección, Subdirección, Grupo o Unidad encargada de la ejecución de la acción._x000a__x000a_Utilice nombres completos y no siglas." sqref="H4"/>
    <dataValidation allowBlank="1" showInputMessage="1" showErrorMessage="1" prompt="Escriba el correo electrónico de la persona responsable de reportar la ejecución de la acción." sqref="J4"/>
    <dataValidation allowBlank="1" showInputMessage="1" showErrorMessage="1" prompt="Escriba la fecha de inicio de la acción._x000a__x000a_Formato DD/MM/AAAA." sqref="K4"/>
    <dataValidation allowBlank="1" showInputMessage="1" showErrorMessage="1" prompt="Escriba la fecha de finalización de la acción._x000a__x000a_Formato DD/MM/AAAA." sqref="L4"/>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4"/>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E3"/>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3:C5"/>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3:B5"/>
    <dataValidation allowBlank="1" showInputMessage="1" showErrorMessage="1" prompt="Escriba los recursos asignados para cada vigencia" sqref="AS14:AS21 AQ14:AQ21 AW14:AW21 AG12:AI13 AA11 AG6:AI10 AK6:AM10 AK12:AM13 AK11 AI11 AG11 AC11 AG14:AG21 AI14:AI21 AK14:AK21 AM14:AM21 AE6:AE21 AO6:AO21 AU14:AU21"/>
    <dataValidation type="date" allowBlank="1" showInputMessage="1" showErrorMessage="1" error="Escriba la fecha en formato DD/MM/AAAA" sqref="L12:L13 K14:L14">
      <formula1>36526</formula1>
      <formula2>55153</formula2>
    </dataValidation>
    <dataValidation type="custom" allowBlank="1" showInputMessage="1" showErrorMessage="1" sqref="C6">
      <formula1>1</formula1>
    </dataValidation>
    <dataValidation allowBlank="1" showInputMessage="1" showErrorMessage="1" prompt="Escriba el año de la línea base." sqref="R6:R7"/>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D6:D9"/>
    <dataValidation allowBlank="1" showInputMessage="1" showErrorMessage="1" prompt="Escriba la fuente de financiamiento de la acción para cada vigencia." sqref="AU6:AU13 AW6:AW13"/>
    <dataValidation type="whole" allowBlank="1" showInputMessage="1" showErrorMessage="1" sqref="W11:Y11">
      <formula1>1</formula1>
      <formula2>1000000000</formula2>
    </dataValidation>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6:E21">
      <formula1>C6</formula1>
    </dataValidation>
  </dataValidations>
  <hyperlinks>
    <hyperlink ref="J6" r:id="rId1" display="ehyder.barbosa@orgsolidarias.gov.co"/>
    <hyperlink ref="J7" r:id="rId2" display="ehyder.barbosa@orgsolidarias.gov.co"/>
    <hyperlink ref="J9" r:id="rId3"/>
    <hyperlink ref="J11" r:id="rId4"/>
    <hyperlink ref="J14" r:id="rId5"/>
    <hyperlink ref="J15" r:id="rId6"/>
    <hyperlink ref="J16" r:id="rId7"/>
    <hyperlink ref="J17" r:id="rId8"/>
    <hyperlink ref="J18" r:id="rId9"/>
    <hyperlink ref="J19" r:id="rId10"/>
    <hyperlink ref="J20" r:id="rId11"/>
    <hyperlink ref="J21" r:id="rId12"/>
  </hyperlinks>
  <pageMargins left="0.7" right="0.7" top="0.75" bottom="0.75" header="0.3" footer="0.3"/>
  <pageSetup paperSize="9" orientation="portrait" horizontalDpi="4294967293"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 mill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BONILLA CORTES</dc:creator>
  <cp:lastModifiedBy>ÓSCAR MERCHÁN</cp:lastModifiedBy>
  <dcterms:created xsi:type="dcterms:W3CDTF">2021-06-10T19:23:39Z</dcterms:created>
  <dcterms:modified xsi:type="dcterms:W3CDTF">2021-06-17T19:46:50Z</dcterms:modified>
</cp:coreProperties>
</file>