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24226"/>
  <mc:AlternateContent xmlns:mc="http://schemas.openxmlformats.org/markup-compatibility/2006">
    <mc:Choice Requires="x15">
      <x15ac:absPath xmlns:x15ac="http://schemas.microsoft.com/office/spreadsheetml/2010/11/ac" url="\\fileserver\FileServer\Planeacion\GESTION 2024\1. PENSAMIENTO Y DIRECCIONAMIENTO ESTRATEGICO\13. Jornada de Planeación 2025\9. Planes 2025\A publicar\"/>
    </mc:Choice>
  </mc:AlternateContent>
  <xr:revisionPtr revIDLastSave="0" documentId="8_{FC5ECAF0-A546-4748-9FF6-5384E7575F20}" xr6:coauthVersionLast="47" xr6:coauthVersionMax="47" xr10:uidLastSave="{00000000-0000-0000-0000-000000000000}"/>
  <bookViews>
    <workbookView xWindow="-120" yWindow="-120" windowWidth="29040" windowHeight="15720" tabRatio="907" firstSheet="2" activeTab="2" xr2:uid="{00000000-000D-0000-FFFF-FFFF00000000}"/>
  </bookViews>
  <sheets>
    <sheet name="Observaciones caracterizacion" sheetId="19" state="hidden" r:id="rId1"/>
    <sheet name="Hoja1" sheetId="11" state="hidden" r:id="rId2"/>
    <sheet name="MAPA RIESGOS US" sheetId="28" r:id="rId3"/>
    <sheet name="Mapa de Riesgo" sheetId="29" state="hidden" r:id="rId4"/>
    <sheet name="MAPA RIESGOS SEGURIDAD" sheetId="33" r:id="rId5"/>
    <sheet name="Tabla probabiidad" sheetId="14" state="hidden" r:id="rId6"/>
    <sheet name="Tabla impacto" sheetId="15" state="hidden" r:id="rId7"/>
    <sheet name="Matriz calor_RI" sheetId="16" state="hidden" r:id="rId8"/>
    <sheet name="Matriz calor RR" sheetId="27" state="hidden" r:id="rId9"/>
    <sheet name="Tabla Valoración Controles" sheetId="17" state="hidden" r:id="rId10"/>
    <sheet name="Atributos controles" sheetId="22" state="hidden" r:id="rId11"/>
    <sheet name="Clasificacion riesgo" sheetId="13" state="hidden" r:id="rId12"/>
    <sheet name="Factores Riesgo" sheetId="12" state="hidden" r:id="rId13"/>
    <sheet name="ValoraciónControles " sheetId="24" state="hidden" r:id="rId14"/>
    <sheet name="CONTROL DE CAMBIOS" sheetId="34" state="hidden" r:id="rId15"/>
    <sheet name="RESUMEN 1" sheetId="30" state="hidden" r:id="rId16"/>
    <sheet name="RESUMEN 2" sheetId="31" state="hidden" r:id="rId17"/>
    <sheet name="Matriz calor_RI (2)" sheetId="35" state="hidden" r:id="rId18"/>
    <sheet name="Calculos Controles" sheetId="23"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xlnm._FilterDatabase" localSheetId="2" hidden="1">'MAPA RIESGOS US'!$A$10:$AO$76</definedName>
    <definedName name="_xlnm._FilterDatabase" localSheetId="15" hidden="1">'RESUMEN 1'!$D$3:$F$59</definedName>
    <definedName name="_xlnm._FilterDatabase" localSheetId="16" hidden="1">'RESUMEN 2'!$B$6:$I$22</definedName>
    <definedName name="A_Obj1">OFFSET(#REF!,0,0,COUNTA(#REF!)-1,1)</definedName>
    <definedName name="A_Obj2">OFFSET(#REF!,0,0,COUNTA(#REF!)-1,1)</definedName>
    <definedName name="A_Obj3">OFFSET(#REF!,0,0,COUNTA(#REF!)-1,1)</definedName>
    <definedName name="A_Obj4">OFFSET(#REF!,0,0,COUNTA(#REF!)-1,1)</definedName>
    <definedName name="Acc_1">#REF!</definedName>
    <definedName name="Acc_2">#REF!</definedName>
    <definedName name="Acc_3">#REF!</definedName>
    <definedName name="Acc_4">#REF!</definedName>
    <definedName name="Acc_5">#REF!</definedName>
    <definedName name="Acc_6">#REF!</definedName>
    <definedName name="Acc_7">#REF!</definedName>
    <definedName name="Acc_8">#REF!</definedName>
    <definedName name="Acc_9">#REF!</definedName>
    <definedName name="ActualBeyond">PeriodInActual*(#REF!&gt;0)</definedName>
    <definedName name="_xlnm.Print_Area" localSheetId="2">'MAPA RIESGOS US'!$A$1:$AG$75</definedName>
    <definedName name="Colombia">#REF!</definedName>
    <definedName name="Departamentos" localSheetId="17">#REF!</definedName>
    <definedName name="Departamentos">#REF!</definedName>
    <definedName name="FEBRERO">PercentCompleteBeyond*PeriodInPlan</definedName>
    <definedName name="Fuentes" localSheetId="17">#REF!</definedName>
    <definedName name="Fuentes">#REF!</definedName>
    <definedName name="GGAd">#REF!</definedName>
    <definedName name="Gtics">#REF!=MEDIAN(#REF!,#REF!,#REF!+#REF!-1)</definedName>
    <definedName name="h">(#REF!=MEDIAN(#REF!,#REF!,#REF!+#REF!)*(#REF!&gt;0))*((#REF!&lt;(INT(#REF!+#REF!*#REF!)))+(#REF!=#REF!))*(#REF!&gt;0)</definedName>
    <definedName name="Indicadores" localSheetId="17">#REF!</definedName>
    <definedName name="Indicadores">#REF!</definedName>
    <definedName name="MAPA_DE_RIESGOS_DE_SEGURIDAD_DIGITAL">'MAPA RIESGOS US'!#REF!</definedName>
    <definedName name="MIPG1">PeriodInActual*(#REF!&gt;0)</definedName>
    <definedName name="noooooooo">#REF!=MEDIAN(#REF!,#REF!,#REF!+#REF!-1)</definedName>
    <definedName name="nueva">#REF!=MEDIAN(#REF!,#REF!,#REF!+#REF!-1)</definedName>
    <definedName name="Objetivos" localSheetId="17">OFFSET(#REF!,0,0,COUNTA(#REF!)-1,1)</definedName>
    <definedName name="Objetivos">OFFSET(#REF!,0,0,COUNTA(#REF!)-1,1)</definedName>
    <definedName name="Ordenamiento">#REF!</definedName>
    <definedName name="Pai">#REF!</definedName>
    <definedName name="Paises">#REF!</definedName>
    <definedName name="PercentCompleteBeyond">(#REF!=MEDIAN(#REF!,#REF!,#REF!+#REF!)*(#REF!&gt;0))*((#REF!&lt;(INT(#REF!+#REF!*#REF!)))+(#REF!=#REF!))*(#REF!&gt;0)</definedName>
    <definedName name="period_selected">#REF!</definedName>
    <definedName name="PeriodInActual">#REF!=MEDIAN(#REF!,#REF!,#REF!+#REF!-1)</definedName>
    <definedName name="PeriodInPlan">#REF!=MEDIAN(#REF!,#REF!,#REF!+#REF!-1)</definedName>
    <definedName name="Peru">#REF!</definedName>
    <definedName name="Plan">PeriodInPlan*(#REF!&gt;0)</definedName>
    <definedName name="PorcentajeCompletado">PercentCompleteBeyond*PeriodInPlan</definedName>
    <definedName name="Procesos">[1]Hoja1!$B$2:$B$17</definedName>
    <definedName name="Real">(PeriodInActual*(#REF!&gt;0))*PeriodInPlan</definedName>
    <definedName name="TitleRegion..BO60">#REF!</definedName>
    <definedName name="_xlnm.Print_Titles" localSheetId="2">'MAPA RIESGOS US'!$1:$10</definedName>
    <definedName name="Trans">#REF!</definedName>
    <definedName name="Transformaciones">'[2]Estructura de PND'!$B$4:$B$8</definedName>
    <definedName name="yg">PeriodInPlan*(#REF!&gt;0)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8" l="1"/>
  <c r="L23" i="28"/>
  <c r="J24" i="28"/>
  <c r="L24" i="28"/>
  <c r="J25" i="28"/>
  <c r="L25" i="28"/>
  <c r="AA45" i="28" l="1"/>
  <c r="J45" i="28"/>
  <c r="H38" i="28"/>
  <c r="H37" i="28"/>
  <c r="H35" i="28"/>
  <c r="AA17" i="28"/>
  <c r="L17" i="28"/>
  <c r="J17" i="28"/>
  <c r="H75" i="28" l="1"/>
  <c r="H74" i="28"/>
  <c r="H73" i="28"/>
  <c r="J20" i="28" l="1"/>
  <c r="J22" i="28"/>
  <c r="AA12" i="28"/>
  <c r="AA20" i="28"/>
  <c r="AA19" i="28"/>
  <c r="AA18" i="28"/>
  <c r="AA16" i="28"/>
  <c r="AA15" i="28"/>
  <c r="AA14" i="28"/>
  <c r="AA13" i="28"/>
  <c r="AA11" i="28"/>
  <c r="L13" i="28"/>
  <c r="J13" i="28"/>
  <c r="H13" i="28"/>
  <c r="AA52" i="28" l="1"/>
  <c r="AA53" i="28"/>
  <c r="AA54" i="28"/>
  <c r="AA55" i="28"/>
  <c r="AA68" i="28" l="1"/>
  <c r="L68" i="28"/>
  <c r="J68" i="28"/>
  <c r="L58" i="28"/>
  <c r="J58" i="28"/>
  <c r="L57" i="28" l="1"/>
  <c r="T13" i="31" l="1"/>
  <c r="N22" i="31"/>
  <c r="M8" i="31"/>
  <c r="M7" i="31"/>
  <c r="M16" i="31"/>
  <c r="M17" i="31"/>
  <c r="M18" i="31"/>
  <c r="M19" i="31"/>
  <c r="M20" i="31"/>
  <c r="M21" i="31"/>
  <c r="M15" i="31"/>
  <c r="M14" i="31"/>
  <c r="M13" i="31"/>
  <c r="M12" i="31"/>
  <c r="M11" i="31"/>
  <c r="M10" i="31"/>
  <c r="M9" i="31"/>
  <c r="M6" i="31"/>
  <c r="O22" i="31"/>
  <c r="I5" i="30"/>
  <c r="H5" i="30"/>
  <c r="K1" i="22"/>
  <c r="M22" i="31" l="1"/>
  <c r="J32" i="28" l="1"/>
  <c r="J31" i="28"/>
  <c r="J30" i="28"/>
  <c r="J29" i="28"/>
  <c r="J28" i="28"/>
  <c r="AA44" i="28" l="1"/>
  <c r="AA43" i="28"/>
  <c r="AA42" i="28"/>
  <c r="AA41" i="28"/>
  <c r="L44" i="28"/>
  <c r="L43" i="28"/>
  <c r="L42" i="28"/>
  <c r="L41" i="28"/>
  <c r="J44" i="28"/>
  <c r="H22" i="31"/>
  <c r="G22" i="31"/>
  <c r="F22" i="31"/>
  <c r="E22" i="31"/>
  <c r="D22" i="31"/>
  <c r="C21" i="31"/>
  <c r="C20" i="31"/>
  <c r="C19" i="31"/>
  <c r="C18" i="31"/>
  <c r="C17" i="31"/>
  <c r="C16" i="31"/>
  <c r="C15" i="31"/>
  <c r="C14" i="31"/>
  <c r="C13" i="31"/>
  <c r="C12" i="31"/>
  <c r="C11" i="31"/>
  <c r="C10" i="31"/>
  <c r="C9" i="31"/>
  <c r="C8" i="31"/>
  <c r="C7" i="31"/>
  <c r="C6" i="31"/>
  <c r="W31" i="31" l="1"/>
  <c r="AA25" i="28" l="1"/>
  <c r="N5" i="30" l="1"/>
  <c r="J5" i="30"/>
  <c r="Y34" i="33"/>
  <c r="J34" i="33"/>
  <c r="H34" i="33"/>
  <c r="Y33" i="33"/>
  <c r="Y32" i="33"/>
  <c r="Y31" i="33"/>
  <c r="Y30" i="33"/>
  <c r="J30" i="33"/>
  <c r="H30" i="33"/>
  <c r="Y23" i="33"/>
  <c r="J23" i="33"/>
  <c r="H23" i="33"/>
  <c r="Y16" i="33"/>
  <c r="J16" i="33"/>
  <c r="H16" i="33"/>
  <c r="R14" i="33"/>
  <c r="R13" i="33"/>
  <c r="R11" i="33"/>
  <c r="Y10" i="33"/>
  <c r="R10" i="33"/>
  <c r="J10" i="33"/>
  <c r="H10" i="33"/>
  <c r="W35" i="31" l="1"/>
  <c r="W34" i="31"/>
  <c r="W33" i="31"/>
  <c r="W32" i="31"/>
  <c r="W30" i="31"/>
  <c r="W29" i="31"/>
  <c r="W28" i="31"/>
  <c r="Q5" i="30"/>
  <c r="P5" i="30"/>
  <c r="O5" i="30"/>
  <c r="L5" i="30"/>
  <c r="K5" i="30"/>
  <c r="C22" i="31" l="1"/>
  <c r="W36" i="31"/>
  <c r="Q93" i="30"/>
  <c r="P93" i="30"/>
  <c r="O93" i="30"/>
  <c r="N93" i="30"/>
  <c r="C59" i="30"/>
  <c r="R5" i="30" l="1"/>
  <c r="P7" i="30" s="1"/>
  <c r="W5" i="30" s="1"/>
  <c r="O98" i="30"/>
  <c r="O99" i="30" s="1"/>
  <c r="N94" i="30"/>
  <c r="P98" i="30"/>
  <c r="P99" i="30" s="1"/>
  <c r="O94" i="30"/>
  <c r="Q98" i="30"/>
  <c r="Q99" i="30" s="1"/>
  <c r="P94" i="30"/>
  <c r="R98" i="30"/>
  <c r="R99" i="30" s="1"/>
  <c r="Q94" i="30"/>
  <c r="O7" i="30" l="1"/>
  <c r="V5" i="30" s="1"/>
  <c r="R7" i="30"/>
  <c r="Q7" i="30"/>
  <c r="X5" i="30" s="1"/>
  <c r="H6" i="30"/>
  <c r="I6" i="30"/>
  <c r="J6" i="30"/>
  <c r="K6" i="30"/>
  <c r="L6" i="30"/>
  <c r="N7" i="30"/>
  <c r="U5" i="30" s="1"/>
  <c r="Y5" i="30" l="1"/>
  <c r="AA50" i="28"/>
  <c r="L50" i="28"/>
  <c r="AA49" i="28"/>
  <c r="L49" i="28"/>
  <c r="J49" i="28"/>
  <c r="AA48" i="28"/>
  <c r="L48" i="28"/>
  <c r="AA75" i="28" l="1"/>
  <c r="L75" i="28"/>
  <c r="J75" i="28"/>
  <c r="AA74" i="28"/>
  <c r="L74" i="28"/>
  <c r="J74" i="28"/>
  <c r="AA73" i="28"/>
  <c r="L73" i="28"/>
  <c r="J73" i="28"/>
  <c r="J72" i="28" l="1"/>
  <c r="J71" i="28"/>
  <c r="J69" i="28"/>
  <c r="H72" i="28"/>
  <c r="AA67" i="28" l="1"/>
  <c r="AA66" i="28"/>
  <c r="AA65" i="28"/>
  <c r="L67" i="28"/>
  <c r="L66" i="28"/>
  <c r="L65" i="28"/>
  <c r="J67" i="28"/>
  <c r="J66" i="28"/>
  <c r="J65" i="28"/>
  <c r="AA61" i="28"/>
  <c r="L56" i="28"/>
  <c r="L55" i="28" l="1"/>
  <c r="J55" i="28"/>
  <c r="L54" i="28"/>
  <c r="J54" i="28"/>
  <c r="L53" i="28"/>
  <c r="J53" i="28"/>
  <c r="L52" i="28"/>
  <c r="J52" i="28"/>
  <c r="AA46" i="28" l="1"/>
  <c r="AA40" i="28"/>
  <c r="AA38" i="28"/>
  <c r="AA37" i="28"/>
  <c r="AA35" i="28"/>
  <c r="AA34" i="28"/>
  <c r="AA33" i="28"/>
  <c r="AA24" i="28"/>
  <c r="AA22" i="28"/>
  <c r="AA21" i="28"/>
  <c r="L46" i="28" l="1"/>
  <c r="J46" i="28"/>
  <c r="L34" i="28" l="1"/>
  <c r="L33" i="28"/>
  <c r="L32" i="28"/>
  <c r="L31" i="28"/>
  <c r="L30" i="28"/>
  <c r="L29" i="28"/>
  <c r="L28" i="28"/>
  <c r="L27" i="28"/>
  <c r="L22" i="28"/>
  <c r="L20" i="28"/>
  <c r="L18" i="28"/>
  <c r="L16" i="28"/>
  <c r="L15" i="28"/>
  <c r="L14" i="28"/>
  <c r="L12" i="28"/>
  <c r="L11" i="28"/>
  <c r="J35" i="28"/>
  <c r="J16" i="28" l="1"/>
  <c r="J15" i="28"/>
  <c r="J14" i="28"/>
  <c r="J27" i="28" l="1"/>
  <c r="J34" i="28" l="1"/>
  <c r="J33" i="28"/>
  <c r="J76" i="28" l="1"/>
  <c r="J12" i="28" l="1"/>
  <c r="J11" i="28"/>
  <c r="I22" i="23" l="1"/>
  <c r="H22" i="23"/>
  <c r="F5" i="15" l="1"/>
  <c r="F4" i="15"/>
  <c r="A48" i="24" l="1"/>
  <c r="A33" i="24"/>
  <c r="A4" i="23" l="1"/>
  <c r="B3" i="24"/>
  <c r="H4" i="23" l="1"/>
  <c r="C6" i="23" s="1"/>
  <c r="E1" i="22"/>
  <c r="D12" i="15"/>
  <c r="H7" i="23" l="1"/>
  <c r="F6" i="23"/>
  <c r="F7" i="23" s="1"/>
  <c r="H31" i="23"/>
  <c r="F31" i="23"/>
  <c r="F32" i="23" s="1"/>
  <c r="C33" i="23" s="1"/>
  <c r="F22" i="23"/>
  <c r="F23" i="23" s="1"/>
  <c r="C24" i="23" s="1"/>
  <c r="F13" i="23"/>
  <c r="F14" i="23" s="1"/>
  <c r="C15" i="23" s="1"/>
  <c r="F4" i="23"/>
  <c r="F5" i="23" s="1"/>
  <c r="Y12" i="29" l="1"/>
  <c r="I40" i="23"/>
  <c r="H40" i="23"/>
  <c r="I31" i="23"/>
  <c r="H13" i="23"/>
  <c r="F74" i="24" l="1"/>
  <c r="F59" i="24"/>
  <c r="F44" i="24"/>
  <c r="F14" i="24"/>
  <c r="F29" i="24"/>
  <c r="D15" i="15" l="1"/>
  <c r="D14" i="15"/>
  <c r="G14"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author>
  </authors>
  <commentList>
    <comment ref="H22" authorId="0" shapeId="0" xr:uid="{781A7D94-E913-4852-8023-1BE456B0239C}">
      <text>
        <r>
          <rPr>
            <b/>
            <sz val="9"/>
            <color indexed="81"/>
            <rFont val="Tahoma"/>
            <family val="2"/>
          </rPr>
          <t>Jorge Muñoz:</t>
        </r>
        <r>
          <rPr>
            <sz val="9"/>
            <color indexed="81"/>
            <rFont val="Tahoma"/>
            <family val="2"/>
          </rPr>
          <t xml:space="preserve">
Hay dos fuentes de información externa y una interna, teniendo en cuenta 12 meses, será una frecuencia de 36 veces.</t>
        </r>
      </text>
    </comment>
    <comment ref="H55" authorId="0" shapeId="0" xr:uid="{00000000-0006-0000-0400-000004000000}">
      <text>
        <r>
          <rPr>
            <b/>
            <sz val="9"/>
            <color indexed="81"/>
            <rFont val="Tahoma"/>
            <family val="2"/>
          </rPr>
          <t>Jorge:</t>
        </r>
        <r>
          <rPr>
            <sz val="9"/>
            <color indexed="81"/>
            <rFont val="Tahoma"/>
            <family val="2"/>
          </rPr>
          <t xml:space="preserve">
Cantidad de ingresos a las bases de datos, 3 ingresos por mes por 20 aplicativos =60 por 12 meses, da 720 frecuencias, más 96 ingresos físicos al año al data center.
 </t>
        </r>
      </text>
    </comment>
  </commentList>
</comments>
</file>

<file path=xl/sharedStrings.xml><?xml version="1.0" encoding="utf-8"?>
<sst xmlns="http://schemas.openxmlformats.org/spreadsheetml/2006/main" count="3367" uniqueCount="926">
  <si>
    <t>Misión de  la Entidad:</t>
  </si>
  <si>
    <t xml:space="preserve"> </t>
  </si>
  <si>
    <t>Observación</t>
  </si>
  <si>
    <t>Proceso:</t>
  </si>
  <si>
    <t>Objetivo:</t>
  </si>
  <si>
    <t>Alcance:</t>
  </si>
  <si>
    <t>Actividades del proceso</t>
  </si>
  <si>
    <t>Activos de información del proceso</t>
  </si>
  <si>
    <t>Líder del proceso</t>
  </si>
  <si>
    <t>Preventivo</t>
  </si>
  <si>
    <t>Detectivo</t>
  </si>
  <si>
    <t>Correctivo</t>
  </si>
  <si>
    <t>Automático</t>
  </si>
  <si>
    <t>Manual</t>
  </si>
  <si>
    <t>Documentado</t>
  </si>
  <si>
    <t>Sin Documentar</t>
  </si>
  <si>
    <t>Continua</t>
  </si>
  <si>
    <t>Aleatoria</t>
  </si>
  <si>
    <t>Registro Sustancial</t>
  </si>
  <si>
    <t>Registro Material</t>
  </si>
  <si>
    <t>Sin registro</t>
  </si>
  <si>
    <t>Reducir</t>
  </si>
  <si>
    <t>Aceptar</t>
  </si>
  <si>
    <t>Evitar</t>
  </si>
  <si>
    <t>Finalizado</t>
  </si>
  <si>
    <t>En curso</t>
  </si>
  <si>
    <t>MATRIZ MAPA DE RIESGOS</t>
  </si>
  <si>
    <t>AÑO____2025_______</t>
  </si>
  <si>
    <t>VERSIÓN 11</t>
  </si>
  <si>
    <t>CÓDIGO-FO-PDE-04</t>
  </si>
  <si>
    <t>FECHA EDICIÓN 24/06/2024</t>
  </si>
  <si>
    <t>Todos los Procesos</t>
  </si>
  <si>
    <t>identificar los riesgos que se establecieron para cada uno de los procesos de la unidad, su valoración y tratamiento a través de controles, y su posterior seguimiento periodico.</t>
  </si>
  <si>
    <t>Consolidar mapas de riesgos de todos los procesos de la Entidad.</t>
  </si>
  <si>
    <t>Identificación del Riesgo</t>
  </si>
  <si>
    <t>Análisis del Riesgo Inherente</t>
  </si>
  <si>
    <t>Evaluación del riesgo - Valoración de los controles</t>
  </si>
  <si>
    <t>Evaluación del riesgo - Nivel del riesgo residual</t>
  </si>
  <si>
    <t>Plan de Acción</t>
  </si>
  <si>
    <t>Seguimiento a abril 30</t>
  </si>
  <si>
    <t>OBSERVACIONES PLANEACIÓN A ABRIL 30</t>
  </si>
  <si>
    <t>Seguimiento a junio 30</t>
  </si>
  <si>
    <t>OBSERVACIONES PLANEACIÓN A JUNIO 30</t>
  </si>
  <si>
    <t>SEGUIMIENTO A AGOSTO 31</t>
  </si>
  <si>
    <t>OBSERVACIONES PLANEACIÓN A AGOSTO 31</t>
  </si>
  <si>
    <t>SEGUIMIENTO A DICIEMBRE 31</t>
  </si>
  <si>
    <t>OBSERVACIONES PLANEACIÓN A DICIEMBRE 31</t>
  </si>
  <si>
    <t xml:space="preserve">Referencia </t>
  </si>
  <si>
    <t>PROCESO</t>
  </si>
  <si>
    <t>Impacto</t>
  </si>
  <si>
    <t>Causa Inmediata</t>
  </si>
  <si>
    <t>Causa Raíz</t>
  </si>
  <si>
    <t>Descripción del Riesgo</t>
  </si>
  <si>
    <t>Clasificación del Riesgo</t>
  </si>
  <si>
    <t xml:space="preserve">Frecuencia (No. Veces en que se repite la actividad en un año)  </t>
  </si>
  <si>
    <t>Probabilidad Inherente</t>
  </si>
  <si>
    <t>%</t>
  </si>
  <si>
    <t>Impacto 
Inherente</t>
  </si>
  <si>
    <t>Zona de Riesgo Inherente</t>
  </si>
  <si>
    <t>No. Control</t>
  </si>
  <si>
    <t>Descripción del Control</t>
  </si>
  <si>
    <t>Afectación</t>
  </si>
  <si>
    <t>Atributos</t>
  </si>
  <si>
    <t>Probabilidad Residual Final</t>
  </si>
  <si>
    <t>Impacto Residual Final</t>
  </si>
  <si>
    <t xml:space="preserve">Zona de Riesgo </t>
  </si>
  <si>
    <t>Tratamiento</t>
  </si>
  <si>
    <t>Responsable</t>
  </si>
  <si>
    <t>Fecha Implementación</t>
  </si>
  <si>
    <t>Fecha Seguimiento</t>
  </si>
  <si>
    <t>Probabilidad</t>
  </si>
  <si>
    <t>Tipo</t>
  </si>
  <si>
    <t>Implementación</t>
  </si>
  <si>
    <t>Calificación</t>
  </si>
  <si>
    <t>Documentación</t>
  </si>
  <si>
    <t>Frecuencia</t>
  </si>
  <si>
    <t>Evidencia</t>
  </si>
  <si>
    <t>PDE 01</t>
  </si>
  <si>
    <t>Posibilidad de pérdida reputacional y económica</t>
  </si>
  <si>
    <t>No contar o desconocer  lineamientos para la formulación estratégica institucional</t>
  </si>
  <si>
    <r>
      <rPr>
        <sz val="11"/>
        <color rgb="FFFF0000"/>
        <rFont val="Arial Narrow"/>
        <family val="2"/>
      </rPr>
      <t xml:space="preserve">Debido </t>
    </r>
    <r>
      <rPr>
        <sz val="11"/>
        <rFont val="Arial Narrow"/>
        <family val="2"/>
      </rPr>
      <t>a que se pierde el enfoque de la misión institucional, e establecen metas y objetivos de difícil logro y/o que no se enmarcan en las funciones institucionales</t>
    </r>
  </si>
  <si>
    <r>
      <rPr>
        <sz val="11"/>
        <color rgb="FFFF0000"/>
        <rFont val="Arial Narrow"/>
        <family val="2"/>
      </rPr>
      <t xml:space="preserve">Posibilidad </t>
    </r>
    <r>
      <rPr>
        <sz val="11"/>
        <color theme="1"/>
        <rFont val="Arial Narrow"/>
        <family val="2"/>
      </rPr>
      <t>de perdida reputacional y económica por planificación institucional que no responde a los lineamientos del gobierno nacional y/o a las funciones de la Unidad, debido a que se pierde el enfoque de la misión institucional, a metas y objetivos de difícil logro y/o que no se enmarcan en las funciones institucionales</t>
    </r>
  </si>
  <si>
    <t>Ejecución y Administración de Procesos</t>
  </si>
  <si>
    <t>Muy Baja</t>
  </si>
  <si>
    <t>Catastrófico</t>
  </si>
  <si>
    <t>Extremo</t>
  </si>
  <si>
    <t>Revisión, actualización y  desarrollo del proceso de Pensamiento y Direccionamiento Estratégico, para la formulación e implementación de la Planeación Estratégica Institucional.</t>
  </si>
  <si>
    <t>X</t>
  </si>
  <si>
    <t xml:space="preserve">Realizar seguimiento trimestral a los Indicadores de la Unidad en el Plan Nacional de Desarrollo, Plan Sectorial y Plan Estratégico, presentar su resultado a la Alta Dirección y socializarlo con la ciudadanía en la página web institucional </t>
  </si>
  <si>
    <t>Director Nacional
Director de Investigación y Planeación
Director de Desarrollo de las organizaciones Solidarias
Líderes de Procesos</t>
  </si>
  <si>
    <t>Enero 1 de 2025</t>
  </si>
  <si>
    <t>30 de abril de 2,025
30 de junio de 2,025
31 de agosto de 2025
31 de diciembre de 2.025</t>
  </si>
  <si>
    <t>PDE 02</t>
  </si>
  <si>
    <t>La identificación de riesgos y sus controles para combatirlos  no son los adecuados para reducir, evitar o compartir los riesgos.</t>
  </si>
  <si>
    <r>
      <rPr>
        <sz val="11"/>
        <color rgb="FFFF0000"/>
        <rFont val="Arial Narrow"/>
        <family val="2"/>
      </rPr>
      <t xml:space="preserve">A causa de </t>
    </r>
    <r>
      <rPr>
        <sz val="11"/>
        <color theme="1"/>
        <rFont val="Arial Narrow"/>
        <family val="2"/>
      </rPr>
      <t>que no se tuvieron en cuenta las metas y compromisos asignados por el gobierno nacional a la Unidad.</t>
    </r>
  </si>
  <si>
    <r>
      <rPr>
        <sz val="11"/>
        <color rgb="FFFF0000"/>
        <rFont val="Arial Narrow"/>
        <family val="2"/>
      </rPr>
      <t xml:space="preserve">Posibilidad </t>
    </r>
    <r>
      <rPr>
        <sz val="11"/>
        <color theme="1"/>
        <rFont val="Arial Narrow"/>
        <family val="2"/>
      </rPr>
      <t xml:space="preserve">de efecto dañoso sobre los recursos públicos, en la etapa de planeación y en la  ejecución del presupuesto de la Entidad, </t>
    </r>
    <r>
      <rPr>
        <sz val="11"/>
        <color rgb="FFFF0000"/>
        <rFont val="Arial Narrow"/>
        <family val="2"/>
      </rPr>
      <t>a causa de</t>
    </r>
    <r>
      <rPr>
        <sz val="11"/>
        <color theme="1"/>
        <rFont val="Arial Narrow"/>
        <family val="2"/>
      </rPr>
      <t xml:space="preserve"> que no se tuvieron en cuenta las metas y compromisos asignados por el gobierno nacional a la Unidad.</t>
    </r>
  </si>
  <si>
    <t>Fiscal</t>
  </si>
  <si>
    <t>Baja</t>
  </si>
  <si>
    <t>Moderado</t>
  </si>
  <si>
    <t>Actualizar, capacitar y socializar las herramientas para la Administración de riesgos de la entidad (Política de administración de riesgos, formatos, manual y procedimientos) de acuerdo con la normatividad y lineamiento vigentes.</t>
  </si>
  <si>
    <t>Mitigar</t>
  </si>
  <si>
    <t>1. Realizar el seguimiento al reporte periódico de los resultados de la institución en los diferentes aplicativos dispuestos por el Gobierno Nacional.
2. Informar sobre los seguimientos y avance en el cumplimiento de metas institucionales,  en el comité de gestión y desempeño institucional o en la instancia que haga sus veces.</t>
  </si>
  <si>
    <t>PDE 03</t>
  </si>
  <si>
    <r>
      <rPr>
        <sz val="11"/>
        <color rgb="FFFF0000"/>
        <rFont val="Arial Narrow"/>
        <family val="2"/>
      </rPr>
      <t>Debido</t>
    </r>
    <r>
      <rPr>
        <sz val="11"/>
        <rFont val="Arial Narrow"/>
        <family val="2"/>
      </rPr>
      <t xml:space="preserve"> a la falta de actualización y aplicación de las herramientas para la gestión y Administración de Riesgos en la entidad.
</t>
    </r>
    <r>
      <rPr>
        <sz val="11"/>
        <color rgb="FFFF0000"/>
        <rFont val="Arial Narrow"/>
        <family val="2"/>
      </rPr>
      <t xml:space="preserve">
</t>
    </r>
    <r>
      <rPr>
        <sz val="11"/>
        <color theme="1"/>
        <rFont val="Arial Narrow"/>
        <family val="2"/>
      </rPr>
      <t xml:space="preserve">
 </t>
    </r>
  </si>
  <si>
    <r>
      <rPr>
        <sz val="11"/>
        <color rgb="FFFF0000"/>
        <rFont val="Arial Narrow"/>
        <family val="2"/>
      </rPr>
      <t>Posibilidad</t>
    </r>
    <r>
      <rPr>
        <sz val="11"/>
        <rFont val="Arial Narrow"/>
        <family val="2"/>
      </rPr>
      <t xml:space="preserve"> de perdida reputa</t>
    </r>
    <r>
      <rPr>
        <sz val="11"/>
        <color theme="1"/>
        <rFont val="Arial Narrow"/>
        <family val="2"/>
      </rPr>
      <t xml:space="preserve">cional y económica por uso de mecanismos de administración de riesgos inadecuados y deficiente detección temprana de los riesgos, </t>
    </r>
    <r>
      <rPr>
        <sz val="11"/>
        <color rgb="FFFF0000"/>
        <rFont val="Arial Narrow"/>
        <family val="2"/>
      </rPr>
      <t xml:space="preserve">debido </t>
    </r>
    <r>
      <rPr>
        <sz val="11"/>
        <rFont val="Arial Narrow"/>
        <family val="2"/>
      </rPr>
      <t>a la falta de actualización y aplicación de las herramientas para la gestión y Administración de Riesgos en la entidad</t>
    </r>
  </si>
  <si>
    <t>Media</t>
  </si>
  <si>
    <t>1.Mantener actualizada la documentación y herramientas para la gestión de riesgos, mediante acompañamiento y asesoría. 
2. Realizar análisis a los seguimientos que reportan los líderes de procesos frente a los controles establecidos en los  Mapa de Riesgos de la entidad periódicamente.</t>
  </si>
  <si>
    <t>Líderes de Procesos (1ra. Y 2da. Línea de defensa)
Profesional Especializado Grado 17 Grupo de Planeación y Estadística</t>
  </si>
  <si>
    <t>CFO 01</t>
  </si>
  <si>
    <t xml:space="preserve">Posibilidad de pérdida económica y reputacional </t>
  </si>
  <si>
    <t>Alcance de cobertura  para atender a las organizaciones solidarias, populares y comunitarias.</t>
  </si>
  <si>
    <r>
      <rPr>
        <sz val="11"/>
        <color rgb="FFFF0000"/>
        <rFont val="Arial Narrow"/>
        <family val="2"/>
      </rPr>
      <t>Debido</t>
    </r>
    <r>
      <rPr>
        <sz val="11"/>
        <rFont val="Arial Narrow"/>
        <family val="2"/>
      </rPr>
      <t xml:space="preserve"> al  incumplimiento en la programacion de la ejecucion contractual  en el marco de la agenda de asociatividad. </t>
    </r>
  </si>
  <si>
    <r>
      <rPr>
        <sz val="11"/>
        <color rgb="FFFF0000"/>
        <rFont val="Arial Narrow"/>
        <family val="2"/>
      </rPr>
      <t xml:space="preserve">Posibilidad </t>
    </r>
    <r>
      <rPr>
        <sz val="11"/>
        <rFont val="Arial Narrow"/>
        <family val="2"/>
      </rPr>
      <t>de perdida económica y reputacional</t>
    </r>
    <r>
      <rPr>
        <sz val="11"/>
        <color theme="1"/>
        <rFont val="Arial Narrow"/>
        <family val="2"/>
      </rPr>
      <t xml:space="preserve"> </t>
    </r>
    <r>
      <rPr>
        <sz val="11"/>
        <color rgb="FFFF0000"/>
        <rFont val="Arial Narrow"/>
        <family val="2"/>
      </rPr>
      <t>debido</t>
    </r>
    <r>
      <rPr>
        <sz val="11"/>
        <color theme="1"/>
        <rFont val="Arial Narrow"/>
        <family val="2"/>
      </rPr>
      <t xml:space="preserve"> al  incumplimiento de las obligaciones y productos en el marco de los convenios en torno a la agenda de asociatividad solidaria para la paz.</t>
    </r>
  </si>
  <si>
    <t>Mayor</t>
  </si>
  <si>
    <t>Alto</t>
  </si>
  <si>
    <t>Revision por parte de los supervisores en la ejecucion de los convenios en razon a las obligaciones y los productos pactados. "Informes de la supervision para pagos pactados.</t>
  </si>
  <si>
    <t>Programacion de informes mensuales con el fin de verificar los avances de la ejecucion de las obligaciones y producotos en el marco del convenio.</t>
  </si>
  <si>
    <t>Dirección de Desarrollo</t>
  </si>
  <si>
    <t>CFO 02</t>
  </si>
  <si>
    <t>Posibilidad de incurrir en perdida económica y reputacional</t>
  </si>
  <si>
    <t>Disponibilidad de personal idoneo para atender a las organizaciones en territorio en la implementacion de las herramientas de la entidad.</t>
  </si>
  <si>
    <r>
      <rPr>
        <sz val="11"/>
        <color rgb="FFFF0000"/>
        <rFont val="Arial Narrow"/>
        <family val="2"/>
      </rPr>
      <t xml:space="preserve">Debido </t>
    </r>
    <r>
      <rPr>
        <sz val="11"/>
        <color theme="1"/>
        <rFont val="Arial Narrow"/>
        <family val="2"/>
      </rPr>
      <t>al</t>
    </r>
    <r>
      <rPr>
        <sz val="11"/>
        <color rgb="FFFF0000"/>
        <rFont val="Arial Narrow"/>
        <family val="2"/>
      </rPr>
      <t xml:space="preserve"> </t>
    </r>
    <r>
      <rPr>
        <sz val="11"/>
        <rFont val="Arial Narrow"/>
        <family val="2"/>
      </rPr>
      <t>inc</t>
    </r>
    <r>
      <rPr>
        <sz val="11"/>
        <color theme="1"/>
        <rFont val="Arial Narrow"/>
        <family val="2"/>
      </rPr>
      <t xml:space="preserve">umplimiento a los compromisos   pactados y generados en desarrollo de las agendas territoriales.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</si>
  <si>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 xml:space="preserve">debido </t>
    </r>
    <r>
      <rPr>
        <sz val="11"/>
        <color theme="1"/>
        <rFont val="Arial Narrow"/>
        <family val="2"/>
      </rPr>
      <t>al  incumplimiento de los compromisos pactados y generados en desarrollo de las agendas territoriales.</t>
    </r>
  </si>
  <si>
    <t>Usuarios, Productos y Prácticas</t>
  </si>
  <si>
    <t>Alta</t>
  </si>
  <si>
    <t xml:space="preserve">Seguimiento y verificación a la programacion de ejecucion del convenio  desarrollo de las Agendas Territoriales, por medio de un informe mensual de la ejecucion del mismo. </t>
  </si>
  <si>
    <t xml:space="preserve">Presentar ante proyecto de presupuesto para atender las necesidades de las organizaciones </t>
  </si>
  <si>
    <t>CFO 03</t>
  </si>
  <si>
    <t>Coaccionar a los funcionarios, contratistas o supervisores  de la Unidad</t>
  </si>
  <si>
    <r>
      <rPr>
        <sz val="11"/>
        <color rgb="FFFF0000"/>
        <rFont val="Arial Narrow"/>
        <family val="2"/>
      </rPr>
      <t xml:space="preserve">Debido </t>
    </r>
    <r>
      <rPr>
        <sz val="11"/>
        <color theme="1"/>
        <rFont val="Arial Narrow"/>
        <family val="2"/>
      </rPr>
      <t>a  ejercer coacción a los funcionarios, contratistas o supervisores de la unidad para un beneficio particular o de un tercero.</t>
    </r>
  </si>
  <si>
    <r>
      <rPr>
        <sz val="11"/>
        <color rgb="FFFF0000"/>
        <rFont val="Arial Narrow"/>
        <family val="2"/>
      </rPr>
      <t xml:space="preserve">Posibilidad </t>
    </r>
    <r>
      <rPr>
        <sz val="11"/>
        <color theme="1"/>
        <rFont val="Arial Narrow"/>
        <family val="2"/>
      </rPr>
      <t xml:space="preserve">perdida económica y reputacional  </t>
    </r>
    <r>
      <rPr>
        <sz val="11"/>
        <color rgb="FFFF0000"/>
        <rFont val="Arial Narrow"/>
        <family val="2"/>
      </rPr>
      <t>debido</t>
    </r>
    <r>
      <rPr>
        <sz val="11"/>
        <color theme="1"/>
        <rFont val="Arial Narrow"/>
        <family val="2"/>
      </rPr>
      <t xml:space="preserve"> a  ejercer coacción a los funcionarios, contratistas o supervisores de la unidad para un beneficio particular o de un tercero.</t>
    </r>
  </si>
  <si>
    <t>Corrupción</t>
  </si>
  <si>
    <t>Verificar   cumplimiento de la normativa vigente como. Circular para el supervisor.  resolución de funciones de supervisión, informes de supervisión   CIRCULAR 225 /15
Manual de contratación
Guía de Supervisión 
Guía de Financiero</t>
  </si>
  <si>
    <t>Solicitar Informes de supervisión con evidencia de seguimiento de informes mensuales técnicos  del cooperante y contratista si aplica.</t>
  </si>
  <si>
    <t>CFO 04</t>
  </si>
  <si>
    <t>Efecto dañoso sobre recursos públicos inversión.</t>
  </si>
  <si>
    <t>Productos o servicios que no cumplen con requisitos y caractiristicas definidas.</t>
  </si>
  <si>
    <r>
      <rPr>
        <sz val="11"/>
        <color rgb="FFFF0000"/>
        <rFont val="Arial Narrow"/>
        <family val="2"/>
      </rPr>
      <t>A causa</t>
    </r>
    <r>
      <rPr>
        <sz val="11"/>
        <color theme="1"/>
        <rFont val="Arial Narrow"/>
        <family val="2"/>
      </rPr>
      <t xml:space="preserve"> del incumplimiento en la ejecución del  convenio con productos o servicios que no cumplen los requisitos o caracteristicas determinadas.</t>
    </r>
  </si>
  <si>
    <r>
      <rPr>
        <sz val="11"/>
        <color rgb="FFFF0000"/>
        <rFont val="Arial Narrow"/>
        <family val="2"/>
      </rPr>
      <t xml:space="preserve">Posibilidad </t>
    </r>
    <r>
      <rPr>
        <sz val="11"/>
        <color theme="1"/>
        <rFont val="Arial Narrow"/>
        <family val="2"/>
      </rPr>
      <t>de efectos dañosos sobre recursos públicos por sanciones de organismos de control</t>
    </r>
    <r>
      <rPr>
        <sz val="11"/>
        <color rgb="FFFF0000"/>
        <rFont val="Arial Narrow"/>
        <family val="2"/>
      </rPr>
      <t xml:space="preserve"> a causa del</t>
    </r>
    <r>
      <rPr>
        <sz val="11"/>
        <color theme="1"/>
        <rFont val="Arial Narrow"/>
        <family val="2"/>
      </rPr>
      <t xml:space="preserve"> incumplimiento en la ejecución del contrato o convenio con productos o servicios que no cumplen los requisitos o caracteristicas determinadas.</t>
    </r>
  </si>
  <si>
    <t>Validacion y verificacion de productos y servicios entregados por parte del cooperante en funsión  al cumplimiento de la resoluciuon 234 del 21 de julio de 2023.</t>
  </si>
  <si>
    <t>Realizacion de comites tecnicos operativos  para validar los requisitos o caracteristicas determinadas. Donde las evidencias deberan ser el acta del comité tecnico  operativo,  y las actas de la entrega de los medios de produccion al igual que  soportes documentales, audiovisuales, fílmicos y demás formas probatorias que acrediten la entrega y recibo de dicho material.</t>
  </si>
  <si>
    <t>GPP 01</t>
  </si>
  <si>
    <t>La no formulación, gestión y actualización de los planes, programas y proyectos por los formuladores y responsables, que permitan su desarrollo y ejecución de los proyectos de inversión.</t>
  </si>
  <si>
    <r>
      <rPr>
        <sz val="11"/>
        <color rgb="FFFF0000"/>
        <rFont val="Arial Narrow"/>
        <family val="2"/>
      </rPr>
      <t>Debido</t>
    </r>
    <r>
      <rPr>
        <sz val="11"/>
        <rFont val="Arial Narrow"/>
        <family val="2"/>
      </rPr>
      <t xml:space="preserve"> a la no ejecución de los proyectos de inversión. 
</t>
    </r>
  </si>
  <si>
    <r>
      <rPr>
        <sz val="11"/>
        <color rgb="FFFF0000"/>
        <rFont val="Arial Narrow"/>
        <family val="2"/>
      </rPr>
      <t xml:space="preserve">Posibilidad </t>
    </r>
    <r>
      <rPr>
        <sz val="11"/>
        <color theme="1"/>
        <rFont val="Arial Narrow"/>
        <family val="2"/>
      </rPr>
      <t xml:space="preserve">de perdida económica y reputacional por la devolución de recursos de inversión asignados a la entidad, </t>
    </r>
    <r>
      <rPr>
        <sz val="11"/>
        <color rgb="FFFF0000"/>
        <rFont val="Arial Narrow"/>
        <family val="2"/>
      </rPr>
      <t>debido</t>
    </r>
    <r>
      <rPr>
        <sz val="11"/>
        <color theme="1"/>
        <rFont val="Arial Narrow"/>
        <family val="2"/>
      </rPr>
      <t xml:space="preserve"> a la no ejecución de los proyectos de inversión o fallas en la formulación en sus diferentes etapas. 
</t>
    </r>
  </si>
  <si>
    <t>Verificar el estado de actualización de los planes, programas y proyectos en las plataformas dispuestas por el DNP y alertar sobre acciones a ejecutar por parte de los formuladores.</t>
  </si>
  <si>
    <t>Validar el cumplimiento de las actualizaciones de los planes, programas y proyectos por parte de los formuladores.</t>
  </si>
  <si>
    <t>Profesional Especializado Grupo de Planeación y Estadística
Coordinador Grupo de Planeación y Estadística</t>
  </si>
  <si>
    <t>Realizar seguimiento a la ejecución de los proyectos de inversión, estableciéndose el grado de avance físico, financiero y de gestión, realizar informes mensuales de  ejecución presupuestal.</t>
  </si>
  <si>
    <t>Verificar la información de ejecución de los proyectos de inversión registrada en el PIIP (Plataforma Integrada de Inversión Pública),  para establecer alertas en caso de presentar inconsistencias en la información reportada mensualmente.</t>
  </si>
  <si>
    <t>GSM 01</t>
  </si>
  <si>
    <t>Omisión del envío de información o bases de datos, necesarios para la realización de las operaciones estadísticas internas (gestión institucional) o externas (Sector Solidario).</t>
  </si>
  <si>
    <r>
      <rPr>
        <sz val="11"/>
        <color rgb="FFFF0000"/>
        <rFont val="Arial Narrow"/>
        <family val="2"/>
      </rPr>
      <t>Debido</t>
    </r>
    <r>
      <rPr>
        <sz val="11"/>
        <rFont val="Arial Narrow"/>
        <family val="2"/>
      </rPr>
      <t xml:space="preserve"> a la falta criterios y de herramientas para recolección, validación y procesamiento de la información</t>
    </r>
  </si>
  <si>
    <r>
      <rPr>
        <sz val="11"/>
        <color rgb="FFFF0000"/>
        <rFont val="Arial Narrow"/>
        <family val="2"/>
      </rPr>
      <t>Posibilidad</t>
    </r>
    <r>
      <rPr>
        <sz val="11"/>
        <color theme="1"/>
        <rFont val="Arial Narrow"/>
        <family val="2"/>
      </rPr>
      <t xml:space="preserve"> de perdida reputacional y económica por ausencia de información que permita realizar el procesamiento y análisis de las operaciones estadísticas que permitan generar informes o reportes oportunos y adecuados para la toma de decisiones por parte de la Alta Dirección, </t>
    </r>
    <r>
      <rPr>
        <sz val="11"/>
        <color rgb="FFFF0000"/>
        <rFont val="Arial Narrow"/>
        <family val="2"/>
      </rPr>
      <t>debido</t>
    </r>
    <r>
      <rPr>
        <sz val="11"/>
        <color theme="1"/>
        <rFont val="Arial Narrow"/>
        <family val="2"/>
      </rPr>
      <t xml:space="preserve"> a la falta criterios y de herramientas para recolección, validación y procesamiento de la información</t>
    </r>
  </si>
  <si>
    <t>Diseñar y actualizar el  Plan Estadístico Institucional, las fichas de cada operación estadística y las herramientas de recolección de información  internas y externas</t>
  </si>
  <si>
    <t>Actualizar el Plan Estadístico Institucional, las fichas de operaciones estadísticas y las herramientas de recolección</t>
  </si>
  <si>
    <t>Coordinación Grupo de Planeación y Estadística.
Profesional Especializado</t>
  </si>
  <si>
    <t>Verificar consistencia de la información para su procesamiento.</t>
  </si>
  <si>
    <t>Realizar reportes de las operaciones estadísticas conforme a su periodicidad, Y verificar criterios de calidad estadística.</t>
  </si>
  <si>
    <t>GSM 02</t>
  </si>
  <si>
    <t>Posibilidad de incurrir en perdida reputacional y económica</t>
  </si>
  <si>
    <t>La información o bases de datos de la entidad sea manipulada por personas no autorizadas.</t>
  </si>
  <si>
    <r>
      <t>Debido</t>
    </r>
    <r>
      <rPr>
        <sz val="11"/>
        <rFont val="Arial Narrow"/>
        <family val="2"/>
      </rPr>
      <t xml:space="preserve">  a la utilización indebida de información privilegiada para satisfacer un interés particular o favorecimiento de un tercero.</t>
    </r>
  </si>
  <si>
    <r>
      <rPr>
        <sz val="11"/>
        <color rgb="FFFF0000"/>
        <rFont val="Arial Narrow"/>
        <family val="2"/>
      </rPr>
      <t>Posibilidad</t>
    </r>
    <r>
      <rPr>
        <sz val="11"/>
        <color theme="1"/>
        <rFont val="Arial Narrow"/>
        <family val="2"/>
      </rPr>
      <t xml:space="preserve"> de perdida reputacional y económica, por manipulación de las bases de datos de operaciones estadísticas, </t>
    </r>
    <r>
      <rPr>
        <sz val="11"/>
        <color rgb="FFFF0000"/>
        <rFont val="Arial Narrow"/>
        <family val="2"/>
      </rPr>
      <t>debido</t>
    </r>
    <r>
      <rPr>
        <sz val="11"/>
        <rFont val="Arial Narrow"/>
        <family val="2"/>
      </rPr>
      <t xml:space="preserve"> a la utilización indebida de información privilegiada</t>
    </r>
    <r>
      <rPr>
        <sz val="11"/>
        <color theme="1"/>
        <rFont val="Arial Narrow"/>
        <family val="2"/>
      </rPr>
      <t xml:space="preserve"> para satisfacer un interés particular o favorecimiento de un tercero.</t>
    </r>
  </si>
  <si>
    <t>Restringir acceso a la información y a las bases de datos de operaciones estadísticas a personal no autorizado.</t>
  </si>
  <si>
    <t>Acceso a la información de las bases de datos catalogadas como sensibles de las operaciones estadísticas y verificar los accesos del personal autorizado: Coordinador Grupo de Planeación y Estadística y al contratista encargado del procesamiento de las bases de datos estadisticos.</t>
  </si>
  <si>
    <t>Coordinador Grupo de Planeación y Estadística</t>
  </si>
  <si>
    <t>GEAS 01</t>
  </si>
  <si>
    <t>Posibilidad de pérdida económica y  reputacional</t>
  </si>
  <si>
    <t>Investigaciones que, para su desarrollo, requieren una dedicación en tiempo que supera la anualidad fiscal</t>
  </si>
  <si>
    <r>
      <rPr>
        <sz val="11"/>
        <color rgb="FFFF0000"/>
        <rFont val="Arial Narrow"/>
        <family val="2"/>
      </rPr>
      <t>Debido</t>
    </r>
    <r>
      <rPr>
        <sz val="11"/>
        <color theme="1"/>
        <rFont val="Arial Narrow"/>
        <family val="2"/>
      </rPr>
      <t xml:space="preserve"> a inadecuada planeación en el alcance esperado de los procesos investigativos</t>
    </r>
  </si>
  <si>
    <r>
      <rPr>
        <sz val="11"/>
        <color rgb="FFFF0000"/>
        <rFont val="Arial Narrow"/>
        <family val="2"/>
      </rPr>
      <t xml:space="preserve">Posibilidad </t>
    </r>
    <r>
      <rPr>
        <sz val="11"/>
        <color theme="1"/>
        <rFont val="Arial Narrow"/>
        <family val="2"/>
      </rPr>
      <t xml:space="preserve">de pérdida económica y reputacional debido a a inadecuada planeación en el alcance esperado de los procesos investigativos </t>
    </r>
  </si>
  <si>
    <t>Exigir el planteamiento claro del problema/tema a investigar, así como su cronograma y alcance, dentro de los anteproyectos de investigación, realizados por la Unidad Solidaria y/o sus Aliados</t>
  </si>
  <si>
    <t>Verificar que los anteproyectos de investigación planteen resultados esperados de las investigaciones en un cronograma y alcance real</t>
  </si>
  <si>
    <t>Coordinación y Porfesional designado
Grupo de Educación e Investigación</t>
  </si>
  <si>
    <t>30 de abril de  2025
30 de junio de  2025
31 de agosto de 2025
31 de diciembre de  2025</t>
  </si>
  <si>
    <t>GEAS 02</t>
  </si>
  <si>
    <t>Posibilidad de pérdida reputacional y pérdida económica</t>
  </si>
  <si>
    <t>Tráfico de influencias y favoritismos entre el facilitador y los participantes de procesos formativos.</t>
  </si>
  <si>
    <r>
      <rPr>
        <sz val="11"/>
        <color rgb="FFFF0000"/>
        <rFont val="Arial Narrow"/>
        <family val="2"/>
      </rPr>
      <t xml:space="preserve">Debido </t>
    </r>
    <r>
      <rPr>
        <sz val="11"/>
        <color theme="1"/>
        <rFont val="Arial Narrow"/>
        <family val="2"/>
      </rPr>
      <t xml:space="preserve">a la emisión de certificados de procesos de formación sin el correspondiente cumplimiento de requisitos </t>
    </r>
  </si>
  <si>
    <r>
      <rPr>
        <sz val="11"/>
        <color rgb="FFFF0000"/>
        <rFont val="Arial Narrow"/>
        <family val="2"/>
      </rPr>
      <t xml:space="preserve">Posibilidad </t>
    </r>
    <r>
      <rPr>
        <sz val="11"/>
        <color theme="1"/>
        <rFont val="Arial Narrow"/>
        <family val="2"/>
      </rPr>
      <t xml:space="preserve">de pérdida económica y reputacional </t>
    </r>
    <r>
      <rPr>
        <sz val="11"/>
        <color rgb="FFFF0000"/>
        <rFont val="Arial Narrow"/>
        <family val="2"/>
      </rPr>
      <t>debido</t>
    </r>
    <r>
      <rPr>
        <sz val="11"/>
        <color theme="1"/>
        <rFont val="Arial Narrow"/>
        <family val="2"/>
      </rPr>
      <t xml:space="preserve"> a la emisión de certificados de procesos de formación sin el correspondiente cumplimiento de requisitos </t>
    </r>
  </si>
  <si>
    <t>Verificar el cumplimiento de requisitos en la expedición de los certificados y/o constancias mediante la aplicación de procedimiento.</t>
  </si>
  <si>
    <t>Verificar la información que suministra el funcionario que adelantó la formación, la relación de  las personas y que éstas hayan registrado su participación y/o firma en la evidencia de listado de asistencia, a través de muestra minima del 10% en cada solicitud de certificados</t>
  </si>
  <si>
    <t>Profesional designado  
Grupo de Educación e Investigación</t>
  </si>
  <si>
    <t>GEAS 03</t>
  </si>
  <si>
    <t>Bajo relacionamiento de los profesionales del grupo de educación e investigación con otras áreas de la Unidad Solidaria y con los Aliados de la Entidad que desarrollan programas educativos a nombre institucional.</t>
  </si>
  <si>
    <r>
      <rPr>
        <sz val="11"/>
        <color rgb="FFFF0000"/>
        <rFont val="Arial Narrow"/>
        <family val="2"/>
      </rPr>
      <t xml:space="preserve">Debido </t>
    </r>
    <r>
      <rPr>
        <sz val="11"/>
        <color theme="1"/>
        <rFont val="Arial Narrow"/>
        <family val="2"/>
      </rPr>
      <t>a desconocimiento de criterios para el desarrollo de programas educativos que adelanten profesionales y/o Aliados, a nombre de la Unidad Solidaria</t>
    </r>
  </si>
  <si>
    <r>
      <rPr>
        <sz val="11"/>
        <color rgb="FFFF0000"/>
        <rFont val="Arial Narrow"/>
        <family val="2"/>
      </rPr>
      <t>Posibilidad</t>
    </r>
    <r>
      <rPr>
        <sz val="11"/>
        <color theme="1"/>
        <rFont val="Arial Narrow"/>
        <family val="2"/>
      </rPr>
      <t xml:space="preserve"> de pérdida económica y reputacional debido a desconocimiento de criterios para el desarrollo de programas educativos que adelanten profesionales y/o Aliados, a nombre de la Unidad Solidaria</t>
    </r>
  </si>
  <si>
    <t>Socializar y establecer acuerdos, para el desarrollo de procesos educativos que se adelanten por profesionales de la Unidad Solidaria y/o sus Aliados</t>
  </si>
  <si>
    <t>Acción 1. Socializar con los profesionales de la Unidad Solidaria los criterios para el desarrollo de programas educativos
Acción 2. Realizar mesas de trabajo con los Aliados de la Unidad Solidaria, que desarrollan programas educativo, para concertar cirterios en el desarrollo de estos programas</t>
  </si>
  <si>
    <t>SC 01</t>
  </si>
  <si>
    <t>Inexistencia de tiempos de respuesta en el trámite de acreditación para procesos internos inter -áreas en la Unidad Solidaria</t>
  </si>
  <si>
    <r>
      <rPr>
        <sz val="11"/>
        <color rgb="FFFF0000"/>
        <rFont val="Arial Narrow"/>
        <family val="2"/>
      </rPr>
      <t>Debido</t>
    </r>
    <r>
      <rPr>
        <sz val="11"/>
        <color theme="1"/>
        <rFont val="Arial Narrow"/>
        <family val="2"/>
      </rPr>
      <t xml:space="preserve"> a incumplimiento en los tiempos de respuesta establecidos dentro del trámite de acreditación por las áreas que tienen rol en su procedimiento</t>
    </r>
  </si>
  <si>
    <r>
      <rPr>
        <sz val="11"/>
        <color rgb="FFFF0000"/>
        <rFont val="Arial Narrow"/>
        <family val="2"/>
      </rPr>
      <t>Posibilidad</t>
    </r>
    <r>
      <rPr>
        <sz val="11"/>
        <color theme="1"/>
        <rFont val="Arial Narrow"/>
        <family val="2"/>
      </rPr>
      <t xml:space="preserve"> de pérdida económica y pérdida reputacional debido a incumplimiento en los tiempos de respuesta establecidos dentro del trámite de acreditación </t>
    </r>
  </si>
  <si>
    <t>Establecer tiempos de respuesta en el trámite de acreditación para procesos internos inter -áreas en la Unidad Solidaria</t>
  </si>
  <si>
    <t>Acción 1. Concertar con profesionales de las diferentes áreas de la Unidad Solidaria que intervienen en el trámite de acreditación, tiempos de respuesta para la verificación de requisitos legales en la expedición de las resoluciones de acreditación.
Acción 2. Proponer la incluisón de períodos explicitos de repsuesta, dentro del marco normativo del trámite de acreditación, que incluyan los tiempos por cada etapa del trámite</t>
  </si>
  <si>
    <t xml:space="preserve">Profesional Especializado Grupo de Educación e Investigación </t>
  </si>
  <si>
    <t>SC 02</t>
  </si>
  <si>
    <t>Profesional Grupo de Atencion al ciudadano</t>
  </si>
  <si>
    <t xml:space="preserve">Falta de seguimiento a la gestion de la peición dentro de las fecha estipuladas por Ley. </t>
  </si>
  <si>
    <r>
      <rPr>
        <sz val="11"/>
        <color rgb="FFFF0000"/>
        <rFont val="Arial Narrow"/>
        <family val="2"/>
      </rPr>
      <t xml:space="preserve">Debido </t>
    </r>
    <r>
      <rPr>
        <sz val="11"/>
        <color theme="1"/>
        <rFont val="Arial Narrow"/>
        <family val="2"/>
      </rPr>
      <t>a peticiones resueltas de manera inoportuna y/o extemporánea</t>
    </r>
  </si>
  <si>
    <r>
      <rPr>
        <sz val="11"/>
        <color rgb="FFFF0000"/>
        <rFont val="Arial Narrow"/>
        <family val="2"/>
      </rPr>
      <t xml:space="preserve">Posibilidad </t>
    </r>
    <r>
      <rPr>
        <sz val="11"/>
        <color theme="1"/>
        <rFont val="Arial Narrow"/>
        <family val="2"/>
      </rPr>
      <t>de pérdida reputacional debido a peticiones resueltas de manera inoportuna  y/o extemporánea.</t>
    </r>
  </si>
  <si>
    <t>Menor</t>
  </si>
  <si>
    <t>Generar mecanismos de alerta temprana para recordar los tiempos estipulados por Ley a  las peticiones asignadas a las diferentes áreas de la entidad.</t>
  </si>
  <si>
    <t>Remitir periodicamente de acuerdo a los segumientos realziaos  a los jefes de cada área, la relación de peticiones pendientes en los terminos de ley.</t>
  </si>
  <si>
    <t>Profesional Especializado Grupo de Atencion al Ciudadano</t>
  </si>
  <si>
    <t>GH 01</t>
  </si>
  <si>
    <t>Por sanciones por parte de los entes de control e insatisfacción de los funcionarios de la entidad</t>
  </si>
  <si>
    <r>
      <rPr>
        <sz val="11"/>
        <color rgb="FFFF0000"/>
        <rFont val="Arial Narrow"/>
        <family val="2"/>
      </rPr>
      <t>Debido</t>
    </r>
    <r>
      <rPr>
        <sz val="11"/>
        <color theme="1"/>
        <rFont val="Arial Narrow"/>
        <family val="2"/>
      </rPr>
      <t xml:space="preserve"> a la vinculación de los servidores públicos con documentación no idónea o sin el cumplimiento de los requisitos establecidos en la normatividad vigente.</t>
    </r>
  </si>
  <si>
    <r>
      <rPr>
        <sz val="11"/>
        <color rgb="FFFF0000"/>
        <rFont val="Arial Narrow"/>
        <family val="2"/>
      </rPr>
      <t>Posibilidad  de perdida</t>
    </r>
    <r>
      <rPr>
        <sz val="11"/>
        <color theme="1"/>
        <rFont val="Arial Narrow"/>
        <family val="2"/>
      </rPr>
      <t xml:space="preserve"> reputacional y economica, </t>
    </r>
    <r>
      <rPr>
        <sz val="11"/>
        <color rgb="FFFF0000"/>
        <rFont val="Arial Narrow"/>
        <family val="2"/>
      </rPr>
      <t>debido</t>
    </r>
    <r>
      <rPr>
        <sz val="11"/>
        <color theme="1"/>
        <rFont val="Arial Narrow"/>
        <family val="2"/>
      </rPr>
      <t xml:space="preserve"> a la vinculación de los servidores públicos con conflicto de intereses, documentación no idónea o sin el cumplimiento de los requisitos establecidos en la normatividad vigente para ocupar el cargo.</t>
    </r>
  </si>
  <si>
    <t>Conflicto de Interés</t>
  </si>
  <si>
    <t xml:space="preserve">Verificar por parte del profesional  responsable  la documentación presentada por el aspirante  frente a los requisitos establecidos el Manual especifico de Funciones y Competencias de la entidad, para posteriormente ser validado y aprobado por el Coordinador del área de gestión Humana. </t>
  </si>
  <si>
    <t>Verificar la documentación en la plataforma de SIGEP II y cumplimiento de la normatividad vigente.</t>
  </si>
  <si>
    <t>Profesional Universitario Grupo de Gestión Humana
Coordinador Grupo de Gestión Humana
Subdirector Nacional</t>
  </si>
  <si>
    <t>GH 02</t>
  </si>
  <si>
    <t>Posibilidad de incurrir en perdida económica</t>
  </si>
  <si>
    <t xml:space="preserve">Por sanciones por entes de control o demandas por pagos inadecuados en la nomina </t>
  </si>
  <si>
    <r>
      <rPr>
        <sz val="11"/>
        <color rgb="FFFF0000"/>
        <rFont val="Arial Narrow"/>
        <family val="2"/>
      </rPr>
      <t>Debido</t>
    </r>
    <r>
      <rPr>
        <sz val="11"/>
        <color theme="1"/>
        <rFont val="Arial Narrow"/>
        <family val="2"/>
      </rPr>
      <t xml:space="preserve"> la falta de actualización y soporte técnico del aplicativo de nómina NOVASOFT este presena inconsistencias en los reportes.
 </t>
    </r>
  </si>
  <si>
    <r>
      <rPr>
        <sz val="11"/>
        <color rgb="FFFF0000"/>
        <rFont val="Arial Narrow"/>
        <family val="2"/>
      </rPr>
      <t>Posibilidad</t>
    </r>
    <r>
      <rPr>
        <sz val="11"/>
        <color theme="1"/>
        <rFont val="Arial Narrow"/>
        <family val="2"/>
      </rPr>
      <t xml:space="preserve"> de incurrir en perdida económica debido a  la falta de actualización y soporte técnico del aplicativo de nómina de NOVASOFT.</t>
    </r>
  </si>
  <si>
    <t>Relaciones Laborales</t>
  </si>
  <si>
    <t>Realizar la contratación de la actualización y soporte técnico del aplicativo de nómina NOVASOFT para cada vigenica.</t>
  </si>
  <si>
    <t>Verificar la contratación anual de la actualización y soporte técnico del aplicativo de nómina NOVASOFT de conformidad con el Plan anual de Adquisiciones.</t>
  </si>
  <si>
    <t>GH 03</t>
  </si>
  <si>
    <t>Posibilidad de perdida reputacional</t>
  </si>
  <si>
    <t>Por modificación de los criterios de los estandares mínimos en Segurida de Salud en el Trabajo.</t>
  </si>
  <si>
    <r>
      <rPr>
        <sz val="11"/>
        <color rgb="FFFF0000"/>
        <rFont val="Arial Narrow"/>
        <family val="2"/>
      </rPr>
      <t xml:space="preserve">Debido </t>
    </r>
    <r>
      <rPr>
        <sz val="11"/>
        <color theme="1"/>
        <rFont val="Arial Narrow"/>
        <family val="2"/>
      </rPr>
      <t>a modificación de los criterios de los estándares mínimos en Seguridad y Salud en el Trabajo.</t>
    </r>
  </si>
  <si>
    <r>
      <rPr>
        <sz val="11"/>
        <color rgb="FFFF0000"/>
        <rFont val="Arial Narrow"/>
        <family val="2"/>
      </rPr>
      <t>Posibilidad</t>
    </r>
    <r>
      <rPr>
        <sz val="11"/>
        <color theme="1"/>
        <rFont val="Arial Narrow"/>
        <family val="2"/>
      </rPr>
      <t xml:space="preserve"> de incurrir en perdida reputacional, </t>
    </r>
    <r>
      <rPr>
        <sz val="11"/>
        <color rgb="FFFF0000"/>
        <rFont val="Arial Narrow"/>
        <family val="2"/>
      </rPr>
      <t>debido</t>
    </r>
    <r>
      <rPr>
        <sz val="11"/>
        <color theme="1"/>
        <rFont val="Arial Narrow"/>
        <family val="2"/>
      </rPr>
      <t xml:space="preserve"> a modificación de los criterios de los estándares mínimos en Seguridad y Salud en el Trabajo.</t>
    </r>
  </si>
  <si>
    <t>Verificar el cumplimiento de cada item de los estándares mínimos en Seguridad y Salud en el Trabajo.</t>
  </si>
  <si>
    <t>Bajo</t>
  </si>
  <si>
    <t>Realizar la evaluación de los estándares mínimos de Seguridad y Salud en el Trabajo.</t>
  </si>
  <si>
    <t>Grupo de Gestión Humana
Coordinador Grupo de Gestión Humana</t>
  </si>
  <si>
    <t>GH 04</t>
  </si>
  <si>
    <t>Posibilidad de  perdida reputacional y económica</t>
  </si>
  <si>
    <t>Por no tener acceso a los archivos de historias laborales</t>
  </si>
  <si>
    <r>
      <t xml:space="preserve">Debido </t>
    </r>
    <r>
      <rPr>
        <sz val="11"/>
        <rFont val="Arial Narrow"/>
        <family val="2"/>
      </rPr>
      <t>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</si>
  <si>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r>
      <rPr>
        <sz val="11"/>
        <color rgb="FFFF0000"/>
        <rFont val="Arial Narrow"/>
        <family val="2"/>
      </rPr>
      <t>Posibilidad</t>
    </r>
    <r>
      <rPr>
        <sz val="11"/>
        <color theme="1"/>
        <rFont val="Arial Narrow"/>
        <family val="2"/>
      </rPr>
      <t xml:space="preserve"> de perdida reputacional y económica </t>
    </r>
    <r>
      <rPr>
        <sz val="11"/>
        <color rgb="FFFF0000"/>
        <rFont val="Arial Narrow"/>
        <family val="2"/>
      </rPr>
      <t>debido</t>
    </r>
    <r>
      <rPr>
        <sz val="11"/>
        <color theme="1"/>
        <rFont val="Arial Narrow"/>
        <family val="2"/>
      </rPr>
      <t xml:space="preserve"> al incumplimiento de cargue de la información de salarios y tiempos de servicio, de los exfuncionarios o funcionarios de la Entidad, en la plataforma del Ministerio de Hacienda y Crédito Público - Oficina de Bonos pensionales - OBP. Certificación de tiempos laborados - CETIL.</t>
    </r>
  </si>
  <si>
    <t>Cargar la información de tiempos laborados y salarios en la plataforma CETIL, previa verificación y validación de la información en las Historia Laborales de los exfuncionarios y funcionarios de la Entidad.</t>
  </si>
  <si>
    <t>Revisar Historias laborales para validación y cargue de la información en el aplicativo CETIL, para su revisión y firma del Coordinador Grupo de Gestión Humana.</t>
  </si>
  <si>
    <t>Coordinador Grupo de Gestión Humana.</t>
  </si>
  <si>
    <t>GH 05</t>
  </si>
  <si>
    <t>Selección del rubro de Funcionamiento o inversión diferente al requerido.</t>
  </si>
  <si>
    <r>
      <rPr>
        <sz val="11"/>
        <color rgb="FFFF0000"/>
        <rFont val="Arial Narrow"/>
        <family val="2"/>
      </rPr>
      <t>Debido</t>
    </r>
    <r>
      <rPr>
        <sz val="11"/>
        <color theme="1"/>
        <rFont val="Arial Narrow"/>
        <family val="2"/>
      </rPr>
      <t xml:space="preserve"> a la liquidación en la selección de los rubros de funcionamiento o inversión.</t>
    </r>
  </si>
  <si>
    <r>
      <rPr>
        <sz val="11"/>
        <color rgb="FFFF0000"/>
        <rFont val="Arial Narrow"/>
        <family val="2"/>
      </rPr>
      <t>Posibilidad</t>
    </r>
    <r>
      <rPr>
        <sz val="11"/>
        <color theme="1"/>
        <rFont val="Arial Narrow"/>
        <family val="2"/>
      </rPr>
      <t xml:space="preserve"> de perdida económica por concepto de solicitud de tiquetes aéreos y liquidación de viáticos de comisión de servicios de los servidores públicos y contratistas de la entidad, </t>
    </r>
    <r>
      <rPr>
        <sz val="11"/>
        <color rgb="FFFF0000"/>
        <rFont val="Arial Narrow"/>
        <family val="2"/>
      </rPr>
      <t>debido</t>
    </r>
    <r>
      <rPr>
        <sz val="11"/>
        <color theme="1"/>
        <rFont val="Arial Narrow"/>
        <family val="2"/>
      </rPr>
      <t xml:space="preserve"> a equivoca selección del rubro correspondiente.</t>
    </r>
  </si>
  <si>
    <t>Leve</t>
  </si>
  <si>
    <t>Cargar la información en el SIIF, verificar y aprobar las solicitudes de tiquetes aéreos y viáticos de comisión de servicios de los funcionarios públicos.</t>
  </si>
  <si>
    <t>Verificar cumplimiento cronograma remitido por el área correspondiente, aprobación por la Dirección Nacional</t>
  </si>
  <si>
    <t>Grupo de Gestión Humana
Subdirección Nacional
Grupo de Gestión Financiera</t>
  </si>
  <si>
    <t>CPR 01</t>
  </si>
  <si>
    <t>Posibilidad de pérdida reputacional</t>
  </si>
  <si>
    <t>Falta de control en la información para ser publicada</t>
  </si>
  <si>
    <r>
      <t xml:space="preserve">Debido </t>
    </r>
    <r>
      <rPr>
        <sz val="11"/>
        <rFont val="Arial Narrow"/>
        <family val="2"/>
      </rPr>
      <t>a la no actualización   de los estándares de imagen corporativa,al incumplimiento de su aplicación, a publicaciones   no  autorizadas y  con contenido inadecuado.</t>
    </r>
  </si>
  <si>
    <r>
      <rPr>
        <sz val="11"/>
        <color rgb="FFFF0000"/>
        <rFont val="Arial Narrow"/>
        <family val="2"/>
      </rPr>
      <t xml:space="preserve">Posibilidad </t>
    </r>
    <r>
      <rPr>
        <sz val="11"/>
        <rFont val="Arial Narrow"/>
        <family val="2"/>
      </rPr>
      <t>de pérdida reputacional y desinformación al público objetivo,</t>
    </r>
    <r>
      <rPr>
        <sz val="11"/>
        <color theme="1"/>
        <rFont val="Arial Narrow"/>
        <family val="2"/>
      </rPr>
      <t xml:space="preserve"> </t>
    </r>
    <r>
      <rPr>
        <sz val="11"/>
        <color rgb="FFFF0000"/>
        <rFont val="Arial Narrow"/>
        <family val="2"/>
      </rPr>
      <t>debido</t>
    </r>
    <r>
      <rPr>
        <sz val="11"/>
        <color theme="1"/>
        <rFont val="Arial Narrow"/>
        <family val="2"/>
      </rPr>
      <t xml:space="preserve"> a la no actualización   de los estándares de imagen corporativa,al incumplimiento de su aplicación, a publicaciones   no  autorizadas y  con contenido inadecuado.</t>
    </r>
  </si>
  <si>
    <t>El líder responsable del proceso, verificará  que la publicación y su contenido sea el previamente revisado y autorizado, en los tiempos y parámetros definidos.</t>
  </si>
  <si>
    <t>Actualizar los estandares de la imagen corporativa en los documentos del proceso de Comunicaciones y Prensa 
Verificar el cumplimiento en la publicación de cada uno de los contenidos autorizados por el líder de proceso.</t>
  </si>
  <si>
    <t>Líder del Proceso de Comunicación y Prensa</t>
  </si>
  <si>
    <t>CPR 02</t>
  </si>
  <si>
    <t>Posibilidad de incurrir en perdida reputacional</t>
  </si>
  <si>
    <t xml:space="preserve">Demoras en la ejecución presupuestal de Conectividad y Prensa y en las metas del plan de acción. </t>
  </si>
  <si>
    <r>
      <rPr>
        <sz val="11"/>
        <color rgb="FFFF0000"/>
        <rFont val="Arial Narrow"/>
        <family val="2"/>
      </rPr>
      <t>Debido</t>
    </r>
    <r>
      <rPr>
        <sz val="11"/>
        <color theme="1"/>
        <rFont val="Arial Narrow"/>
        <family val="2"/>
      </rPr>
      <t xml:space="preserve"> a  las demoras en el porceso de contratación de servicios relacionados con las actividades del plande acción de Conectividad y Prensa (peródico, porfesionales, emisión de contenidos, material educomunicativo, etc.)</t>
    </r>
  </si>
  <si>
    <r>
      <rPr>
        <sz val="11"/>
        <color rgb="FFFF0000"/>
        <rFont val="Arial Narrow"/>
        <family val="2"/>
      </rPr>
      <t>Posibilidad</t>
    </r>
    <r>
      <rPr>
        <sz val="11"/>
        <color theme="1"/>
        <rFont val="Arial Narrow"/>
        <family val="2"/>
      </rPr>
      <t xml:space="preserve"> de pérdida económica y reputacional, </t>
    </r>
    <r>
      <rPr>
        <sz val="11"/>
        <color rgb="FFFF0000"/>
        <rFont val="Arial Narrow"/>
        <family val="2"/>
      </rPr>
      <t>debido</t>
    </r>
    <r>
      <rPr>
        <sz val="11"/>
        <color theme="1"/>
        <rFont val="Arial Narrow"/>
        <family val="2"/>
      </rPr>
      <t xml:space="preserve"> a las demoras en el porceso de contratación de servicios relacionados con las actividades del plande acción de Conectividad y Prensa (peródico, porfesionales, emisión de contenidos, material educomunicativo, etc.)</t>
    </r>
  </si>
  <si>
    <t xml:space="preserve">El líder responsable del proceso entrega estudios previos para iniciar el proceso precontractual para la aporpiación presupuestal asignada </t>
  </si>
  <si>
    <t xml:space="preserve">Solicitar a la Oficina Jurídica el estado de los procesos precontractuales e informarlo al ordenador del gasto, y gestionar con los contratistas el cronograma de ejecución. </t>
  </si>
  <si>
    <t>GAD 01</t>
  </si>
  <si>
    <t>Posibilidad de pérdida económica</t>
  </si>
  <si>
    <t>Inventarios desactualizados</t>
  </si>
  <si>
    <r>
      <rPr>
        <sz val="11"/>
        <color rgb="FFFF0000"/>
        <rFont val="Arial Narrow"/>
        <family val="2"/>
      </rPr>
      <t xml:space="preserve">Debido </t>
    </r>
    <r>
      <rPr>
        <sz val="11"/>
        <color theme="1"/>
        <rFont val="Arial Narrow"/>
        <family val="2"/>
      </rPr>
      <t xml:space="preserve"> a extravio, sustracción,  fallas en la relación e identificación de los bienes, o administración de inventarios.</t>
    </r>
  </si>
  <si>
    <r>
      <rPr>
        <sz val="11"/>
        <color rgb="FFFF0000"/>
        <rFont val="Arial Narrow"/>
        <family val="2"/>
      </rPr>
      <t xml:space="preserve">Posibilidad </t>
    </r>
    <r>
      <rPr>
        <sz val="11"/>
        <rFont val="Arial Narrow"/>
        <family val="2"/>
      </rPr>
      <t>de perdida económica de bienes muebles, equipos y suministros de oficina</t>
    </r>
    <r>
      <rPr>
        <sz val="11"/>
        <color rgb="FFFF0000"/>
        <rFont val="Arial Narrow"/>
        <family val="2"/>
      </rPr>
      <t xml:space="preserve"> </t>
    </r>
    <r>
      <rPr>
        <sz val="11"/>
        <color theme="1"/>
        <rFont val="Arial Narrow"/>
        <family val="2"/>
      </rPr>
      <t xml:space="preserve">de la Unidad, </t>
    </r>
    <r>
      <rPr>
        <sz val="11"/>
        <color rgb="FFFF0000"/>
        <rFont val="Arial Narrow"/>
        <family val="2"/>
      </rPr>
      <t>debido</t>
    </r>
    <r>
      <rPr>
        <sz val="11"/>
        <color theme="1"/>
        <rFont val="Arial Narrow"/>
        <family val="2"/>
      </rPr>
      <t xml:space="preserve"> a extravio,  fallas en la relación e identificación de los bienes, o administración de inventarios.
</t>
    </r>
  </si>
  <si>
    <t xml:space="preserve">Verificar cantidad y descripción de bienes contra factura, hoja de inventarios individual y diligenciamiento de los registros correspondientes de inventarios. Por parte del profesional Especializado responsable de Inventarios
</t>
  </si>
  <si>
    <t>Realizar toma física de inventarios de todos los bienes de la Entidad y presentar informe pormenorizado por funcionario (inventarios individuales) y por dependencia.</t>
  </si>
  <si>
    <t>Profesional Especializado Grupo de Gestión Administrativa</t>
  </si>
  <si>
    <t>GAD 02</t>
  </si>
  <si>
    <t>Disponer de un área inadecuada para el deposito provisional de los recursos de Caja Menor.</t>
  </si>
  <si>
    <r>
      <rPr>
        <sz val="11"/>
        <color rgb="FFFF0000"/>
        <rFont val="Arial Narrow"/>
        <family val="2"/>
      </rPr>
      <t>Debido</t>
    </r>
    <r>
      <rPr>
        <sz val="11"/>
        <color theme="1"/>
        <rFont val="Arial Narrow"/>
        <family val="2"/>
      </rPr>
      <t xml:space="preserve">  a sustracción de los recursos asignados a caja menor.</t>
    </r>
  </si>
  <si>
    <r>
      <rPr>
        <sz val="11"/>
        <color rgb="FFFF0000"/>
        <rFont val="Arial Narrow"/>
        <family val="2"/>
      </rPr>
      <t xml:space="preserve">Posibilidad </t>
    </r>
    <r>
      <rPr>
        <sz val="11"/>
        <rFont val="Arial Narrow"/>
        <family val="2"/>
      </rPr>
      <t>de perdida económica,</t>
    </r>
    <r>
      <rPr>
        <sz val="11"/>
        <color theme="1"/>
        <rFont val="Arial Narrow"/>
        <family val="2"/>
      </rPr>
      <t xml:space="preserve"> </t>
    </r>
    <r>
      <rPr>
        <sz val="11"/>
        <color rgb="FFFF0000"/>
        <rFont val="Arial Narrow"/>
        <family val="2"/>
      </rPr>
      <t>debido</t>
    </r>
    <r>
      <rPr>
        <sz val="11"/>
        <color theme="1"/>
        <rFont val="Arial Narrow"/>
        <family val="2"/>
      </rPr>
      <t xml:space="preserve"> a sustracción de los recursos asignados a caja menor.</t>
    </r>
  </si>
  <si>
    <t>Disponer de efectivo en montos no superiores a $500.000.</t>
  </si>
  <si>
    <t xml:space="preserve">Planear y programar las erogaciones de recursos de caja menor con base en necesidades estimadas o solicitudes de recursos por los diferentes conceptos. </t>
  </si>
  <si>
    <t>GAD 03</t>
  </si>
  <si>
    <t>Desconocimiento del Plan Institucional de Gestión Ambiental - PIGA y de las actividades  que lo contemplan.</t>
  </si>
  <si>
    <r>
      <rPr>
        <sz val="11"/>
        <color rgb="FFFF0000"/>
        <rFont val="Arial Narrow"/>
        <family val="2"/>
      </rPr>
      <t>Debido</t>
    </r>
    <r>
      <rPr>
        <sz val="11"/>
        <color theme="1"/>
        <rFont val="Arial Narrow"/>
        <family val="2"/>
      </rPr>
      <t xml:space="preserve"> a incumplimiento del plan institucional de Gestión Ambiental - PIGA, como de las actividades allí contempladas.</t>
    </r>
  </si>
  <si>
    <r>
      <rPr>
        <sz val="11"/>
        <color rgb="FFFF0000"/>
        <rFont val="Arial Narrow"/>
        <family val="2"/>
      </rPr>
      <t>Posibilidad</t>
    </r>
    <r>
      <rPr>
        <sz val="11"/>
        <color theme="1"/>
        <rFont val="Arial Narrow"/>
        <family val="2"/>
      </rPr>
      <t xml:space="preserve"> de perdida reputacional y económica, </t>
    </r>
    <r>
      <rPr>
        <sz val="11"/>
        <color rgb="FFFF0000"/>
        <rFont val="Arial Narrow"/>
        <family val="2"/>
      </rPr>
      <t>debido</t>
    </r>
    <r>
      <rPr>
        <sz val="11"/>
        <color theme="1"/>
        <rFont val="Arial Narrow"/>
        <family val="2"/>
      </rPr>
      <t xml:space="preserve"> a incumplimiento del plan institucional de Gestión Ambiental - PIGA, como de las actividades allí contempladas.</t>
    </r>
  </si>
  <si>
    <t>Socializar Plan Institucional de Gestión Ambiental - PIGA, su desarrollo y seguimiento a las actividades.</t>
  </si>
  <si>
    <t>Socializar el Plan Institucional de Gestión Ambiental - PIGA en el primer semestre del año y realizar seguimiento semestralmente en el desarrollo y cumplimiento de las actividades programadas.</t>
  </si>
  <si>
    <t xml:space="preserve">Grupo de Gestión Administrativa
Grupo de Planeación y Estadística </t>
  </si>
  <si>
    <t>GAD 04</t>
  </si>
  <si>
    <t>Nivel de acceso de personal no autorizado a la áreas de la Entidad</t>
  </si>
  <si>
    <r>
      <rPr>
        <sz val="11"/>
        <color rgb="FFFF0000"/>
        <rFont val="Arial Narrow"/>
        <family val="2"/>
      </rPr>
      <t>Debido</t>
    </r>
    <r>
      <rPr>
        <sz val="11"/>
        <color theme="1"/>
        <rFont val="Arial Narrow"/>
        <family val="2"/>
      </rPr>
      <t xml:space="preserve"> a sustracción de los bienes.</t>
    </r>
  </si>
  <si>
    <r>
      <rPr>
        <sz val="11"/>
        <color rgb="FFFF0000"/>
        <rFont val="Arial Narrow"/>
        <family val="2"/>
      </rPr>
      <t xml:space="preserve">Posibilidad </t>
    </r>
    <r>
      <rPr>
        <sz val="11"/>
        <rFont val="Arial Narrow"/>
        <family val="2"/>
      </rPr>
      <t>de perdida económica de bienes muebles, equipos y suministros de oficina</t>
    </r>
    <r>
      <rPr>
        <sz val="11"/>
        <color rgb="FFFF0000"/>
        <rFont val="Arial Narrow"/>
        <family val="2"/>
      </rPr>
      <t xml:space="preserve"> </t>
    </r>
    <r>
      <rPr>
        <sz val="11"/>
        <color theme="1"/>
        <rFont val="Arial Narrow"/>
        <family val="2"/>
      </rPr>
      <t xml:space="preserve">de la Unidad, </t>
    </r>
    <r>
      <rPr>
        <sz val="11"/>
        <color rgb="FFFF0000"/>
        <rFont val="Arial Narrow"/>
        <family val="2"/>
      </rPr>
      <t>debido</t>
    </r>
    <r>
      <rPr>
        <sz val="11"/>
        <color theme="1"/>
        <rFont val="Arial Narrow"/>
        <family val="2"/>
      </rPr>
      <t xml:space="preserve"> a sustracción de los bienes.
</t>
    </r>
  </si>
  <si>
    <t>Verificación identidad del personal autorizado a accesar a la Entidad.</t>
  </si>
  <si>
    <t>Autorización de acceso a personal externo y visitantes, previa identificación. Y acompañamiento por parte de un funcionario de la Entidad.</t>
  </si>
  <si>
    <t>Grupo de Gestión Administrativa
Todos los funcionarios de la Entidad</t>
  </si>
  <si>
    <t>GAD 05</t>
  </si>
  <si>
    <t xml:space="preserve">Posibilidad de afectacion economica </t>
  </si>
  <si>
    <t>Perdida o daño de bien mueble o inmueble</t>
  </si>
  <si>
    <r>
      <rPr>
        <sz val="11"/>
        <color rgb="FFFF0000"/>
        <rFont val="Arial Narrow"/>
        <family val="2"/>
      </rPr>
      <t>A causa</t>
    </r>
    <r>
      <rPr>
        <sz val="11"/>
        <rFont val="Arial Narrow"/>
        <family val="2"/>
      </rPr>
      <t xml:space="preserve"> de que no estan incluidos todos los bienes muebles e inmuebles de la Unidad en la poliza de seguro y/o por omisión en la actualización de bienes que cubren el contrato de seguro.</t>
    </r>
  </si>
  <si>
    <r>
      <rPr>
        <sz val="11"/>
        <color rgb="FFFF0000"/>
        <rFont val="Arial Narrow"/>
        <family val="2"/>
      </rPr>
      <t xml:space="preserve">Posibilidad </t>
    </r>
    <r>
      <rPr>
        <sz val="11"/>
        <color theme="1"/>
        <rFont val="Arial Narrow"/>
        <family val="2"/>
      </rPr>
      <t xml:space="preserve">de efectos dañosos sobre interses patrimoniales de naturaleza publica </t>
    </r>
    <r>
      <rPr>
        <sz val="11"/>
        <color rgb="FFFF0000"/>
        <rFont val="Arial Narrow"/>
        <family val="2"/>
      </rPr>
      <t>a causa de</t>
    </r>
    <r>
      <rPr>
        <sz val="11"/>
        <color theme="1"/>
        <rFont val="Arial Narrow"/>
        <family val="2"/>
      </rPr>
      <t xml:space="preserve"> que </t>
    </r>
    <r>
      <rPr>
        <sz val="11"/>
        <rFont val="Arial Narrow"/>
        <family val="2"/>
      </rPr>
      <t xml:space="preserve"> no estan incluidos todos los bienes muebles e inmuebles de la Unidad en la poliza de seguro y/o por omisión en la actualización de bienes que cubren el contrato de seguro.</t>
    </r>
    <r>
      <rPr>
        <sz val="11"/>
        <color theme="1"/>
        <rFont val="Arial Narrow"/>
        <family val="2"/>
      </rPr>
      <t xml:space="preserve">
</t>
    </r>
  </si>
  <si>
    <t>Verificar que todos los bienes muebles e inmuebles pertenecientes y adquiridos por la Unidad se incluyan  en la poliza de seguro mediante  la actualización permanente  de inventarios esten cubriertos en el contrato de seguro.</t>
  </si>
  <si>
    <t>Realizar el reporte a la aseguradora de los buenes de lo inventarios y adquiridos  verificando se incluyan en la cobertura de la poliza vigente enter al Aseguradora y la  Entidad.</t>
  </si>
  <si>
    <t>GDO 01</t>
  </si>
  <si>
    <t>Posibilidad de pérdida económica y reputacional</t>
  </si>
  <si>
    <t>Procesos archivísticos no aplicados conforme a la normatividad vigente.</t>
  </si>
  <si>
    <r>
      <rPr>
        <sz val="11"/>
        <color rgb="FFFF0000"/>
        <rFont val="Arial Narrow"/>
        <family val="2"/>
      </rPr>
      <t>Debido</t>
    </r>
    <r>
      <rPr>
        <sz val="11"/>
        <color theme="1"/>
        <rFont val="Arial Narrow"/>
        <family val="2"/>
      </rPr>
      <t xml:space="preserve"> al  extravio o no tener acceso oportuno a los documentos objeto de consulta.</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</si>
  <si>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al  extravio o no tener acceso oportuno a los documentos objeto de consulta.</t>
    </r>
  </si>
  <si>
    <t>Aplicar instrumentos, tales como las tablas de retención documental - TRD, inventario documental, hoja de control, y demás formatos (formatos de afuera) que aseguren una adecuada gestión y conservación de la documentación.</t>
  </si>
  <si>
    <t xml:space="preserve">Programar una (1) visita trimestral a una dependencia para verificar y validar la adecuada aplicación de los instrumentos de control citados.   </t>
  </si>
  <si>
    <t>GDO 02</t>
  </si>
  <si>
    <t>Posibilidad de perdida económica y reputacional</t>
  </si>
  <si>
    <t>Inexistencia de protocolos y lineamientos  para la administración de las comunicaciones oficiales.</t>
  </si>
  <si>
    <r>
      <rPr>
        <sz val="11"/>
        <color rgb="FFFF0000"/>
        <rFont val="Arial Narrow"/>
        <family val="2"/>
      </rPr>
      <t>Debido</t>
    </r>
    <r>
      <rPr>
        <sz val="11"/>
        <color theme="1"/>
        <rFont val="Arial Narrow"/>
        <family val="2"/>
      </rPr>
      <t xml:space="preserve"> a la suscripción de documentos por personal no autorizado.</t>
    </r>
  </si>
  <si>
    <r>
      <rPr>
        <sz val="11"/>
        <color rgb="FFFF0000"/>
        <rFont val="Arial Narrow"/>
        <family val="2"/>
      </rPr>
      <t>Posibilidad</t>
    </r>
    <r>
      <rPr>
        <sz val="11"/>
        <color theme="1"/>
        <rFont val="Arial Narrow"/>
        <family val="2"/>
      </rPr>
      <t xml:space="preserve"> de incurrir en perdida económica y reputacional, </t>
    </r>
    <r>
      <rPr>
        <sz val="11"/>
        <color rgb="FFFF0000"/>
        <rFont val="Arial Narrow"/>
        <family val="2"/>
      </rPr>
      <t>debido</t>
    </r>
    <r>
      <rPr>
        <sz val="11"/>
        <color theme="1"/>
        <rFont val="Arial Narrow"/>
        <family val="2"/>
      </rPr>
      <t xml:space="preserve"> a la suscripción de documentos por personal no autorizado.</t>
    </r>
  </si>
  <si>
    <t>Elaborar protocolo y lineamientos para la administración y control de las comunicaciones oficiales.</t>
  </si>
  <si>
    <t>Socializar el protocolo y los lineamientos para la administración de las comunicaciones oficiales.</t>
  </si>
  <si>
    <t>Grupo de Gestión Administrativa
Profesional o Tecnólogo en Gestión Documental</t>
  </si>
  <si>
    <t>GDO 03</t>
  </si>
  <si>
    <t>Instrumentos archivísticos no revisados y actualizados conforme a la normatividad vigente.</t>
  </si>
  <si>
    <r>
      <rPr>
        <sz val="11"/>
        <color rgb="FFFF0000"/>
        <rFont val="Arial Narrow"/>
        <family val="2"/>
      </rPr>
      <t>Debido</t>
    </r>
    <r>
      <rPr>
        <sz val="11"/>
        <color theme="1"/>
        <rFont val="Arial Narrow"/>
        <family val="2"/>
      </rPr>
      <t xml:space="preserve"> a la no implementación de los instrumentos archivísticos estrátegicos y de administración de información.</t>
    </r>
  </si>
  <si>
    <r>
      <t xml:space="preserve">Posibilidad de perdida económica por multa y sanción del ente regulador </t>
    </r>
    <r>
      <rPr>
        <sz val="11"/>
        <color rgb="FFFF0000"/>
        <rFont val="Arial Narrow"/>
        <family val="2"/>
      </rPr>
      <t>debido</t>
    </r>
    <r>
      <rPr>
        <sz val="11"/>
        <color theme="1"/>
        <rFont val="Arial Narrow"/>
        <family val="2"/>
      </rPr>
      <t xml:space="preserve"> a la no implementación de los instrumentos archivísticos estrátegicos y de administración de información.</t>
    </r>
  </si>
  <si>
    <t>Implementar los instrumentos archivisticos, tales como diagnóstico integral archivistico, PINAR, PGD, SIC, politica de archivo, tablas de retención documental. tablas de valoracion documental y cuadro de clasificación documental.</t>
  </si>
  <si>
    <t>GDO 04</t>
  </si>
  <si>
    <t>Inexistencia de protocolos de seguridad para el acceso y restricción a los depósitos de almacenamiento de información física.</t>
  </si>
  <si>
    <r>
      <rPr>
        <sz val="11"/>
        <color rgb="FFFF0000"/>
        <rFont val="Arial Narrow"/>
        <family val="2"/>
      </rPr>
      <t>Debido</t>
    </r>
    <r>
      <rPr>
        <sz val="11"/>
        <color theme="1"/>
        <rFont val="Arial Narrow"/>
        <family val="2"/>
      </rPr>
      <t xml:space="preserve"> a la perdida y/o sustracción de información fisica de los archivos de gestión y del archivo central de la Entidad</t>
    </r>
  </si>
  <si>
    <r>
      <t xml:space="preserve">Posibilidad de perdida economica y/o reputacional </t>
    </r>
    <r>
      <rPr>
        <sz val="11"/>
        <color rgb="FFFF0000"/>
        <rFont val="Arial Narrow"/>
        <family val="2"/>
      </rPr>
      <t>debido</t>
    </r>
    <r>
      <rPr>
        <sz val="11"/>
        <color theme="1"/>
        <rFont val="Arial Narrow"/>
        <family val="2"/>
      </rPr>
      <t xml:space="preserve"> a la perdida y/o sustracción de información fisica de los archivos de gestión y del archivo central de la Entidad</t>
    </r>
  </si>
  <si>
    <t>Muy Alta</t>
  </si>
  <si>
    <t>Implementar la Matriz de control de acceso para los funcionarios.</t>
  </si>
  <si>
    <t>Levantamiento de información con los lideres de área para definir los responsables que deben acceder en los archivos de gestión y el archivo central en la matriz de control de acceso.</t>
  </si>
  <si>
    <t>Grupo de Gestión Administrativa - Grupo de TICS.</t>
  </si>
  <si>
    <t>GDO 05</t>
  </si>
  <si>
    <t xml:space="preserve">No aplicación de protocolos de seguridad y manejo de la información. </t>
  </si>
  <si>
    <r>
      <rPr>
        <sz val="11"/>
        <color rgb="FFFF0000"/>
        <rFont val="Arial Narrow"/>
        <family val="2"/>
      </rPr>
      <t>Debido</t>
    </r>
    <r>
      <rPr>
        <sz val="11"/>
        <color theme="1"/>
        <rFont val="Arial Narrow"/>
        <family val="2"/>
      </rPr>
      <t xml:space="preserve"> al borrado y/o eliminación de información digital de las carpetas compartidas de cada área que conforma la estructura organizacional.</t>
    </r>
  </si>
  <si>
    <r>
      <t xml:space="preserve">Posibilidad de perdida economica y/o reputacional </t>
    </r>
    <r>
      <rPr>
        <sz val="11"/>
        <color rgb="FFFF0000"/>
        <rFont val="Arial Narrow"/>
        <family val="2"/>
      </rPr>
      <t>debido</t>
    </r>
    <r>
      <rPr>
        <sz val="11"/>
        <color theme="1"/>
        <rFont val="Arial Narrow"/>
        <family val="2"/>
      </rPr>
      <t xml:space="preserve"> al borrado y/o eliminación de documentos fisicos o electrónicos de las carpetas compartidas de cada área que conforma la estructura organizacional.</t>
    </r>
  </si>
  <si>
    <t>Implementar perfles de acceso para los funcionarios.</t>
  </si>
  <si>
    <t>Establecer los perfiles de administrador, edición y solo lectura de acuerdo con el rol que tienen en el área.</t>
  </si>
  <si>
    <t>Grupo de GestiónAtencion al ciudadano - Comité Institucional de Gestión y Desempeño</t>
  </si>
  <si>
    <t>GDO 06</t>
  </si>
  <si>
    <t>Inaplicación de la normatividad archivistica vigente.</t>
  </si>
  <si>
    <r>
      <rPr>
        <sz val="11"/>
        <color rgb="FFFF0000"/>
        <rFont val="Arial Narrow"/>
        <family val="2"/>
      </rPr>
      <t>Debido</t>
    </r>
    <r>
      <rPr>
        <sz val="11"/>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</si>
  <si>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r>
      <t xml:space="preserve">Posibilidad de perdida económica por multa y sanción de entes reguladores </t>
    </r>
    <r>
      <rPr>
        <sz val="11"/>
        <color rgb="FFFF0000"/>
        <rFont val="Arial Narrow"/>
        <family val="2"/>
      </rPr>
      <t>debido</t>
    </r>
    <r>
      <rPr>
        <sz val="11"/>
        <color theme="1"/>
        <rFont val="Arial Narrow"/>
        <family val="2"/>
      </rPr>
      <t xml:space="preserve"> a perdida de información por conformación  indebida de expedientes fisicos y/o electrónicos, degradación de información física por agentes de contaminación microbiológica y/o por ocurrencia de incendios.</t>
    </r>
  </si>
  <si>
    <t>Implementar las Tablas de Retención Documental articuladas con el mapa de procesos de la Entidad.</t>
  </si>
  <si>
    <t>Adoptar las Tablas de Retención Documental al momento de realizar eliminación documental.</t>
  </si>
  <si>
    <t>GFI 01</t>
  </si>
  <si>
    <t>Comprometer recursos afectando rubros y usos presupuestales diferentes al objeto contractual.</t>
  </si>
  <si>
    <r>
      <rPr>
        <sz val="11"/>
        <color rgb="FFFF0000"/>
        <rFont val="Arial Narrow"/>
        <family val="2"/>
      </rPr>
      <t xml:space="preserve">Debido </t>
    </r>
    <r>
      <rPr>
        <sz val="11"/>
        <color theme="1"/>
        <rFont val="Arial Narrow"/>
        <family val="2"/>
      </rPr>
      <t>a certifcar erróneamente la disponibilidad de un rubro presupuestal.</t>
    </r>
  </si>
  <si>
    <r>
      <t>Posibilidad</t>
    </r>
    <r>
      <rPr>
        <sz val="11"/>
        <rFont val="Arial Narrow"/>
        <family val="2"/>
      </rPr>
      <t xml:space="preserve"> de perdida económica y reputacional </t>
    </r>
    <r>
      <rPr>
        <sz val="11"/>
        <color rgb="FFFF0000"/>
        <rFont val="Arial Narrow"/>
        <family val="2"/>
      </rPr>
      <t xml:space="preserve">debido </t>
    </r>
    <r>
      <rPr>
        <sz val="11"/>
        <rFont val="Arial Narrow"/>
        <family val="2"/>
      </rPr>
      <t>a certifcar erróneamente la disponibilidad de un rubro presupuestal.</t>
    </r>
  </si>
  <si>
    <t>Verificar y revisar que los rubros y usos presupuestales  se encuentren vigentes, creados y que sean acordes con el objeto contractual y las necesidades presentadas, teniendo en cuenta la disponibilidad presupuestal por parte de los Funcionarios responsable de presupuesto.</t>
  </si>
  <si>
    <t>Realizar verificacion en los estudios previos presentados por los grupos de trabajo encargados de proyectarlos para definir los rubros y usos presupuestales acordes al objeto contractual y las actividades a desarrollar.</t>
  </si>
  <si>
    <t>Profesional Especializado. Técnico y auxiliar Grupo de Gestión Financiera</t>
  </si>
  <si>
    <t>30 de abril de  2025
30 de junio de  2025
31 de agosto de  2025
31 de diciembre de  2025</t>
  </si>
  <si>
    <t>Brindar acompañamiento en la definición de los rubros y usos presupuestales para la adquisición de bienes o servicios y para la suscripcion de convenios por parte de los funcionario encargado del manejo de presupuesto.</t>
  </si>
  <si>
    <t>Realizar la validacion de la disponibilidad presupuestal en los rubros a afectar para controlar la ejecucion presupuestal.</t>
  </si>
  <si>
    <t>Profesional Especializado, contratista con funciones de contador, Técnico y auxiliar Grupo de Gestión Financiera</t>
  </si>
  <si>
    <t>GFI 02</t>
  </si>
  <si>
    <t>La Información que se presenta y alimenta el sistema es errada o se presenta por registros automaticos parametrizados..</t>
  </si>
  <si>
    <r>
      <rPr>
        <sz val="11"/>
        <color rgb="FFFF0000"/>
        <rFont val="Arial Narrow"/>
        <family val="2"/>
      </rPr>
      <t>Debido</t>
    </r>
    <r>
      <rPr>
        <sz val="11"/>
        <color theme="1"/>
        <rFont val="Arial Narrow"/>
        <family val="2"/>
      </rPr>
      <t xml:space="preserve"> a saldos de cuentas contables inconsistentes.</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</si>
  <si>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 a</t>
    </r>
    <r>
      <rPr>
        <sz val="11"/>
        <color theme="1"/>
        <rFont val="Arial Narrow"/>
        <family val="2"/>
      </rPr>
      <t xml:space="preserve"> saldos de cuentas contables inconsistentes.</t>
    </r>
  </si>
  <si>
    <t>Revisar y analizar la información de SIIF nación de acuerdo con los registros de obligaciones y pagos generados en la ejecucion mensual, para realizar registros contables adecuados con base en la normatividad vigente.</t>
  </si>
  <si>
    <t>Orientar los diferentes grupos que suministran la información contable para que presenten la realidad económica de la Entidad, conforme a lo establecido por el Manual de Políticas y Prácticas Contables de la Unidad, la normatividad vigente y el material de apoyo de SIIF Nación y realizar los ajustes pertinentes durante los cierres contables.</t>
  </si>
  <si>
    <t>Profesional Especializado, Contratista con funciones de contador, Técnico y auxiliar Grupo de Gestión Financiera</t>
  </si>
  <si>
    <t>GFI 03</t>
  </si>
  <si>
    <t>Información reportada los entes compententes sin la respectiva validación con cuentas contables al momento de generarse la transmisión.</t>
  </si>
  <si>
    <r>
      <rPr>
        <sz val="11"/>
        <color rgb="FFFF0000"/>
        <rFont val="Arial Narrow"/>
        <family val="2"/>
      </rPr>
      <t>Debido</t>
    </r>
    <r>
      <rPr>
        <sz val="11"/>
        <color theme="1"/>
        <rFont val="Arial Narrow"/>
        <family val="2"/>
      </rPr>
      <t xml:space="preserve"> a inconsistencias en el reporte de información exogena y declaraciones tributarias.</t>
    </r>
  </si>
  <si>
    <r>
      <rPr>
        <sz val="11"/>
        <color rgb="FFFF0000"/>
        <rFont val="Arial Narrow"/>
        <family val="2"/>
      </rPr>
      <t>Posibilidad</t>
    </r>
    <r>
      <rPr>
        <sz val="11"/>
        <color theme="1"/>
        <rFont val="Arial Narrow"/>
        <family val="2"/>
      </rPr>
      <t xml:space="preserve"> de perdida economica y reputacional </t>
    </r>
    <r>
      <rPr>
        <sz val="11"/>
        <color rgb="FFFF0000"/>
        <rFont val="Arial Narrow"/>
        <family val="2"/>
      </rPr>
      <t>debido</t>
    </r>
    <r>
      <rPr>
        <sz val="11"/>
        <color theme="1"/>
        <rFont val="Arial Narrow"/>
        <family val="2"/>
      </rPr>
      <t xml:space="preserve"> a inconsistencias en el reporte de información exogena y declaraciones tributarias.</t>
    </r>
  </si>
  <si>
    <t>Revisar y conciliar la información exogena a reportar contra los saldos acumulados contables al cierre del periodo fiscal.</t>
  </si>
  <si>
    <t>Verificar que la información sea consistente antes de generar la trasmisión, con dos (2) dias como mínimo de antelación a la fecha de vencimiento de su presentación.</t>
  </si>
  <si>
    <t>Profesional Especializado Grado 13 y Contratista de apoyo a los medios magnéticos.</t>
  </si>
  <si>
    <t>GFI 04</t>
  </si>
  <si>
    <t>Fallas en el sistema de pagos de las plataformas virtuales.</t>
  </si>
  <si>
    <r>
      <rPr>
        <sz val="11"/>
        <color rgb="FFFF0000"/>
        <rFont val="Arial Narrow"/>
        <family val="2"/>
      </rPr>
      <t>Debido</t>
    </r>
    <r>
      <rPr>
        <sz val="11"/>
        <color theme="1"/>
        <rFont val="Arial Narrow"/>
        <family val="2"/>
      </rPr>
      <t xml:space="preserve"> a realizar doble pago.</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</si>
  <si>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realizar doble pago.</t>
    </r>
  </si>
  <si>
    <t>Revisar saldos en cuentas de los bancos de la entidad para verificar la afectacion del pago realizado.</t>
  </si>
  <si>
    <t>Generar estados de cuentas bancaria con las transacciones ejecutadas al momentos de los pagos de traspaso a pagaduria.</t>
  </si>
  <si>
    <t>Profesional Especializado Grado 13</t>
  </si>
  <si>
    <t>GFI 05</t>
  </si>
  <si>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la no utilización del PAC (el monto máximo mensual de fondos disponibles en la Cuenta Única Nacional para los órganos financiados con recursos de la Nación y el monto máximo de pagos de los establecimientos públicos del orden nacional) solicitado por la Entidad  para un periodo determinado,  y  por debajo del porcentaje  del indicador de uso eficiente de los recursos (INPANUT),   de acuerdo a los parámetros establecidos por el Ministerio de Hacienda Crédito Público en  SIIF Nación</t>
    </r>
  </si>
  <si>
    <t>Revisar saldos cuentas bancos</t>
  </si>
  <si>
    <t>Enviar correos a los supervisores informadoles del PAC disponible de cada mes y la fecha maxima de pago a proveedores y contratistas.</t>
  </si>
  <si>
    <t>GIN 01</t>
  </si>
  <si>
    <t>Perdida reputacional y económica</t>
  </si>
  <si>
    <t>La dispocisión  de los recursos presupuestales no son suficientes y/o adecuados a las necesidades actuales.</t>
  </si>
  <si>
    <r>
      <t xml:space="preserve">Debido </t>
    </r>
    <r>
      <rPr>
        <sz val="11"/>
        <color theme="1"/>
        <rFont val="Arial Narrow"/>
        <family val="2"/>
      </rPr>
      <t>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</si>
  <si>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r>
      <rPr>
        <sz val="11"/>
        <color rgb="FFFF0000"/>
        <rFont val="Arial Narrow"/>
        <family val="2"/>
      </rPr>
      <t xml:space="preserve">Posibilidad </t>
    </r>
    <r>
      <rPr>
        <sz val="11"/>
        <color theme="1"/>
        <rFont val="Arial Narrow"/>
        <family val="2"/>
      </rPr>
      <t xml:space="preserve">de perdida reputacional y económica </t>
    </r>
    <r>
      <rPr>
        <sz val="11"/>
        <color rgb="FFFF0000"/>
        <rFont val="Arial Narrow"/>
        <family val="2"/>
      </rPr>
      <t xml:space="preserve">debido </t>
    </r>
    <r>
      <rPr>
        <sz val="11"/>
        <color theme="1"/>
        <rFont val="Arial Narrow"/>
        <family val="2"/>
      </rPr>
      <t>a la no disponibilidad de recursos para la contratación de bienes y servicios tecnológicos (mantenimiento preventivo y correctivo de software,hardware y servicios, obsolescencia de equipos tecnológicos) requeridos o necesarios para el funcionamiento de la infraestructura tecnológica de la Unidad Solidaria.</t>
    </r>
  </si>
  <si>
    <t>Planear (establecer prioridades y necesidades de recursos) los recursos presupuestales necesarios para adelantar las actividades de contratación del grupo TI.</t>
  </si>
  <si>
    <t xml:space="preserve">Realizar seguimiento  a los procesos de contratación del Grupo TICS conforme al Plan Anual de Adquisiciones </t>
  </si>
  <si>
    <t>Coordinador Grupo de Tecnologías de la Información</t>
  </si>
  <si>
    <t>GIN 02</t>
  </si>
  <si>
    <t>Afectación de la infraestructura tecnológica y sus servicios tecnológicos por factores internos y externos.</t>
  </si>
  <si>
    <r>
      <rPr>
        <sz val="11"/>
        <color rgb="FFFF0000"/>
        <rFont val="Arial Narrow"/>
        <family val="2"/>
      </rPr>
      <t>Debido</t>
    </r>
    <r>
      <rPr>
        <sz val="11"/>
        <color theme="1"/>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</si>
  <si>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r>
      <rPr>
        <sz val="11"/>
        <color rgb="FFFF0000"/>
        <rFont val="Arial Narrow"/>
        <family val="2"/>
      </rPr>
      <t xml:space="preserve">Posibilidad </t>
    </r>
    <r>
      <rPr>
        <sz val="11"/>
        <color theme="1"/>
        <rFont val="Arial Narrow"/>
        <family val="2"/>
      </rPr>
      <t>de perdida económica y reputacional,</t>
    </r>
    <r>
      <rPr>
        <sz val="11"/>
        <color rgb="FFFF0000"/>
        <rFont val="Arial Narrow"/>
        <family val="2"/>
      </rPr>
      <t xml:space="preserve"> debido</t>
    </r>
    <r>
      <rPr>
        <sz val="11"/>
        <color theme="1"/>
        <rFont val="Arial Narrow"/>
        <family val="2"/>
      </rPr>
      <t xml:space="preserve"> a un inadecuado manejo y mantenimiento de los equipos o fallas por factores internos o externos (Falta de cuidado en la manipulación y cuidado de equipos por personal de mantenimiento y funcionarios en general, suministro de energía eléctrica, fallas en internet, desastre natural, equipos obsoletos, o adecuaciones físicas  de infraestructura no planeadas).</t>
    </r>
  </si>
  <si>
    <t>Fallas Tecnológicas</t>
  </si>
  <si>
    <t>Verificar informes de ejecución de actividades de mantenimiento y del Plan/Programación de mantenimiento de software, hardware y servicios</t>
  </si>
  <si>
    <t>Ejecutar plan/Programa de mantenimiento de software y hardware</t>
  </si>
  <si>
    <t>Grupo TICS</t>
  </si>
  <si>
    <t>GIN 03</t>
  </si>
  <si>
    <t>Perdida económica y reputacional</t>
  </si>
  <si>
    <t>No disponer de protocolos de seguridad informática, herramientas y aplicaciones de seguridad perimetral.</t>
  </si>
  <si>
    <r>
      <rPr>
        <sz val="11"/>
        <color rgb="FFFF0000"/>
        <rFont val="Arial Narrow"/>
        <family val="2"/>
      </rPr>
      <t>Debido</t>
    </r>
    <r>
      <rPr>
        <sz val="11"/>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</si>
  <si>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r>
      <rPr>
        <sz val="11"/>
        <color rgb="FFFF0000"/>
        <rFont val="Arial Narrow"/>
        <family val="2"/>
      </rPr>
      <t>Posibilidad</t>
    </r>
    <r>
      <rPr>
        <sz val="11"/>
        <color theme="1"/>
        <rFont val="Arial Narrow"/>
        <family val="2"/>
      </rPr>
      <t xml:space="preserve"> de perdida económica y reputacional, </t>
    </r>
    <r>
      <rPr>
        <sz val="11"/>
        <color rgb="FFFF0000"/>
        <rFont val="Arial Narrow"/>
        <family val="2"/>
      </rPr>
      <t>debido</t>
    </r>
    <r>
      <rPr>
        <sz val="11"/>
        <color theme="1"/>
        <rFont val="Arial Narrow"/>
        <family val="2"/>
      </rPr>
      <t xml:space="preserve"> a  fallas en la seguridad informática, aspectos como: uso de software sin licencia, acceso no autorizado a redes, bases de datos y sistemas de información, herramientas y aplicaciones de seguridad perimetral.</t>
    </r>
  </si>
  <si>
    <t>Verificar el cumplimiento de las actividades de seguridad digital de la información relacionadas como son: uso de software sin licencia, acceso no autorizado a redes, bases de datos y sistemas de informacipon, herramientas y aplicaciones de seguridad perimetral.</t>
  </si>
  <si>
    <r>
      <rPr>
        <sz val="11"/>
        <rFont val="Arial Narrow"/>
        <family val="2"/>
      </rPr>
      <t>Realizar jornadas de verificación de software no autorizado dentro de las actividades programadas de mantenimiento preventivo y correctivo.</t>
    </r>
    <r>
      <rPr>
        <u/>
        <sz val="11"/>
        <rFont val="Arial Narrow"/>
        <family val="2"/>
      </rPr>
      <t xml:space="preserve">
</t>
    </r>
    <r>
      <rPr>
        <b/>
        <u/>
        <sz val="11"/>
        <color rgb="FF09309F"/>
        <rFont val="Arial Narrow"/>
        <family val="2"/>
      </rPr>
      <t xml:space="preserve">Realizar actualización y seguimiento al MAPA DE RIESGOS DE SEGURIDAD DIGITAL. </t>
    </r>
    <r>
      <rPr>
        <u/>
        <sz val="11"/>
        <color rgb="FF09309F"/>
        <rFont val="Arial Narrow"/>
        <family val="2"/>
      </rPr>
      <t xml:space="preserve">
</t>
    </r>
  </si>
  <si>
    <t>Coordinador Grupo de Tecnologías de la Información y el Supervisor del contrato designado</t>
  </si>
  <si>
    <t>GIN 04</t>
  </si>
  <si>
    <t xml:space="preserve">La implementación de controles adecuados y suficientes para el acceso a la información de los sistemas de información </t>
  </si>
  <si>
    <r>
      <rPr>
        <sz val="11"/>
        <color rgb="FFFF0000"/>
        <rFont val="Arial Narrow"/>
        <family val="2"/>
      </rPr>
      <t>Debido</t>
    </r>
    <r>
      <rPr>
        <sz val="11"/>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</si>
  <si>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r>
      <rPr>
        <sz val="11"/>
        <color rgb="FFFF0000"/>
        <rFont val="Arial Narrow"/>
        <family val="2"/>
      </rPr>
      <t>Posibilidad d</t>
    </r>
    <r>
      <rPr>
        <sz val="11"/>
        <color theme="1"/>
        <rFont val="Arial Narrow"/>
        <family val="2"/>
      </rPr>
      <t>e perdida económica y reputacional</t>
    </r>
    <r>
      <rPr>
        <sz val="11"/>
        <color rgb="FFFF0000"/>
        <rFont val="Arial Narrow"/>
        <family val="2"/>
      </rPr>
      <t>, debido</t>
    </r>
    <r>
      <rPr>
        <sz val="11"/>
        <color theme="1"/>
        <rFont val="Arial Narrow"/>
        <family val="2"/>
      </rPr>
      <t xml:space="preserve"> a la no implementación de controles adecuados y sufiicentes para el acceso a la información de los sistemas de información se hace susceptible la manipulación o adulteración por personal no autorizado.</t>
    </r>
  </si>
  <si>
    <t>Verificar la actualización de la información de usuarios con accesos, permisos de roles de administrador y contraseñas, para los diferentes aplicativos, servidores y equipos de Cómputo.</t>
  </si>
  <si>
    <t xml:space="preserve">Realizar jornadas de actualización de permisos de acceso a los roles de administrador, cada cuatro (4) meses; registrando los mismos en el formato "Dispositivos por IP". 
 </t>
  </si>
  <si>
    <t>Coordinador Grupo de Tecnologías de la Información y el Profesional Especializado</t>
  </si>
  <si>
    <t>GIN 05</t>
  </si>
  <si>
    <t>Efecto dañoso sobre los bienes, recursos y activos tecnologicos de naturaleza pública.</t>
  </si>
  <si>
    <t xml:space="preserve">La adquisicion de elemtos tecnologicos que generen detrimento patrimonial </t>
  </si>
  <si>
    <r>
      <rPr>
        <sz val="11"/>
        <color rgb="FFFF0000"/>
        <rFont val="Arial Narrow"/>
        <family val="2"/>
      </rPr>
      <t>A causa de</t>
    </r>
    <r>
      <rPr>
        <sz val="11"/>
        <color theme="1"/>
        <rFont val="Arial Narrow"/>
        <family val="2"/>
      </rPr>
      <t xml:space="preserve"> indebida adminsitracion, gestión, manejo, adquisición, o inversión y disposición de los activos tecnologicos</t>
    </r>
  </si>
  <si>
    <r>
      <rPr>
        <sz val="11"/>
        <color rgb="FFFF0000"/>
        <rFont val="Arial Narrow"/>
        <family val="2"/>
      </rPr>
      <t>Posibilidad</t>
    </r>
    <r>
      <rPr>
        <sz val="11"/>
        <color theme="1"/>
        <rFont val="Arial Narrow"/>
        <family val="2"/>
      </rPr>
      <t xml:space="preserve"> de efecto dañoso sobre los activos tecnologicos </t>
    </r>
    <r>
      <rPr>
        <sz val="11"/>
        <color rgb="FFFF0000"/>
        <rFont val="Arial Narrow"/>
        <family val="2"/>
      </rPr>
      <t>a causa de</t>
    </r>
    <r>
      <rPr>
        <sz val="11"/>
        <color theme="1"/>
        <rFont val="Arial Narrow"/>
        <family val="2"/>
      </rPr>
      <t xml:space="preserve"> indebida adminsitracion, gestión, manejo, adquisición, o inversión y disposición de los mismos</t>
    </r>
  </si>
  <si>
    <t>Verificar que los activos tecnologicos esten debidamente adminsitrados y adquiridos  como la disposición de los mismos</t>
  </si>
  <si>
    <t>Realizar jornadas de conciliacion de activos tecnologicos esten debidamente adminsitrados y adquiridos  como la disposición de los mismos</t>
  </si>
  <si>
    <t>Oficina Jurídica
Subdirección Nacional
Director de Investigación y Planeación
Director de Desarrollo de las organizaciones Solidarias</t>
  </si>
  <si>
    <t>GIN 06</t>
  </si>
  <si>
    <t>Posibilidad de perdida recursos fiscales</t>
  </si>
  <si>
    <t xml:space="preserve">La falta de medidas preventivas  y de mantenimiento de  Infrestructura Tecnologica que generan detrimento patrimonial </t>
  </si>
  <si>
    <r>
      <rPr>
        <sz val="11"/>
        <color rgb="FFFF0000"/>
        <rFont val="Arial Narrow"/>
        <family val="2"/>
      </rPr>
      <t>A causa  de</t>
    </r>
    <r>
      <rPr>
        <sz val="11"/>
        <color theme="1"/>
        <rFont val="Arial Narrow"/>
        <family val="2"/>
      </rPr>
      <t xml:space="preserve"> indevida adminsitracion, gestión, manejo, adquisición, o inversión y disposición de los bienes o recursos tecnologicos públicos o intereses de naturaleza pública.</t>
    </r>
  </si>
  <si>
    <r>
      <rPr>
        <sz val="11"/>
        <color rgb="FFFF0000"/>
        <rFont val="Arial Narrow"/>
        <family val="2"/>
      </rPr>
      <t xml:space="preserve">Posibilidad </t>
    </r>
    <r>
      <rPr>
        <sz val="11"/>
        <color theme="1"/>
        <rFont val="Arial Narrow"/>
        <family val="2"/>
      </rPr>
      <t>de efecto dañoso sobre los recursos públicos y/o los bienes y/o intereses patrimoniales</t>
    </r>
    <r>
      <rPr>
        <sz val="11"/>
        <color rgb="FFFF0000"/>
        <rFont val="Arial Narrow"/>
        <family val="2"/>
      </rPr>
      <t xml:space="preserve"> a causa de</t>
    </r>
    <r>
      <rPr>
        <sz val="11"/>
        <color theme="1"/>
        <rFont val="Arial Narrow"/>
        <family val="2"/>
      </rPr>
      <t xml:space="preserve"> indevida adminsitracion, gestión, manejo, adquisición, o inversión y disposición de los bienes o recursos tecnologicos públicos o intereses de naturaleza pública.</t>
    </r>
  </si>
  <si>
    <t xml:space="preserve">Verificar que  los recursos públicos y/o los bienes y/o intereses patrimoniales  se adminsitren y dispongan los bienes o recursos tecnologicos públicos o intereses </t>
  </si>
  <si>
    <t xml:space="preserve">Realizar jornadas de cociliacion de recursos públicos y/o los bienes y/o intereses patrimoniales  se adminsitren y dispongan los bienes o recursos tecnologicos públicos o intereses 
 </t>
  </si>
  <si>
    <t>GCO 01</t>
  </si>
  <si>
    <t>Deficiencias en los documentos precontractuales para la selección objetiva del contratista.</t>
  </si>
  <si>
    <r>
      <rPr>
        <sz val="11"/>
        <color rgb="FFFF0000"/>
        <rFont val="Arial Narrow"/>
        <family val="2"/>
      </rPr>
      <t>Debido</t>
    </r>
    <r>
      <rPr>
        <sz val="11"/>
        <rFont val="Arial Narrow"/>
        <family val="2"/>
      </rPr>
      <t xml:space="preserve"> a la contratación de un proponente que no cumple con los requisitos para ejecutar el contrato, conforme a la modalidad de selección del contratista.
</t>
    </r>
  </si>
  <si>
    <r>
      <rPr>
        <sz val="11"/>
        <color rgb="FFFF0000"/>
        <rFont val="Arial Narrow"/>
        <family val="2"/>
      </rPr>
      <t xml:space="preserve">Posibilidad </t>
    </r>
    <r>
      <rPr>
        <sz val="11"/>
        <rFont val="Arial Narrow"/>
        <family val="2"/>
      </rPr>
      <t xml:space="preserve">de perdida económica y reputacional, </t>
    </r>
    <r>
      <rPr>
        <sz val="11"/>
        <color rgb="FFFF0000"/>
        <rFont val="Arial Narrow"/>
        <family val="2"/>
      </rPr>
      <t>debido</t>
    </r>
    <r>
      <rPr>
        <sz val="11"/>
        <rFont val="Arial Narrow"/>
        <family val="2"/>
      </rPr>
      <t xml:space="preserve"> a la contratación de un proponente que no cumple con los requisitos para ejecutar el contrato, conforme a la modalidad de selección del contratista.
</t>
    </r>
  </si>
  <si>
    <t>Revisar Plan Anual de Adquisiciones para adelantar el proceso de contratación, acorde a las necesidades reales y definidas previamente.</t>
  </si>
  <si>
    <t>Revisar Plan anual de adquisiciones frente a solicitudes de procesos de contratación.</t>
  </si>
  <si>
    <t>Diligenciar formato con los requisitos establecidos en la norma para realizar estudios (formato de documento y estudios previos conforme a lo enunciado en la ley 1150 de 2007) y verificación del posible contratista u oferente.</t>
  </si>
  <si>
    <t>Presentación y revisión de documentos del contratista, conforme a los estudios previos conforme a lo indicado en la ley 1150 de 2.007</t>
  </si>
  <si>
    <t>GCO 02</t>
  </si>
  <si>
    <t>Interés particular del supervisor en la entrega del cumplido a satisfacción sin el lleno de los requisitos contractuales.</t>
  </si>
  <si>
    <r>
      <rPr>
        <sz val="11"/>
        <color rgb="FFFF0000"/>
        <rFont val="Arial Narrow"/>
        <family val="2"/>
      </rPr>
      <t>Debido</t>
    </r>
    <r>
      <rPr>
        <sz val="11"/>
        <color theme="1"/>
        <rFont val="Arial Narrow"/>
        <family val="2"/>
      </rPr>
      <t xml:space="preserve"> a Informes de supervisión y recibos a satisfacción sin el cumplimiento o cumplimineto parcial, de los requisitos y obligaciones contractuales</t>
    </r>
  </si>
  <si>
    <r>
      <rPr>
        <sz val="11"/>
        <color rgb="FFFF0000"/>
        <rFont val="Arial Narrow"/>
        <family val="2"/>
      </rPr>
      <t>Posibilidad</t>
    </r>
    <r>
      <rPr>
        <sz val="11"/>
        <rFont val="Arial Narrow"/>
        <family val="2"/>
      </rPr>
      <t xml:space="preserve"> de perdida reputacional y económica, </t>
    </r>
    <r>
      <rPr>
        <sz val="11"/>
        <color rgb="FFFF0000"/>
        <rFont val="Arial Narrow"/>
        <family val="2"/>
      </rPr>
      <t>debido</t>
    </r>
    <r>
      <rPr>
        <sz val="11"/>
        <color theme="1"/>
        <rFont val="Arial Narrow"/>
        <family val="2"/>
      </rPr>
      <t>a Informes de supervisión y recibos a satisfacción sin el cumplimiento o cumplimineto parcial, de los requisitos y obligaciones contractuales</t>
    </r>
  </si>
  <si>
    <t>Revisar informes de supervisión de conformidad al objeto contractual del contrato o convenio y productos determinados en dicho documento</t>
  </si>
  <si>
    <t>Verificación de los informes de supervisión, en cumplimiento de las obligaciones y/o productos, conforme a los soportes</t>
  </si>
  <si>
    <t>Oficina Jurídica
Subdirección Nacional</t>
  </si>
  <si>
    <t>GCO 03</t>
  </si>
  <si>
    <t>Satisfacer un interés particular de carácter económico, de prestigio o de notoriedad.</t>
  </si>
  <si>
    <r>
      <rPr>
        <sz val="11"/>
        <color rgb="FFFF0000"/>
        <rFont val="Arial Narrow"/>
        <family val="2"/>
      </rPr>
      <t xml:space="preserve">Debido </t>
    </r>
    <r>
      <rPr>
        <sz val="11"/>
        <color theme="1"/>
        <rFont val="Arial Narrow"/>
        <family val="2"/>
      </rPr>
      <t>a vínculos de parentesco, consanguíneo, civil, o legal entre un contratista y su supervisor o en acciones que insidan directamente en su configuración.</t>
    </r>
  </si>
  <si>
    <r>
      <rPr>
        <sz val="11"/>
        <color rgb="FFFF0000"/>
        <rFont val="Arial Narrow"/>
        <family val="2"/>
      </rPr>
      <t>Posibilidad de perdida</t>
    </r>
    <r>
      <rPr>
        <sz val="11"/>
        <color theme="1"/>
        <rFont val="Arial Narrow"/>
        <family val="2"/>
      </rPr>
      <t xml:space="preserve"> reputacional, </t>
    </r>
    <r>
      <rPr>
        <sz val="11"/>
        <color rgb="FFFF0000"/>
        <rFont val="Arial Narrow"/>
        <family val="2"/>
      </rPr>
      <t>debido</t>
    </r>
    <r>
      <rPr>
        <sz val="11"/>
        <rFont val="Arial Narrow"/>
        <family val="2"/>
      </rPr>
      <t xml:space="preserve"> a vínculos de parentesco, consanguíneo, civil, o legal entre un contratista y su supervisor o en acciones que insidan directamente en su configuración.</t>
    </r>
  </si>
  <si>
    <t>Efectuar revisión regimen de inhabilidades e incompatibilidades, consagrado en la Ley 80 de 1.993; y ley 1474 de 2.011.</t>
  </si>
  <si>
    <t>Efectuar consulta ante el aplicativo de la Procuraduría General de la Nación, en el que permita a la UAEOS conocer si el futuro cooperante o contratista se encuentra incurso en causal de inhabilidad o incompatibilidad. 
Solicitar a los futuros cooperantes o contratistas, declaración de no encontrarse incursos en causal de inhabilidad o incompatibilidad sobreviniente frente a directivos y funcionarios públicos que participan en  un proceso contractual al interior de la UAEOS.</t>
  </si>
  <si>
    <t>Oficina Asesora Jurídica</t>
  </si>
  <si>
    <t>Solicitar a los futuros contratistas y/o supervisores de contratos y/o convenios de la UAEOS, declaración de estar incurso o no en causal de Conflicto de Interéses, frente al futuro contratista o cooperante.</t>
  </si>
  <si>
    <t>GCO 04</t>
  </si>
  <si>
    <t>Efecto dañoso sobre recursos públicos</t>
  </si>
  <si>
    <t>Afectación económica por sanciones de organismo de control.</t>
  </si>
  <si>
    <r>
      <rPr>
        <sz val="11"/>
        <color rgb="FFFF0000"/>
        <rFont val="Arial Narrow"/>
        <family val="2"/>
      </rPr>
      <t>A causa</t>
    </r>
    <r>
      <rPr>
        <sz val="11"/>
        <color theme="1"/>
        <rFont val="Arial Narrow"/>
        <family val="2"/>
      </rPr>
      <t xml:space="preserve"> </t>
    </r>
    <r>
      <rPr>
        <sz val="11"/>
        <color rgb="FFFF0000"/>
        <rFont val="Arial Narrow"/>
        <family val="2"/>
      </rPr>
      <t xml:space="preserve"> de</t>
    </r>
    <r>
      <rPr>
        <sz val="11"/>
        <color theme="1"/>
        <rFont val="Arial Narrow"/>
        <family val="2"/>
      </rPr>
      <t xml:space="preserve"> incumplimiento de terminos según la modalidad de contratacion antes, durante o posterior a la vigencia del contrato.</t>
    </r>
  </si>
  <si>
    <r>
      <rPr>
        <sz val="11"/>
        <color rgb="FFFF0000"/>
        <rFont val="Arial Narrow"/>
        <family val="2"/>
      </rPr>
      <t>Posibilidad</t>
    </r>
    <r>
      <rPr>
        <sz val="11"/>
        <color theme="1"/>
        <rFont val="Arial Narrow"/>
        <family val="2"/>
      </rPr>
      <t xml:space="preserve"> de efecto dañoso sobre los recursos públicos  </t>
    </r>
    <r>
      <rPr>
        <sz val="11"/>
        <color rgb="FFFF0000"/>
        <rFont val="Arial Narrow"/>
        <family val="2"/>
      </rPr>
      <t>a causa de</t>
    </r>
    <r>
      <rPr>
        <sz val="11"/>
        <rFont val="Arial Narrow"/>
        <family val="2"/>
      </rPr>
      <t xml:space="preserve"> </t>
    </r>
    <r>
      <rPr>
        <sz val="11"/>
        <color theme="1"/>
        <rFont val="Arial Narrow"/>
        <family val="2"/>
      </rPr>
      <t>incumplimiento de terminos según la modalidad de contratacion antes, durante o posterior a la vigencia del contrato.</t>
    </r>
  </si>
  <si>
    <t>Hacer seguimiento y control, dejando registro del cumplimiento de los términos contractuales, de acuerdo con la modalidad, antes, durante y después de la vigencia del contrato/convenio</t>
  </si>
  <si>
    <t xml:space="preserve">Validar diligenciamiento  de declaración de estar incurso o no, en la causal de conflicto de intereses. </t>
  </si>
  <si>
    <t>GCO 05</t>
  </si>
  <si>
    <r>
      <rPr>
        <sz val="11"/>
        <color rgb="FFFF0000"/>
        <rFont val="Arial Narrow"/>
        <family val="2"/>
      </rPr>
      <t>A causa de</t>
    </r>
    <r>
      <rPr>
        <sz val="11"/>
        <color theme="1"/>
        <rFont val="Arial Narrow"/>
        <family val="2"/>
      </rPr>
      <t xml:space="preserve"> incumplimiento de terminos según la modalidad de contratacion antes, durante o posterior a la vigencia del contrato.</t>
    </r>
  </si>
  <si>
    <t>Realizar seguimiento al cumplimiento relacionados con la devolución al tesoro público de los rendimientos financieros generados por recursos de pagos anticipados y/o demás traslados de recursos públicos</t>
  </si>
  <si>
    <t>Realizar la validación de las  hojas de vida de los apoderados judiciales asignados a los casos</t>
  </si>
  <si>
    <t>GJU 01</t>
  </si>
  <si>
    <t>Falta de planeación en la asignación del apoderado judicial.</t>
  </si>
  <si>
    <r>
      <rPr>
        <sz val="11"/>
        <color rgb="FFFF0000"/>
        <rFont val="Arial Narrow"/>
        <family val="2"/>
      </rPr>
      <t xml:space="preserve">Debido </t>
    </r>
    <r>
      <rPr>
        <sz val="11"/>
        <color theme="1"/>
        <rFont val="Arial Narrow"/>
        <family val="2"/>
      </rPr>
      <t>a la asignación de apoderado judicial sin idoneidad y experiencia.</t>
    </r>
  </si>
  <si>
    <r>
      <rPr>
        <sz val="11"/>
        <color rgb="FFFF0000"/>
        <rFont val="Arial Narrow"/>
        <family val="2"/>
      </rPr>
      <t>Posibilidad</t>
    </r>
    <r>
      <rPr>
        <sz val="11"/>
        <rFont val="Arial Narrow"/>
        <family val="2"/>
      </rPr>
      <t xml:space="preserve"> de perdida reputacional y económica por p</t>
    </r>
    <r>
      <rPr>
        <sz val="11"/>
        <color theme="1"/>
        <rFont val="Arial Narrow"/>
        <family val="2"/>
      </rPr>
      <t xml:space="preserve">rocesos judiciales sin defensa técnica, en favor de los intereses de la Entidad; lo anterior </t>
    </r>
    <r>
      <rPr>
        <sz val="11"/>
        <color rgb="FFFF0000"/>
        <rFont val="Arial Narrow"/>
        <family val="2"/>
      </rPr>
      <t>debido</t>
    </r>
    <r>
      <rPr>
        <sz val="11"/>
        <color theme="1"/>
        <rFont val="Arial Narrow"/>
        <family val="2"/>
      </rPr>
      <t xml:space="preserve"> a la designación de apoderado judicial sin idoneidad y experiencia.</t>
    </r>
    <r>
      <rPr>
        <sz val="11"/>
        <color rgb="FFFF0000"/>
        <rFont val="Arial Narrow"/>
        <family val="2"/>
      </rPr>
      <t/>
    </r>
  </si>
  <si>
    <t>Estudiar hojas de vida de apoderados judiciales de procesos  a favor o en contra de la UAEOS.</t>
  </si>
  <si>
    <t>Jefe Oficina Asesora Jurídica</t>
  </si>
  <si>
    <t>GJU 02</t>
  </si>
  <si>
    <t xml:space="preserve">Omisión de nombramiento oportuno de apoderado y falta de seguimiento de los casos </t>
  </si>
  <si>
    <r>
      <rPr>
        <sz val="11"/>
        <color rgb="FFFF0000"/>
        <rFont val="Arial Narrow"/>
        <family val="2"/>
      </rPr>
      <t>Debido</t>
    </r>
    <r>
      <rPr>
        <sz val="11"/>
        <color theme="1"/>
        <rFont val="Arial Narrow"/>
        <family val="2"/>
      </rPr>
      <t xml:space="preserve"> a  procesos sin designación de apoderado judicial y sin seguimiento oportuno</t>
    </r>
  </si>
  <si>
    <r>
      <rPr>
        <sz val="11"/>
        <color rgb="FFFF0000"/>
        <rFont val="Arial Narrow"/>
        <family val="2"/>
      </rPr>
      <t xml:space="preserve">Posibilidad </t>
    </r>
    <r>
      <rPr>
        <sz val="11"/>
        <rFont val="Arial Narrow"/>
        <family val="2"/>
      </rPr>
      <t xml:space="preserve">de perdida reputacional y económica por procesos sin defensa judicial oportuna,  </t>
    </r>
    <r>
      <rPr>
        <sz val="11"/>
        <color rgb="FFFF0000"/>
        <rFont val="Arial Narrow"/>
        <family val="2"/>
      </rPr>
      <t xml:space="preserve">Debido </t>
    </r>
    <r>
      <rPr>
        <sz val="11"/>
        <color theme="1"/>
        <rFont val="Arial Narrow"/>
        <family val="2"/>
      </rPr>
      <t>a  procesos sin designación de apoderado judicial y sin seguimiento oportuno</t>
    </r>
  </si>
  <si>
    <t xml:space="preserve">Designar oportuna y adecuadamente los apoderados judiciales y garantizar la revisión oportuna de los procesos </t>
  </si>
  <si>
    <t xml:space="preserve">Designar apoderados judiciales en las etapas procesales y verificar  el portal judicial para seguimiento de actuaciones </t>
  </si>
  <si>
    <t>GJU 03</t>
  </si>
  <si>
    <t>No establecimientos de controles y seguimientos a las PQRDS radicadas al interior de la UAEOS</t>
  </si>
  <si>
    <r>
      <rPr>
        <sz val="11"/>
        <color rgb="FFFF0000"/>
        <rFont val="Arial Narrow"/>
        <family val="2"/>
      </rPr>
      <t xml:space="preserve"> Debido</t>
    </r>
    <r>
      <rPr>
        <sz val="11"/>
        <color theme="1"/>
        <rFont val="Arial Narrow"/>
        <family val="2"/>
      </rPr>
      <t xml:space="preserve"> a  Respuestas a las PQRDS fuera de los términos establecidos, Respuestas a las PQRDS no congruentes con lo solicitado,  y PQRDS sin traslado oportuno.</t>
    </r>
  </si>
  <si>
    <r>
      <rPr>
        <sz val="11"/>
        <color rgb="FFFF0000"/>
        <rFont val="Arial Narrow"/>
        <family val="2"/>
      </rPr>
      <t>Posibilidad</t>
    </r>
    <r>
      <rPr>
        <sz val="11"/>
        <rFont val="Arial Narrow"/>
        <family val="2"/>
      </rPr>
      <t xml:space="preserve"> de perdida reputacional y económica po</t>
    </r>
    <r>
      <rPr>
        <sz val="11"/>
        <color theme="1"/>
        <rFont val="Arial Narrow"/>
        <family val="2"/>
      </rPr>
      <t xml:space="preserve">r Respuesta a PQRDS sin el lleno de los requisitos legales. </t>
    </r>
    <r>
      <rPr>
        <sz val="11"/>
        <color rgb="FFFF0000"/>
        <rFont val="Arial Narrow"/>
        <family val="2"/>
      </rPr>
      <t xml:space="preserve"> Debido </t>
    </r>
    <r>
      <rPr>
        <sz val="11"/>
        <color theme="1"/>
        <rFont val="Arial Narrow"/>
        <family val="2"/>
      </rPr>
      <t>a  Respuestas a las PQRDS fuera de los términos establecidos, Respuestas a las PQRDS no congruentes con lo solicitado,  y PQRDS sin traslado oportuno.</t>
    </r>
  </si>
  <si>
    <t>Revisión oportuna de las PQRDS presentadas con respuestas dentro de los términos de Ley</t>
  </si>
  <si>
    <t xml:space="preserve">Resolver las PQRDS dentro de los terminos de Ley y de conformidad con el alcance de la solicitud </t>
  </si>
  <si>
    <t>GJU 04</t>
  </si>
  <si>
    <t>La no verificación de existencia de incompatibilidad o conflicto de intereses entre el apoderado designado por la UAEOS y la parte demandante o demandada según corresponda.</t>
  </si>
  <si>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</si>
  <si>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r>
      <rPr>
        <sz val="11"/>
        <color rgb="FFFF0000"/>
        <rFont val="Arial Narrow"/>
        <family val="2"/>
      </rPr>
      <t>Posibilidad</t>
    </r>
    <r>
      <rPr>
        <sz val="11"/>
        <color theme="1"/>
        <rFont val="Arial Narrow"/>
        <family val="2"/>
      </rPr>
      <t xml:space="preserve"> de perdida reputacional, </t>
    </r>
    <r>
      <rPr>
        <sz val="11"/>
        <color rgb="FFFF0000"/>
        <rFont val="Arial Narrow"/>
        <family val="2"/>
      </rPr>
      <t>debido</t>
    </r>
    <r>
      <rPr>
        <sz val="11"/>
        <color theme="1"/>
        <rFont val="Arial Narrow"/>
        <family val="2"/>
      </rPr>
      <t xml:space="preserve"> a vínculos de parentesco, consanguíneo, civil, o legal entre un apoderado judicial y la parte demandante o demandada en acciones que insidan directamente en su configuración.</t>
    </r>
  </si>
  <si>
    <t>Asignación apoderados judiciales con verificación por proceso, del régimen de inhabilidades e incompatibilidades y conflicto de interés</t>
  </si>
  <si>
    <t>GME 01</t>
  </si>
  <si>
    <t xml:space="preserve">La prestación de un servicio o producto no conforme contrario con los criterios establecidos para la prestación de un servicio o producto con los estándares de calidad y/o a los términos o condiciones establecidas contractualmente. </t>
  </si>
  <si>
    <r>
      <rPr>
        <sz val="11"/>
        <color rgb="FFFF0000"/>
        <rFont val="Arial Narrow"/>
        <family val="2"/>
      </rPr>
      <t>Debido</t>
    </r>
    <r>
      <rPr>
        <sz val="1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</si>
  <si>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r>
      <rPr>
        <sz val="11"/>
        <color rgb="FFFF0000"/>
        <rFont val="Arial Narrow"/>
        <family val="2"/>
      </rPr>
      <t>Posibilidad de perdida</t>
    </r>
    <r>
      <rPr>
        <sz val="11"/>
        <color theme="1"/>
        <rFont val="Arial Narrow"/>
        <family val="2"/>
      </rPr>
      <t xml:space="preserve"> reputacional y económica por presencia de un producto o servicio no conforme,  en la producción o prestación de servicios al sector solidario, </t>
    </r>
    <r>
      <rPr>
        <sz val="11"/>
        <color rgb="FFFF0000"/>
        <rFont val="Arial Narrow"/>
        <family val="2"/>
      </rPr>
      <t>debido</t>
    </r>
    <r>
      <rPr>
        <sz val="11"/>
        <color theme="1"/>
        <rFont val="Arial Narrow"/>
        <family val="2"/>
      </rPr>
      <t xml:space="preserve"> que no se tuvo en cuenta los criterios establecidos para determinar el producto o servicio no conforme y/o al incumplimiento de característica o productos acordados, u otro que se definió en las condiciones y términos establecidos contractualmente.</t>
    </r>
  </si>
  <si>
    <t>El líder responsable del proceso respectivo donde se presta el servicio o producto, verificará el cumplimiento de las característica y criterios establecidos para la conformidad de los productos o servicios de la Unidad.</t>
  </si>
  <si>
    <t>Verificar que el procedimiento de Producto y Servicio no conforme describa las caracteristicas y criterios establecidos para la conformidad de los productos o servicios de la Unidad, y socializar a los lideres dicha información.</t>
  </si>
  <si>
    <t xml:space="preserve">Profesional Especializado Grado 17 Grupo de Planeación y Estadística. </t>
  </si>
  <si>
    <t>El Director Técnico del área donde se lleva a cavo la prestación del producto o servicio respectivo, validará el cumplimiento de los requisitos, características y criterios establecidos para la conformidad de los productos o servicios de la Unidad.</t>
  </si>
  <si>
    <t>Revisar y gestionar la identificación de producto o servicio no conforme reportada por los líderes de Proceso, de acuerdo con el Procedimiento de producto o Servicio no Conforme.</t>
  </si>
  <si>
    <t>Profesional Especializado Grado 17 Grupo de Planeación y Estadística. 
Coordinador Grupo de Planeación y Estadística.</t>
  </si>
  <si>
    <t>GME 02</t>
  </si>
  <si>
    <t>Por quejas o reclamos de la ciudadanía en general o sanciones por entes de control de índole administrativo o disciplinario.</t>
  </si>
  <si>
    <r>
      <rPr>
        <sz val="11"/>
        <color rgb="FFFF0000"/>
        <rFont val="Arial Narrow"/>
        <family val="2"/>
      </rPr>
      <t>Debido</t>
    </r>
    <r>
      <rPr>
        <sz val="11"/>
        <rFont val="Arial Narrow"/>
        <family val="2"/>
      </rPr>
      <t xml:space="preserve"> a fallas en el aseguramiento de los documentos que se encuentran disponible para el uso de los funcionarios o para consulta de la ciudadanía en general. </t>
    </r>
    <r>
      <rPr>
        <sz val="11"/>
        <color theme="1"/>
        <rFont val="Arial Narrow"/>
        <family val="2"/>
      </rPr>
      <t xml:space="preserve">
 </t>
    </r>
  </si>
  <si>
    <r>
      <rPr>
        <sz val="11"/>
        <color rgb="FFFF0000"/>
        <rFont val="Arial Narrow"/>
        <family val="2"/>
      </rPr>
      <t>Posibilidad de perdida</t>
    </r>
    <r>
      <rPr>
        <sz val="11"/>
        <color theme="1"/>
        <rFont val="Arial Narrow"/>
        <family val="2"/>
      </rPr>
      <t xml:space="preserve"> reputacional por el uso de un documento desactualizado o obsoleto en la gestión interna o para la prestación de un servicio o producto de la Unidad. </t>
    </r>
    <r>
      <rPr>
        <sz val="11"/>
        <color rgb="FFFF0000"/>
        <rFont val="Arial Narrow"/>
        <family val="2"/>
      </rPr>
      <t>Debido</t>
    </r>
    <r>
      <rPr>
        <sz val="11"/>
        <color theme="1"/>
        <rFont val="Arial Narrow"/>
        <family val="2"/>
      </rPr>
      <t xml:space="preserve"> a fallas en el aseguramiento de los criterios del producto o servicio no conforme documentos que se encuentran disponible para el uso de los funcionarios o para consulta de la ciudadanía en general. </t>
    </r>
  </si>
  <si>
    <t xml:space="preserve">El líder de proceso responsable de actualizar y socializar los documentos aprobados, realizará el aseguramiento de los documentos que se encuentran disponible para el uso de los funcionarios o para consulta de la ciudadanía en general. </t>
  </si>
  <si>
    <t xml:space="preserve">El profesional responsable de revisión y actualización de documentos, verificará que la última versión vigente se encuentre disponible para el uso de los funcionarios o para consulta de la ciudadanía en general. </t>
  </si>
  <si>
    <t>GME 03</t>
  </si>
  <si>
    <t>Posibilidad de incurrir en perdida repuacional y económica</t>
  </si>
  <si>
    <t>Por la presentación de un bajo desempeño institucional y no atención oportuna de la prestación de los servicios a cargo de la entidad.</t>
  </si>
  <si>
    <r>
      <rPr>
        <sz val="11"/>
        <color rgb="FFFF0000"/>
        <rFont val="Arial Narrow"/>
        <family val="2"/>
      </rPr>
      <t>Debido</t>
    </r>
    <r>
      <rPr>
        <sz val="11"/>
        <rFont val="Arial Narrow"/>
        <family val="2"/>
      </rPr>
      <t xml:space="preserve"> a la no atención de observaciones, recomendaciones o hallazgos producto de evaluaciones, autoevaluaciones y auditorias por parte de fuentes internas o externas en la medición del desempeño institucional.</t>
    </r>
  </si>
  <si>
    <r>
      <rPr>
        <sz val="11"/>
        <color rgb="FFFF0000"/>
        <rFont val="Arial Narrow"/>
        <family val="2"/>
      </rPr>
      <t>Posibilidad</t>
    </r>
    <r>
      <rPr>
        <sz val="11"/>
        <color theme="1"/>
        <rFont val="Arial Narrow"/>
        <family val="2"/>
      </rPr>
      <t xml:space="preserve"> de incurrir en perdida económica por deficiencia en la gestión integral en todas áreas de la Unidad, generada por incumplimiento de realizar oportunidades de mejoramiento, </t>
    </r>
    <r>
      <rPr>
        <sz val="11"/>
        <color rgb="FFFF0000"/>
        <rFont val="Arial Narrow"/>
        <family val="2"/>
      </rPr>
      <t>debido</t>
    </r>
    <r>
      <rPr>
        <sz val="11"/>
        <rFont val="Arial Narrow"/>
        <family val="2"/>
      </rPr>
      <t xml:space="preserve"> a la no atención de observaciones, recomendaciones o hallazgos producto de evaluaciones, autoevaluaciones y auditorias por parte de fuentes internas o externas en la medición del desempeño institucional FURAG.</t>
    </r>
  </si>
  <si>
    <t>El líder de proceso y su equipo adelantaran revisión general periódica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</si>
  <si>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El profesional líder del Proceso de Mejoramiento, realizará seguimientos conjuntos con los líderes de procesos de la entidad, de forma periódica, de las oportunidades de mejora, observaciones, recomendaciones y hallazgos provenientes de diferentes fuentes, con el fin que se implementen o se realicen acciones de mejora con el fin de atender la gestión institucional. 
</t>
  </si>
  <si>
    <t xml:space="preserve">Director de Investigación y Planeación
Coordinador Grupo de Planeación y Estadística.
Profesional Especializado Grado 17 Grupo de Planeación y Estadística. </t>
  </si>
  <si>
    <t>GCE 01</t>
  </si>
  <si>
    <t>Recibimiento de dadivas por parte de un funcionario de la oficina de Control Interno para alterar el informe de auditoria.</t>
  </si>
  <si>
    <r>
      <rPr>
        <sz val="11"/>
        <color rgb="FFFF0000"/>
        <rFont val="Arial Narrow"/>
        <family val="2"/>
      </rPr>
      <t>Debido</t>
    </r>
    <r>
      <rPr>
        <sz val="11"/>
        <color theme="1"/>
        <rFont val="Arial Narrow"/>
        <family val="2"/>
      </rPr>
      <t xml:space="preserve"> a hallazgos con presuntas incidencias fiscales, penales y disciplinarias  que no sean reportados por la Oficina de Control Interno en las auditorias de evaluación independiente.</t>
    </r>
  </si>
  <si>
    <r>
      <rPr>
        <sz val="11"/>
        <color rgb="FFFF0000"/>
        <rFont val="Arial Narrow"/>
        <family val="2"/>
      </rPr>
      <t xml:space="preserve">Posibilidad </t>
    </r>
    <r>
      <rPr>
        <sz val="11"/>
        <rFont val="Arial Narrow"/>
        <family val="2"/>
      </rPr>
      <t xml:space="preserve">de perdida reputacional </t>
    </r>
    <r>
      <rPr>
        <sz val="11"/>
        <color theme="1"/>
        <rFont val="Arial Narrow"/>
        <family val="2"/>
      </rPr>
      <t xml:space="preserve"> </t>
    </r>
    <r>
      <rPr>
        <sz val="11"/>
        <color rgb="FFFF0000"/>
        <rFont val="Arial Narrow"/>
        <family val="2"/>
      </rPr>
      <t xml:space="preserve">debido </t>
    </r>
    <r>
      <rPr>
        <sz val="11"/>
        <color theme="1"/>
        <rFont val="Arial Narrow"/>
        <family val="2"/>
      </rPr>
      <t xml:space="preserve"> a hallazgos con presuntas incidencias fiscales, penales y disciplinarias  que no sean reportados por la Oficina de Control Interno en las auditorias de evaluación independiente.</t>
    </r>
  </si>
  <si>
    <t xml:space="preserve">Revisión y aprobación de los informes que proyectan los funcionarios de la Oficina de Control Interno, por parte del jefe de la Oficina de Control Interno, cada vez que se reciba un informe proyectado por un funcionario, dejando como evidencia de la revisión y aprobación la firma del Jefe de la Oficina de Control Interno en el informe final. </t>
  </si>
  <si>
    <t>Los informes emitidos por la Oficina de Control Interno, serán presentados ante los miembros de Comité Institucional de Coordinación de Control Interno para su conocimiento.</t>
  </si>
  <si>
    <t>Jefe Oficina de Control Interno</t>
  </si>
  <si>
    <t>Enero 1 de 2024</t>
  </si>
  <si>
    <t>30 de abril de 2.024
30 de junio de 2.024
31 de agosto de 2.024
31 de diciembre de 2.024</t>
  </si>
  <si>
    <t>GCE 02</t>
  </si>
  <si>
    <t>Suministro de la información  solicitada del proceso de forma extemporáneamente o no entregada.</t>
  </si>
  <si>
    <r>
      <rPr>
        <sz val="11"/>
        <color rgb="FFFF0000"/>
        <rFont val="Arial Narrow"/>
        <family val="2"/>
      </rPr>
      <t>Debido</t>
    </r>
    <r>
      <rPr>
        <sz val="11"/>
        <color theme="1"/>
        <rFont val="Arial Narrow"/>
        <family val="2"/>
      </rPr>
      <t xml:space="preserve">  a la no presentación de las mediciones e informes establecidos en las auditorias de evaluación independiente.</t>
    </r>
  </si>
  <si>
    <r>
      <rPr>
        <sz val="11"/>
        <color rgb="FFFF0000"/>
        <rFont val="Arial Narrow"/>
        <family val="2"/>
      </rPr>
      <t xml:space="preserve">Posibilidad </t>
    </r>
    <r>
      <rPr>
        <sz val="11"/>
        <rFont val="Arial Narrow"/>
        <family val="2"/>
      </rPr>
      <t xml:space="preserve">de perdida reputacional </t>
    </r>
    <r>
      <rPr>
        <sz val="11"/>
        <color theme="1"/>
        <rFont val="Arial Narrow"/>
        <family val="2"/>
      </rPr>
      <t xml:space="preserve"> </t>
    </r>
    <r>
      <rPr>
        <sz val="11"/>
        <color rgb="FFFF0000"/>
        <rFont val="Arial Narrow"/>
        <family val="2"/>
      </rPr>
      <t xml:space="preserve">debido </t>
    </r>
    <r>
      <rPr>
        <sz val="11"/>
        <color theme="1"/>
        <rFont val="Arial Narrow"/>
        <family val="2"/>
      </rPr>
      <t xml:space="preserve"> a la no presentación de las mediciones e informes establecidos en las auditorias de evaluación independiente.</t>
    </r>
  </si>
  <si>
    <t xml:space="preserve">Revisar y hacer seguimiento del Cronograma de evaluación Independiente y presentación de informes de los procesos de la Entidad o de la Oficina de Control Interno. </t>
  </si>
  <si>
    <t>Suscripción de acta de apertura a los procesos de evaluación independiente, incluyendo el compromiso por parte de los líderes de proceso, de suministrar la información necesaria y requerida.</t>
  </si>
  <si>
    <t>GCE 03</t>
  </si>
  <si>
    <t>Desconocimiento de la importancia e impacto de las recomendaciones realizadas por la  Oficina de Control Interno y las consecuencias de incumplimiento por los diferentes procesos.</t>
  </si>
  <si>
    <r>
      <rPr>
        <sz val="11"/>
        <color rgb="FFFF0000"/>
        <rFont val="Arial Narrow"/>
        <family val="2"/>
      </rPr>
      <t>Debido</t>
    </r>
    <r>
      <rPr>
        <sz val="11"/>
        <color theme="1"/>
        <rFont val="Arial Narrow"/>
        <family val="2"/>
      </rPr>
      <t xml:space="preserve">  a que no se tienen en cuenta las recomendaciones hechas por la Oficina de Control Interno y su oportuna implementación en los diferentes procesos</t>
    </r>
  </si>
  <si>
    <r>
      <rPr>
        <sz val="11"/>
        <color rgb="FFFF0000"/>
        <rFont val="Arial Narrow"/>
        <family val="2"/>
      </rPr>
      <t xml:space="preserve">Posibilidad </t>
    </r>
    <r>
      <rPr>
        <sz val="11"/>
        <rFont val="Arial Narrow"/>
        <family val="2"/>
      </rPr>
      <t xml:space="preserve">de perdida reputacional </t>
    </r>
    <r>
      <rPr>
        <sz val="11"/>
        <color theme="1"/>
        <rFont val="Arial Narrow"/>
        <family val="2"/>
      </rPr>
      <t xml:space="preserve"> </t>
    </r>
    <r>
      <rPr>
        <sz val="11"/>
        <color rgb="FFFF0000"/>
        <rFont val="Arial Narrow"/>
        <family val="2"/>
      </rPr>
      <t xml:space="preserve">debido </t>
    </r>
    <r>
      <rPr>
        <sz val="11"/>
        <color theme="1"/>
        <rFont val="Arial Narrow"/>
        <family val="2"/>
      </rPr>
      <t xml:space="preserve"> a que no se tienen en cuenta las recomendaciones hechas por la Oficina de Control Interno y su oportuna implementación en los diferentes procesos.</t>
    </r>
  </si>
  <si>
    <t>Verificar y hacer seguimiento a las recomendaciones realizadas a los Procesos de la Entidad y su respectiva tratamiento con base en los hallazgos.</t>
  </si>
  <si>
    <t>Suscribir acta de compromiso de realización de acciones de mejoramiento.</t>
  </si>
  <si>
    <t>Líderes de proceso</t>
  </si>
  <si>
    <t>Actulaizado 20 de NOVIEMBRE 2024</t>
  </si>
  <si>
    <t>TABLA DE PROBABILIDAD</t>
  </si>
  <si>
    <t>TABLA DE IMPACTO</t>
  </si>
  <si>
    <t>ZOA DE RIESGO</t>
  </si>
  <si>
    <t>TRATAMIENTO RIESGO</t>
  </si>
  <si>
    <t>Transferir</t>
  </si>
  <si>
    <t>ATRIBUTOS CONTROL</t>
  </si>
  <si>
    <t>Mapa riesgos  propuesto</t>
  </si>
  <si>
    <t>Gestion del Mejoramiento</t>
  </si>
  <si>
    <t>Revisar y actualizar mecanismos de seguimiento y evaluar los resultados obtenidos, mediante  revisión periódica de autodiagnóstico, encaminados a promover la mejora continua en los procesos de gestión de la entidad, desarrollando de forma eficiente las capacidades institucionales.</t>
  </si>
  <si>
    <t>Inicia con la revisión y seguimiento de los resultados obtenidos de desempeño de los procesos y con base en los autodiagnósticos, logrando la actualización de los procesos del sistema. Aplica para los procesos que conforman el modelo de la entidad.</t>
  </si>
  <si>
    <t>Criterios de impacto</t>
  </si>
  <si>
    <t>Seguimiento</t>
  </si>
  <si>
    <t>Estado</t>
  </si>
  <si>
    <t xml:space="preserve">Sanciones economicas, sociales o judiciales por la prestación de un servicio o producto no conforme con los criterios establecidos para la prestación de un servicio o producto con los estandares de calidad y/o a los términos o condiciones establecidas contractualmente. </t>
  </si>
  <si>
    <r>
      <t>Debido</t>
    </r>
    <r>
      <rPr>
        <sz val="10"/>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</si>
  <si>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r>
      <rPr>
        <sz val="10"/>
        <color rgb="FFFF0000"/>
        <rFont val="Arial Narrow"/>
        <family val="2"/>
      </rPr>
      <t>Posibilidad de perdida</t>
    </r>
    <r>
      <rPr>
        <sz val="10"/>
        <color theme="1"/>
        <rFont val="Arial Narrow"/>
        <family val="2"/>
      </rPr>
      <t xml:space="preserve"> reputacional y economica por presencia de un producto o servicio no conforme,  en la producción o prestación de servicios al sector solidario, </t>
    </r>
    <r>
      <rPr>
        <sz val="10"/>
        <color rgb="FFFF0000"/>
        <rFont val="Arial Narrow"/>
        <family val="2"/>
      </rPr>
      <t>debido</t>
    </r>
    <r>
      <rPr>
        <sz val="10"/>
        <color theme="1"/>
        <rFont val="Arial Narrow"/>
        <family val="2"/>
      </rPr>
      <t xml:space="preserve"> que no se tuvo en cuenta los criterios establecidos para determinar el producto o servicio no conforme y/o al iIncumplimiento de característica o productos acordados, u otro que se definió en las condiciones y términos establecidos contractualmente.</t>
    </r>
  </si>
  <si>
    <t>Usuarios,  Productos y Prácticas</t>
  </si>
  <si>
    <t>El líder responsable del proceso respectivo donde se presta el servicio o producto, verificará el cumplimiento de las caracteristica y criterios establecidos para la conformidad de los productos o servicios de la Unidad.</t>
  </si>
  <si>
    <t>Mayor 80%</t>
  </si>
  <si>
    <t>Validar el cumplimiento de las caracteristica y criterios establecidos para la conformidad de los productos o servicios de la Unidad, estableciendo una lista de chequeo en cumplimiento de las caracteristicas y condiciones del producto o servicio</t>
  </si>
  <si>
    <t>Director de Investigación y Planeación
Director de Desarrollo de las organizaciones Solidarias</t>
  </si>
  <si>
    <t>Marzo 30 de 2021</t>
  </si>
  <si>
    <t>Junio 30
Diciembre 31</t>
  </si>
  <si>
    <t>El cual sera revisado y validado posteriormente por la Dirección de Investigación y Planeación o por la Dirección de Desarrollo de las Organizaciones Solidarias.</t>
  </si>
  <si>
    <t>El Director Técnico del área donde se lleva a cavo la prestación del producto o servicio respectivo, validará el cumplimiento de los requisitos, caracteristicas y criterios establecidos para la conformidad de los productos o servicios de la Unidad.</t>
  </si>
  <si>
    <t>Posibiidad de incurrir en perdida reputacional</t>
  </si>
  <si>
    <r>
      <rPr>
        <sz val="10"/>
        <color rgb="FFFF0000"/>
        <rFont val="Arial Narrow"/>
        <family val="2"/>
      </rPr>
      <t>Po</t>
    </r>
    <r>
      <rPr>
        <sz val="10"/>
        <color theme="1"/>
        <rFont val="Arial Narrow"/>
        <family val="2"/>
      </rPr>
      <t>r quejas o reclamos de la ciudadania en general o sanciones por entes de control de indole administrativo o disciplinario.</t>
    </r>
  </si>
  <si>
    <r>
      <rPr>
        <sz val="10"/>
        <color rgb="FFFF0000"/>
        <rFont val="Arial Narrow"/>
        <family val="2"/>
      </rPr>
      <t>Debido</t>
    </r>
    <r>
      <rPr>
        <sz val="10"/>
        <rFont val="Arial Narrow"/>
        <family val="2"/>
      </rPr>
      <t xml:space="preserve"> a fallas en el aseguramiento de los documentos que se encuentran disponible para el uso de los funcionarios o para consulta de la ciudadania en general. </t>
    </r>
    <r>
      <rPr>
        <sz val="10"/>
        <color theme="1"/>
        <rFont val="Arial Narrow"/>
        <family val="2"/>
      </rPr>
      <t xml:space="preserve">
 </t>
    </r>
  </si>
  <si>
    <r>
      <rPr>
        <sz val="10"/>
        <color rgb="FFFF0000"/>
        <rFont val="Arial Narrow"/>
        <family val="2"/>
      </rPr>
      <t>Posibiidad de perdida</t>
    </r>
    <r>
      <rPr>
        <sz val="10"/>
        <color theme="1"/>
        <rFont val="Arial Narrow"/>
        <family val="2"/>
      </rPr>
      <t xml:space="preserve"> reputacional por el uso de un documento desactualizado o obsoleto en la gestión interna o para la prestación de un servicio o producto de la Unidad. </t>
    </r>
    <r>
      <rPr>
        <sz val="10"/>
        <color rgb="FFFF0000"/>
        <rFont val="Arial Narrow"/>
        <family val="2"/>
      </rPr>
      <t>Debido</t>
    </r>
    <r>
      <rPr>
        <sz val="10"/>
        <color theme="1"/>
        <rFont val="Arial Narrow"/>
        <family val="2"/>
      </rPr>
      <t xml:space="preserve"> a fallas en el aseguramiento de los documentos que se encuentran disponible para el uso de los funcionarios o para consulta de la ciudadania en general. </t>
    </r>
  </si>
  <si>
    <t xml:space="preserve">El líder de proceso responsable de actualizar y socializar los documentos aprobados, realizará el aseguramiento de los documentos que se encuentran disponible para el uso de los funcionarios o para consulta de la ciudadania en general. </t>
  </si>
  <si>
    <t xml:space="preserve">El profesional responsable de revisión y actualización de documentos, verificará que la última versión vigente se encuentre disponible para el uso de los funcionarios o para consulta de la ciudadania en general. </t>
  </si>
  <si>
    <t>Profesional líder de mejoramiento</t>
  </si>
  <si>
    <t>Junio 30
Diciembre 31</t>
  </si>
  <si>
    <r>
      <rPr>
        <sz val="11"/>
        <color rgb="FFFF0000"/>
        <rFont val="Arial Narrow"/>
        <family val="2"/>
      </rPr>
      <t>Posibiidad de incurri</t>
    </r>
    <r>
      <rPr>
        <sz val="11"/>
        <color theme="1"/>
        <rFont val="Arial Narrow"/>
        <family val="2"/>
      </rPr>
      <t>r en perdida repuacional y económica</t>
    </r>
  </si>
  <si>
    <r>
      <rPr>
        <sz val="10"/>
        <color rgb="FFFF0000"/>
        <rFont val="Arial Narrow"/>
        <family val="2"/>
      </rPr>
      <t>Por</t>
    </r>
    <r>
      <rPr>
        <sz val="10"/>
        <color theme="1"/>
        <rFont val="Arial Narrow"/>
        <family val="2"/>
      </rPr>
      <t xml:space="preserve"> la presentación de un bajo desempeño institucional y no atención oportuna de la prestación de los servicios a cargo de la entidad.</t>
    </r>
  </si>
  <si>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</si>
  <si>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r>
      <rPr>
        <sz val="10"/>
        <color rgb="FFFF0000"/>
        <rFont val="Arial Narrow"/>
        <family val="2"/>
      </rPr>
      <t>Posibiidad</t>
    </r>
    <r>
      <rPr>
        <sz val="10"/>
        <color theme="1"/>
        <rFont val="Arial Narrow"/>
        <family val="2"/>
      </rPr>
      <t xml:space="preserve"> de incurrir en perdida económica por deficiencia en la gestión integral en todas áreas de la Unidad, generada por incumplimiento de realizar oportunidades de mejoramiento, </t>
    </r>
    <r>
      <rPr>
        <sz val="10"/>
        <color rgb="FFFF0000"/>
        <rFont val="Arial Narrow"/>
        <family val="2"/>
      </rPr>
      <t>debido</t>
    </r>
    <r>
      <rPr>
        <sz val="10"/>
        <rFont val="Arial Narrow"/>
        <family val="2"/>
      </rPr>
      <t xml:space="preserve"> a la no atendción de observaciones, recomendaciones o hallazgos producto de evaluaciones, auotoevaluaciones y auditorias por parte de fuentes internas o externas en la medición del desempeño institucional.</t>
    </r>
  </si>
  <si>
    <t>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</si>
  <si>
    <t xml:space="preserve">Mayor </t>
  </si>
  <si>
    <t xml:space="preserve">El profesional líder del Proceso de Mejoramiento, realizará seguimientos conjuntos con los líderes de procesos de la entidad, de forma periodica, de las oportunidades de mejora, observaciones, recomendciones y hallazgos provenientes de diferentes fuentes, con el fin que se implementen o se realicen acciones de mejora con el fin de atender la gestión institucional. 
</t>
  </si>
  <si>
    <t>Lider Proceso de Gestión de Mejoramiento</t>
  </si>
  <si>
    <t>Muy  Baja</t>
  </si>
  <si>
    <t>Afectación Económica (o presupuestal)</t>
  </si>
  <si>
    <t>Afectación menor a 10 SMLMV  .</t>
  </si>
  <si>
    <t xml:space="preserve">Entre 10 y 50 SMLMV 
</t>
  </si>
  <si>
    <t xml:space="preserve">Entre 50 y 100 SMLMV 
</t>
  </si>
  <si>
    <t xml:space="preserve">Entre 100 y 500 SMLMV 
</t>
  </si>
  <si>
    <t xml:space="preserve">Mayor a 500 SMLMV 
</t>
  </si>
  <si>
    <t>Pérdida Reputacional</t>
  </si>
  <si>
    <t>El riesgo afecta la imagen de algún área de la organización</t>
  </si>
  <si>
    <t>El riesgo afecta la imagen de la entidad internamente, de conocimiento general nivel interno, de junta directiva y accionistas y/o de proveedores</t>
  </si>
  <si>
    <t>El riesgo afecta la imagen de la entidad con algunos usuarios de relevancia frente al logro de los objetivos.</t>
  </si>
  <si>
    <t xml:space="preserve">El riesgo afecta la imagen de la entidad con efecto publicitario sostenido a nivel de sector administrativo, nivel departamental o municipal.
</t>
  </si>
  <si>
    <t xml:space="preserve">El riesgo afecta la imagen de la entidad a nivel nacional, con efecto publicitario sostenido a nivel país
</t>
  </si>
  <si>
    <t>MAPA DE RIESGOS DE SEGURIDAD DIGITAL 2.025</t>
  </si>
  <si>
    <t>Gestión Informática</t>
  </si>
  <si>
    <t>Gestionar la operación informática que garantice la disponibilidad y confiabilidad de los servicios y productos TICS, así́ como asegurar la infraestructura tecnológica, en el marco de la normatividad vigente, garantizando la seguridad de los activos de información de cada uno de los procesos de la Unidad Administrativa Especial de Organizaciones Solidarias.</t>
  </si>
  <si>
    <t>Gestión y administración de la infraestructura de T.I</t>
  </si>
  <si>
    <t>Riesgo</t>
  </si>
  <si>
    <t>Activo</t>
  </si>
  <si>
    <t>Amenaza</t>
  </si>
  <si>
    <t>Vulnerabilidades</t>
  </si>
  <si>
    <t>Actividad de Control</t>
  </si>
  <si>
    <t xml:space="preserve">Probabilidad Residual </t>
  </si>
  <si>
    <t xml:space="preserve">Impacto Residual </t>
  </si>
  <si>
    <t>Descripción de actividades Plan de Acción</t>
  </si>
  <si>
    <r>
      <t xml:space="preserve">Seguimiento según periodicidad fecha de seguimiento </t>
    </r>
    <r>
      <rPr>
        <b/>
        <sz val="11"/>
        <color theme="0" tint="-0.499984740745262"/>
        <rFont val="Arial Narrow"/>
        <family val="2"/>
      </rPr>
      <t>(DD/MM/AAAA)</t>
    </r>
  </si>
  <si>
    <t>Estado / Evidencias</t>
  </si>
  <si>
    <t>Pérdida de la Disponibilidad y Confidencialidad</t>
  </si>
  <si>
    <t>DNS
Servidores de red
Firewall
Red TCP/IP</t>
  </si>
  <si>
    <t>Seguridad Digital</t>
  </si>
  <si>
    <t xml:space="preserve">Acceso a la red o a los sistemas de información por personas no autorizadas
</t>
  </si>
  <si>
    <t>Desactualización o daño del Firewall</t>
  </si>
  <si>
    <t>A.12.6.1</t>
  </si>
  <si>
    <t xml:space="preserve">Gestión de las vulnerabilidades técnicas
</t>
  </si>
  <si>
    <t>El profesional especializado del Grupo TIC realiza revisiones periódicas sobre el Firewall para verificar su estado, además de indicadores que alerten sobre fallos o irregularidades con desempeño del equipo.
Se cuenta con un contrato de actualizaciones de las definiciones de seguridad del firewall para la vigencia.
En caso de daño del equipo se cuenta con firewall de soporte para reemplazar en caso de daño del firewall principal.</t>
  </si>
  <si>
    <t>Realizar seguimiento y monitorio mensual al Firewall</t>
  </si>
  <si>
    <t xml:space="preserve">Mensual </t>
  </si>
  <si>
    <t>Conexiones remotas no seguras</t>
  </si>
  <si>
    <t>A.5.1.1</t>
  </si>
  <si>
    <t>Políticas para la seguridad de la información</t>
  </si>
  <si>
    <t>La política de seguridad y privacidad de la información prohíbe la instalación y uso de herramientas de acceso remoto a la red de la entidad, para ello se prohíbe la instalación de estas herramientas en los equipos institucionales, adicionalmente se establece regla en el firewall de la entidad para bloquear el acceso a estos programas y se realiza revisión semestral del cumplimiento de la política en donde se validad el no uso de los programas de conexión remota, se permite únicamente la conexión remota a través de una conexión VPN</t>
  </si>
  <si>
    <t xml:space="preserve">* Realizar jornadas de verificación de software no autorizado dentro de las actividades programadas de mantenimiento preventivo y correctivo
* Realizar jornadas de verificación de software no autorizado dentro de las actividades y solicitudes de soporte diarias de los ingenieros del grupo Tics. </t>
  </si>
  <si>
    <t>Grupo TICS
Supervisor del Contrato de Mantenimiento</t>
  </si>
  <si>
    <t>A.9.1.1</t>
  </si>
  <si>
    <t>Política de control de acceso</t>
  </si>
  <si>
    <t>El control de acceso al centro de computo y a los servidores físicos y virtuales de la entidad esta restringido y únicamente los funcionarios autorizados pueden ingresar a ellos, ya sea en físico o vía remota, esto se encuentra definido en la política de seguridad de la información a la cual se hace seguimiento a través del formato Seguimiento Política de Seguridad  y Privacidad de la Información para validar su cumplimiento</t>
  </si>
  <si>
    <t xml:space="preserve">* Seguimiento Política de Seguridad  y Privacidad de la Información
* Administración del Control de Acceso por el aplicativo Biométrico </t>
  </si>
  <si>
    <t xml:space="preserve">Semestral </t>
  </si>
  <si>
    <t>Contraseñas predeterminadas no modificadas</t>
  </si>
  <si>
    <t>A.9.4.3</t>
  </si>
  <si>
    <t xml:space="preserve">Sistema de gestión de contraseñas
</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</si>
  <si>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cosntraseñas, pero los demás sistemas de información internos no cuentan con una programación que obligue a los funcionarios a realizar este cambio periódico por lo que se debe recordar a los administradores de las aplicaciones el cambio periódico de contraseñas</t>
  </si>
  <si>
    <t xml:space="preserve">* Realizar jornadas de actualización de permisos de acceso a los roles de administrador, Semestral; registrando los mismos en el formato "Dispositivos por IP". 
 </t>
  </si>
  <si>
    <t>Mantenimiento inadecuado</t>
  </si>
  <si>
    <t>A.11.2.4</t>
  </si>
  <si>
    <t>Mantenimiento de Equipos</t>
  </si>
  <si>
    <t>El Grupo TICS define anualmente el plan de mantenimiento preventivo y correctivo de la infraestructura tecnológica, adicional se realiza el contrato para realizar mantenimiento a equipos y demás elementos de la infraestructura, para ello el profesional a cargo de la supervisión del contrato realiza seguimiento y supervisión a las actividades de mantenimiento realizadas por el contratista, además de la revisión y validación de los informes de seguimiento a la ejecución del contrato, por otra parte se realiza seguimiento a las actividades contempladas en el plan de mantenimiento preventivo y correctivo.</t>
  </si>
  <si>
    <t xml:space="preserve">* Ejecución al Plan de Mantenimiento preventivo y Correctivo 
* Realizar seguimiento  a los procesos de contratación de Mantenimiento preventivo y correctivo </t>
  </si>
  <si>
    <t>Coordinador Grupo de Tecnologías de la Información y Supervisor Asignado</t>
  </si>
  <si>
    <t>Falta de formación y conciencia sobre seguridad de la información</t>
  </si>
  <si>
    <t>A.7.2.2</t>
  </si>
  <si>
    <t>Toma de conciencia, educación y formación en la seguridad de la información</t>
  </si>
  <si>
    <t>El Grupo TICS define el plan de sensibilización y comunicación donde define las actividades a realizar en materia de capacitación y sensibilización de temas de ciberseguridad a los funcionarios de la entidad, se realiza seguimiento a las actividades del plan mensualmente para revisar su ejecución y avance.</t>
  </si>
  <si>
    <t xml:space="preserve">* Ejecución del Plan de sensibilización y comunicaciones </t>
  </si>
  <si>
    <t>Pérdida de la Disponibilidad y Confidencialidad e Integridad</t>
  </si>
  <si>
    <t>Sistemas de información
Fileserver
Servidores Físicos
Servidores Virtuales</t>
  </si>
  <si>
    <t>Pirata informático intruso ilegal
Errores de mantenimiento
Mal funcionamiento de equipos</t>
  </si>
  <si>
    <t>Conexión a escritorio remoto no segura</t>
  </si>
  <si>
    <t>Políticas para la seguridad de la información: se encuentra prohibido la instalación de software para conexión remota en los equipos de la entidad, adicionalmente por política del firewall no se pueden descarga e instalar este tipo de herramientas.</t>
  </si>
  <si>
    <t>Bimensual</t>
  </si>
  <si>
    <t>Carencia de parches de seguridad de los sistemas operativos</t>
  </si>
  <si>
    <t>A.12.5.1</t>
  </si>
  <si>
    <t>Instalación de software en sistemas operativos</t>
  </si>
  <si>
    <r>
      <t>Los equipos de cómputo con sistemas operativos Windows 10 y 11 están programados para descargar las actualizaciones de seguridad automáticamente y mantenerse protegidos, para los servidores físicos y virtuales los profesionales se encarga de revisar y actualizar los parches de seguridad para garantizar la operación de los equipos eficazmente</t>
    </r>
    <r>
      <rPr>
        <sz val="10"/>
        <rFont val="Arial Narrow"/>
        <family val="2"/>
      </rPr>
      <t>. Se encuentran en operación equipos de computo con sistemas operativos 7 y 8 los cuales ya no tienen soporte por Microsoft por lo que se esta revisando y actualizando a una versión soportado o revisando para dar de baja los equipos de acuerdo con su vida útil.</t>
    </r>
  </si>
  <si>
    <t xml:space="preserve">* Realizar las actualizaciones de software ( Parches de seguridad, firmware, Sistemas operativos, Servicios, Módulos) de la  infraestructura tecnológica. Reporte de actualizaciones de software </t>
  </si>
  <si>
    <t>Cuatrimestral</t>
  </si>
  <si>
    <t>Dispositivos IoT inseguros</t>
  </si>
  <si>
    <t xml:space="preserve">Políticas de seguridad de la información: se encuentra definidas políticas para que cualquier dispositivo móvil externo 
</t>
  </si>
  <si>
    <t>El Grupo TIC debe crear en la red wifi de la entidad un usuario para invitados, ya que actualmente los dispositivos externos se conectan a la red principal de la entidad.</t>
  </si>
  <si>
    <t>* Creación y seguimiento un SIDD (identificador de Red) invitados</t>
  </si>
  <si>
    <t xml:space="preserve">Supervisor contrato Soporte Nivel 3 </t>
  </si>
  <si>
    <t xml:space="preserve">Creación en Octubre </t>
  </si>
  <si>
    <t>Equipos de escritorio y servidores sin antivirus</t>
  </si>
  <si>
    <t xml:space="preserve">Se realiza revisión y seguimiento en la consola de antivirus para verificar la instalación de este en los equipos y servidores. 
Se realiza revisión de equipos periódico por parte de los ingenieros del Grupo Tics. </t>
  </si>
  <si>
    <t xml:space="preserve">* Realizar Revisión de la Consola de administrador del Antivirus </t>
  </si>
  <si>
    <t>Profesional Universitario Grado 7</t>
  </si>
  <si>
    <t>Equipos con sistemas operativos obsoletos</t>
  </si>
  <si>
    <t xml:space="preserve">Revisión de Vida Útil y Deterioro de los equipos de Computo de acuerdo a las  vulnerabilidades técnicas
</t>
  </si>
  <si>
    <t xml:space="preserve">Se realiza la Revisión y reporte de la vida Útil y de destierro de los equipos de computo de la entidad con el fin de identificar los equipos a dar de baja por diferente causas. Y se reporta al grupo de Administrativa </t>
  </si>
  <si>
    <t xml:space="preserve">* Reporte de Vida Útil y de Deterioro de los Activos Tangibles de la entidad </t>
  </si>
  <si>
    <t>Usuarios incapacitados en temas de seguridad de la información</t>
  </si>
  <si>
    <t>A.12.2.1</t>
  </si>
  <si>
    <t>Controles contra códigos maliciosos</t>
  </si>
  <si>
    <r>
      <t>La entidad cuenta con herramientas de ciberseguridad tales como el firewall y a</t>
    </r>
    <r>
      <rPr>
        <sz val="10"/>
        <rFont val="Arial Narrow"/>
        <family val="2"/>
      </rPr>
      <t>ntivirus instalado en todos los equipos de escritorio y servidores con el fin de protegerlos en caso de un ataque de código malicioso. Se revisa periódicamente la instalación y funcionamiento de las herramientas.</t>
    </r>
  </si>
  <si>
    <t>* Realizar Revisión de la Consola de administrador del Antivirus ( reporte de ataques de MALWARE DETECTADO EN ESTACIONES DE TRABAJO Y SERVIDORES)
* Realizar seguimiento y monitorio mensual al Firewall (reporte de ataques informáticos)</t>
  </si>
  <si>
    <t>Profesional Especializado Grado 13 y Profesional Universitario Grado 7</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</si>
  <si>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 de la información.</t>
  </si>
  <si>
    <t xml:space="preserve">* Envió de Tips de Seguridad y ejecución del plan de sensibilización y comunicaciones </t>
  </si>
  <si>
    <t xml:space="preserve">Bases de datos nómina
Matriz personas beneficiadas
Matriz organizaciones solidarias </t>
  </si>
  <si>
    <t>Código Malicioso
Fuga de información</t>
  </si>
  <si>
    <t>A.12.2.2</t>
  </si>
  <si>
    <r>
      <t xml:space="preserve">La entidad cuenta con herramientas de ciberseguridad tales como el firewall y antivirus instalado en todos los equipos de escritorio y servidores con el fin de protegerlos en caso de un ataque de código malicioso. </t>
    </r>
    <r>
      <rPr>
        <sz val="10"/>
        <rFont val="Arial Narrow"/>
        <family val="2"/>
      </rPr>
      <t>Se revisa periódicamente la instalación y funcionamiento de las herramientas.</t>
    </r>
  </si>
  <si>
    <t>A.7.2.3</t>
  </si>
  <si>
    <t>El Grupo TICS a través de la política de seguridad y privacidad de la información establece que al recibir correos maliciosos o sospechosos es obligatorio enviarlo al buzón de seguridad digital para que este sea examinado por algún funcionario del Grupo, para así proceder a darle tratamiento y tomar las medidas de seguridad correspondientes.
Adicional se envían tips seguridad mensualmente a los funcionarios con el fin de educarlos y capacitarlos en temas de seguridad de la información.</t>
  </si>
  <si>
    <t>Sistema de gestión documental
SGDEA</t>
  </si>
  <si>
    <t>Malversación y fraude
Destrucción de registros
Falsificación de registros</t>
  </si>
  <si>
    <t>El cambio obligatorio de contraseñas en la entidad esta determinado por el controlador de dominio que forzar periódicamente a los funcionarios a realizar este ajuste, el correo electrónico office 365 de igual forma tiene definida en su configuración la política de ajuste de contraseñas, pero los demás sistemas de información internos no cuentan con una programación que obligue a los funcionarios a realizar este cambio periódico por lo que se debe recordar a los administradores de las aplicaciones el cambio periódico de contraseñas</t>
  </si>
  <si>
    <t>Control inadecuado del acceso físico</t>
  </si>
  <si>
    <t>La política de seguridad y privacidad de la información define la política de control de acceso a las diferentes instalaciones de la entidad, además de lo estipulado por cada Dirección y coordinación para mantener la seguridad de sus instalaciones, el acceso a las dependencias es por medio biométrico por lo que los funcionarios con permisos para acceder a alguna instalación deben registrarse en el software de acceso perimetral.</t>
  </si>
  <si>
    <t>Inadecuada gestión y protección de contraseñas</t>
  </si>
  <si>
    <t>Protección física no apropiada</t>
  </si>
  <si>
    <t>Expedientes de Jurídica, gestión documental
Historias Laborales</t>
  </si>
  <si>
    <t xml:space="preserve">
Destrucción de registros
Desastre natural, incendio, inundación, rayo.
Revelación de Información
Cambios no autorizados de registros
</t>
  </si>
  <si>
    <t>Ubicación vulnerable a inundaciones</t>
  </si>
  <si>
    <t>A.11.1.4</t>
  </si>
  <si>
    <t>Protección contra amenazas externas ambientales</t>
  </si>
  <si>
    <r>
      <t xml:space="preserve">Las instalaciones de la entidad en donde se encuentran los archivos de gestión que contienen los expedientes y demás información física se encuentran asegurados bajo la política de </t>
    </r>
    <r>
      <rPr>
        <sz val="10"/>
        <rFont val="Arial Narrow"/>
        <family val="2"/>
      </rPr>
      <t xml:space="preserve">control de acceso, la información se encuentra digitalizada donde se tiene acceso controlado y copias de seguridad. Teniendo en cuenta en la Política de seguridad Digital </t>
    </r>
  </si>
  <si>
    <t>* Revisión y actualización Plan de Continuidad de negocio</t>
  </si>
  <si>
    <t>A.9.4.1</t>
  </si>
  <si>
    <t xml:space="preserve">Restricción de acceso a información </t>
  </si>
  <si>
    <t>Respaldo inapropiado o irregular</t>
  </si>
  <si>
    <t>A.12.3.1</t>
  </si>
  <si>
    <t xml:space="preserve">Respaldo de información
</t>
  </si>
  <si>
    <t xml:space="preserve">El resguardo de información Física es responsabilidad de Cada Grupo, la información digitalizada y almacenada en las carpeta compartidas de acuerdo con la política de seguridad de la información el Grupo Tics es el responsable del resguardo y Backups Correspondientes </t>
  </si>
  <si>
    <t xml:space="preserve">* Verificación de Realización de Backups de información </t>
  </si>
  <si>
    <t xml:space="preserve"> Profesional Universitario Grado 7</t>
  </si>
  <si>
    <t>A.11.1.1</t>
  </si>
  <si>
    <t>Perímetro de seguridad física</t>
  </si>
  <si>
    <t>El Resguardo de la información Física es responsabilidad de cada Grupo, sin embargo se cuenta con política de acceso perimetral, registro de cámaras de vigilancia y resguardo de información bajo llave</t>
  </si>
  <si>
    <t xml:space="preserve">* Revisión de cámaras de Seguridad 
* Administración del Control de Acceso por el aplicativo Biométrico </t>
  </si>
  <si>
    <t>ZONA DE RIESGO</t>
  </si>
  <si>
    <t>TRATAMIENTO DEL RIESGO</t>
  </si>
  <si>
    <t>Tabla Probabilidad. Criterios para definir el nivel de probabilidad</t>
  </si>
  <si>
    <t>Frecuencia de la Actividad</t>
  </si>
  <si>
    <t xml:space="preserve">La actividad que conlleva el riesgo se ejecuta como máximos 2 veces por año
</t>
  </si>
  <si>
    <t xml:space="preserve">La actividad que conlleva el riesgo se ejecuta de 3 a 24 veces por año
</t>
  </si>
  <si>
    <t xml:space="preserve">La actividad que conlleva el riesgo se ejecuta de 24 a 500 veces por año
</t>
  </si>
  <si>
    <t xml:space="preserve">La actividad que conlleva el riesgo se ejecuta mínimo 500 veces al año y máximo 5000 veces por año
</t>
  </si>
  <si>
    <t xml:space="preserve">La actividad que conlleva el riesgo se ejecuta más de 5000 veces por año
</t>
  </si>
  <si>
    <t>Fuente: Adaptado de Curso Riesgo Operativo Universidad del Rosario por Dirección de Gestión y Desempeño Institucional de Función Pública,  2020.</t>
  </si>
  <si>
    <t>Tabla Impacto. Criterios para definir el nivel de impacto</t>
  </si>
  <si>
    <t>Leve 20%</t>
  </si>
  <si>
    <t xml:space="preserve">Menor 40% </t>
  </si>
  <si>
    <t>Moderado 60%</t>
  </si>
  <si>
    <t>Catastrófico 100%</t>
  </si>
  <si>
    <t>Matriz de calor Riesgo Inherente</t>
  </si>
  <si>
    <t>Muy Alta
100%</t>
  </si>
  <si>
    <t>Alta
80%</t>
  </si>
  <si>
    <t>Media
60%</t>
  </si>
  <si>
    <t>RI</t>
  </si>
  <si>
    <t>Baja
40%</t>
  </si>
  <si>
    <t>Muy Baja
20%</t>
  </si>
  <si>
    <t>Matriz de calor Riesgo Residual</t>
  </si>
  <si>
    <r>
      <t xml:space="preserve">RI  </t>
    </r>
    <r>
      <rPr>
        <sz val="12"/>
        <color rgb="FF000000"/>
        <rFont val="Calibri"/>
        <family val="2"/>
      </rPr>
      <t>(1)</t>
    </r>
  </si>
  <si>
    <t>RI  (2)</t>
  </si>
  <si>
    <r>
      <t>RR</t>
    </r>
    <r>
      <rPr>
        <sz val="12"/>
        <color rgb="FF000000"/>
        <rFont val="Calibri"/>
        <family val="2"/>
      </rPr>
      <t xml:space="preserve"> (1)</t>
    </r>
  </si>
  <si>
    <t>RR (2)</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</si>
  <si>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</si>
  <si>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</si>
  <si>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</si>
  <si>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</si>
  <si>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</si>
  <si>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</si>
  <si>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</si>
  <si>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</si>
  <si>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</si>
  <si>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</si>
  <si>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0"/>
        <color theme="9" tint="-0.249977111117893"/>
        <rFont val="Arial Narrow"/>
        <family val="2"/>
      </rPr>
      <t>*</t>
    </r>
    <r>
      <rPr>
        <sz val="10"/>
        <rFont val="Arial Narrow"/>
        <family val="2"/>
      </rPr>
      <t>Atributos de</t>
    </r>
    <r>
      <rPr>
        <b/>
        <sz val="10"/>
        <color theme="9" tint="-0.249977111117893"/>
        <rFont val="Arial Narrow"/>
        <family val="2"/>
      </rPr>
      <t xml:space="preserve"> </t>
    </r>
    <r>
      <rPr>
        <sz val="10"/>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</si>
  <si>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</si>
  <si>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</si>
  <si>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</si>
  <si>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</si>
  <si>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</si>
  <si>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 xml:space="preserve">Con Registro  </t>
  </si>
  <si>
    <t xml:space="preserve">El control deja un registro permite evidencia la ejecución del control.
</t>
  </si>
  <si>
    <t>El control no deja registro de la ejecución del control</t>
  </si>
  <si>
    <r>
      <rPr>
        <b/>
        <sz val="10"/>
        <color theme="9" tint="-0.249977111117893"/>
        <rFont val="Arial Narrow"/>
        <family val="2"/>
      </rPr>
      <t>*Nota 1:</t>
    </r>
    <r>
      <rPr>
        <sz val="10"/>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</si>
  <si>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r>
      <rPr>
        <b/>
        <sz val="10"/>
        <color theme="9" tint="-0.249977111117893"/>
        <rFont val="Arial Narrow"/>
        <family val="2"/>
      </rPr>
      <t>*Nota 2:</t>
    </r>
    <r>
      <rPr>
        <sz val="10"/>
        <color theme="1"/>
        <rFont val="Arial Narrow"/>
        <family val="2"/>
      </rPr>
      <t xml:space="preserve"> La entidad deberá implementar una política de reducción del control máximo del 50%, con el fin de evitar que un solo control genere movimientos exagerados dentro de la matriz. (Ejemplo: Control = preventivo (49%) + automático (49%) = 98%, este valor puede generar movimientos de zonas altas o extremas a zonas bajas que distorsionan el análisis).</t>
    </r>
  </si>
  <si>
    <t>Tabla Atributos de para el diseño del control 1</t>
  </si>
  <si>
    <t>Tabla Atributos de para el diseño del control 3</t>
  </si>
  <si>
    <t>El profesional responsable del sistema de Gestión en Seguridad y Salud en el trabaja verifica el cumplimiento de las actividades consignadas en el Plan de SST, de conformidad con las normas vigentes y las necesidades de la Entidad.</t>
  </si>
  <si>
    <t>Tabla Atributos de para el diseño del control 4</t>
  </si>
  <si>
    <t>El Coordinador  del grupo de gestión Humana o quien desarrolla la función, verifica el cumplimiento de los lineamientos en materia de evaluación del desempeño, establecidos por el ente regulador o instancias competentes, a traves de la revisión de la Plataforma Sistema de Evaluación del desempeño de la Comisión Nacional del Servicio Civil.</t>
  </si>
  <si>
    <t>Tabla Atributos de para el diseño del control 5</t>
  </si>
  <si>
    <t xml:space="preserve">El profesional especializado hace seguimiento al cumplimiento de los programas establecidos en el PIC a traves del XXXX  </t>
  </si>
  <si>
    <t>Corresponde a la evidencia de la ejecución del control, que es verificable y no manipulable por parte del usuario. Ejemplo: Log de auditoria de un sistema, cartas con firma mecánica, firmas digitales,  actas de Juan o Comités, firma de asistencia a reuniones.</t>
  </si>
  <si>
    <t>Corresponde a la evidencia de la ejecución del control, que es verificable y no manipulable por parte del usuario. Ejemplo: Log de auditoria de un sistema, cartas con firma mecánica, firmas digitales,  actas de Juntas o Comités, firma de asistencia a reuniones.</t>
  </si>
  <si>
    <t>Corresponde a la evidencia de la ejecución del control, que es verificable pero podría ser manipulable por parte del usuario. Ejemplo: correos electrónicos, vistos buenos y documentos electrónicos sin seguridad.</t>
  </si>
  <si>
    <t xml:space="preserve">Son aquellos controles que se ejecutan, pero al validar algún tipo de evidencia de su ejecución no es posible determinarla. </t>
  </si>
  <si>
    <t>Clasificación de Riesgos</t>
  </si>
  <si>
    <t>Pérdidas derivadas de errores en la ejecución y administración de procesos.</t>
  </si>
  <si>
    <t>Fraude Externo</t>
  </si>
  <si>
    <t>Pérdida derivada de actos de fraude por personas ajenas a la organización (no participa personal de la entidad).</t>
  </si>
  <si>
    <t>Fraude Interno</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</si>
  <si>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</si>
  <si>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</si>
  <si>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</si>
  <si>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</si>
  <si>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Daños a activos fijos/Eventos externos</t>
  </si>
  <si>
    <t>Pérdida por daños o extravíos de los activos fijos por desastres naturales u otros riesgos/eventos externos como atentados, vandalismo, orden público.</t>
  </si>
  <si>
    <t>Posibilidad que por acción u omisión, se use el poder para desviar la gestión de lo público hacia un beneficio privado</t>
  </si>
  <si>
    <t>Cuando el interés general propio de la función pública entra en conflicto con el interés particular y directo del servidor público”.</t>
  </si>
  <si>
    <t>Es el efecto dañoso sobre los recursos públicos y/o los bienes y/o intereses patrimoniales de naturaleza pública, a causa de un evento potencial.</t>
  </si>
  <si>
    <t xml:space="preserve"> Factores de Riesgo</t>
  </si>
  <si>
    <t>Factor</t>
  </si>
  <si>
    <t>Definición</t>
  </si>
  <si>
    <t>Procesos</t>
  </si>
  <si>
    <t>Eventos relacionados con errores en las actividades que deben realizar los servidores de la organización.</t>
  </si>
  <si>
    <t>Falta de procedimientos</t>
  </si>
  <si>
    <t>Errores de grabación, autorización.</t>
  </si>
  <si>
    <t>Errores en cálculos para pagos internos y externos.</t>
  </si>
  <si>
    <t>Falta de capacitación, temas relacionados con el personal</t>
  </si>
  <si>
    <t>Talento 
Humano</t>
  </si>
  <si>
    <t>Incluye Seguridad y Salud en el trabajo.
Se analiza posible dolo e intención frente a la corrupción.</t>
  </si>
  <si>
    <t>Hurto activos</t>
  </si>
  <si>
    <t>Posibles comportamientos no éticos de los  empleados.</t>
  </si>
  <si>
    <t xml:space="preserve">Fraude interno (corrupción, soborno).
</t>
  </si>
  <si>
    <t>Tecnología</t>
  </si>
  <si>
    <t>Eventos relacionados con la infraestructura tecnológica de la entidad.</t>
  </si>
  <si>
    <t>Daño de equipos</t>
  </si>
  <si>
    <t>Caída de aplicaciones.</t>
  </si>
  <si>
    <t>Caída de redes.</t>
  </si>
  <si>
    <t>Errores en programas.</t>
  </si>
  <si>
    <t>Infraestructura</t>
  </si>
  <si>
    <t>Eventos relacionados con la infraestructura física de la entidad.</t>
  </si>
  <si>
    <t>Derrumbes</t>
  </si>
  <si>
    <t>Incendios</t>
  </si>
  <si>
    <t>Inundaciones</t>
  </si>
  <si>
    <t>Daños a activos fijos.</t>
  </si>
  <si>
    <t>Evento Externo</t>
  </si>
  <si>
    <t>Situaciones externas que afectan la entidad.</t>
  </si>
  <si>
    <t>Suplantación de identidad</t>
  </si>
  <si>
    <t>Asalto a la oficina</t>
  </si>
  <si>
    <t>Atentados, vandalismo, orden público</t>
  </si>
  <si>
    <t xml:space="preserve">Controles y sus Caracteristicas </t>
  </si>
  <si>
    <t xml:space="preserve">Peso </t>
  </si>
  <si>
    <t>Posibilidad de perdida reputacional y economica por planificación institucional que no responde a las necesidades reales del sector solidario, debido que no se tuvo en cuenta el Plan Nacional de Desarrollo y la Planeación Estratégica y los requerimientos y necesidades del sector solidario.</t>
  </si>
  <si>
    <t xml:space="preserve">Tipo </t>
  </si>
  <si>
    <t xml:space="preserve">Preventivo </t>
  </si>
  <si>
    <t xml:space="preserve">Implementación </t>
  </si>
  <si>
    <t xml:space="preserve">Automático
</t>
  </si>
  <si>
    <t xml:space="preserve">Evidencia </t>
  </si>
  <si>
    <t>Con Regisro</t>
  </si>
  <si>
    <t>Sin Registro</t>
  </si>
  <si>
    <t>Total Valoración del Control  1</t>
  </si>
  <si>
    <t>Posibiidad de perdida reputacional y económica por uso de mecanismos de administración de riesgos inadecuados y deficiente deteción temparana de riesgos, debido a fallas en la identificación de riesgos y estrategias para combatirlos, y a la implementación de controles por los responsables de su administración.</t>
  </si>
  <si>
    <t>Verificación, ajustes e implementación periodica del mapa de riesgos de procesos.</t>
  </si>
  <si>
    <t>Total Valoración del Control  2</t>
  </si>
  <si>
    <r>
      <rPr>
        <b/>
        <sz val="12"/>
        <color rgb="FFFF0000"/>
        <rFont val="Arial Narrow"/>
        <family val="2"/>
      </rPr>
      <t>Control 3</t>
    </r>
    <r>
      <rPr>
        <b/>
        <sz val="12"/>
        <color theme="9" tint="-0.249977111117893"/>
        <rFont val="Arial Narrow"/>
        <family val="2"/>
      </rPr>
      <t xml:space="preserve">
El líder de proceso responsable de actualizar y socializar los documentos aprobados, realizará el aseguramiento de los documentos que se encuentran disponible para el uso de los funcionarios o para consulta de la ciudadania en general. </t>
    </r>
    <r>
      <rPr>
        <sz val="12"/>
        <rFont val="Arial Narrow"/>
        <family val="2"/>
      </rPr>
      <t xml:space="preserve">
</t>
    </r>
  </si>
  <si>
    <t>Automatico</t>
  </si>
  <si>
    <t>Total Valoración del Control  3</t>
  </si>
  <si>
    <r>
      <t xml:space="preserve">Control 4
</t>
    </r>
    <r>
      <rPr>
        <sz val="12"/>
        <rFont val="Arial Narrow"/>
        <family val="2"/>
      </rPr>
      <t xml:space="preserve">
El líder de proceso y su equipo adelantaran revisión general periodica de la documentación y herramientas disponibles para el desempeño, así mismo revisará y atenderá las recomendaciones, observaciones y hallazgos provenientes de evaluaciones internas o externas, como también las sugerencias de los ciudadanos, con el fin de adelantar los planes de mejoramiento y las acciones necesarias que den respuesta a los hallazgos y que respondan a éstas.</t>
    </r>
  </si>
  <si>
    <t>Total Valoración del Control  4</t>
  </si>
  <si>
    <t xml:space="preserve">Posibilidad de incurrir en perdida reputacional por  sanción por parte de las entidades competentes en la asignación del presupuesto para entrenamientos y capacitaciones debido al  incumplimiento de las metas y objetivos establecidos  en el PIC
</t>
  </si>
  <si>
    <r>
      <t xml:space="preserve">Control 5
</t>
    </r>
    <r>
      <rPr>
        <sz val="12"/>
        <rFont val="Arial Narrow"/>
        <family val="2"/>
      </rPr>
      <t xml:space="preserve">
El profesional especializado hace seguimiento al cumplimiento de los programas establecidos en el PIC a traves del XXXX  </t>
    </r>
  </si>
  <si>
    <t>Total Valoración del Control  5</t>
  </si>
  <si>
    <t xml:space="preserve">CONTROL DE CAMBIOS </t>
  </si>
  <si>
    <t>FECHA</t>
  </si>
  <si>
    <t>CAMBIOS</t>
  </si>
  <si>
    <t>ENTE APROBADOR</t>
  </si>
  <si>
    <t>VERSIÓN</t>
  </si>
  <si>
    <t xml:space="preserve">30 de agosto </t>
  </si>
  <si>
    <t xml:space="preserve">Se actualizó responsables del plan de accion de progrmas y proyectos
Se incorporó ajustes a los controles e riesgo del proceso de Gestión  Adminsitrativa 
</t>
  </si>
  <si>
    <t xml:space="preserve">Lider de proceso </t>
  </si>
  <si>
    <t>V2</t>
  </si>
  <si>
    <t>PROCESOS</t>
  </si>
  <si>
    <t>No. RIESGOS</t>
  </si>
  <si>
    <t>CALIFICACIÓN RIESGO RESIDUAL</t>
  </si>
  <si>
    <t>PROBAILIDAD</t>
  </si>
  <si>
    <t>IMPACTO</t>
  </si>
  <si>
    <t>ZONA DE RIESGO RESIDUAL</t>
  </si>
  <si>
    <t>BAJO</t>
  </si>
  <si>
    <t>MODERADO</t>
  </si>
  <si>
    <t>ALTO</t>
  </si>
  <si>
    <t>EXTREMO</t>
  </si>
  <si>
    <t>TOTAL</t>
  </si>
  <si>
    <t>PENSAMIENTO Y DIRECCIONAMIENTO ESTRATÉGICO</t>
  </si>
  <si>
    <t>FOMENTO DE LAS ORGANIZACIONES SOLIDARIAS</t>
  </si>
  <si>
    <t>GESTIÓN DE PROGRAMAS Y PROYECTOS</t>
  </si>
  <si>
    <t>GESTIÓN DEL SEGUIMIENTO Y LA MEDICIÓN</t>
  </si>
  <si>
    <t>GESTIÓN DE LA EDUCACIÓN SOLIDARIA</t>
  </si>
  <si>
    <t>SERVICIO AL CIUDADANO</t>
  </si>
  <si>
    <t>GESTIÓN HUMANA</t>
  </si>
  <si>
    <t>COMUNICACIÓN Y PRENSA</t>
  </si>
  <si>
    <t>GESTIÓN ADMINISTRATIVA</t>
  </si>
  <si>
    <t>GESTIÓN DOCUMENTAL</t>
  </si>
  <si>
    <t>GESTIÓN FINANCIERA</t>
  </si>
  <si>
    <t>GESTIÓN INFORMÁTICA</t>
  </si>
  <si>
    <t>GESTIÓN CONTRACTUAL</t>
  </si>
  <si>
    <t>GESTIÓN JURÍDICA</t>
  </si>
  <si>
    <t>GESTIÓN DEL MEJORAMIENTO</t>
  </si>
  <si>
    <t>GESTIÓN DEL CONTROL Y EVALUACIÓN</t>
  </si>
  <si>
    <t>TOTAL RIESGOS</t>
  </si>
  <si>
    <t>PROBABILIDAD</t>
  </si>
  <si>
    <t>RESPUESTA</t>
  </si>
  <si>
    <t>Asumir el riesgo</t>
  </si>
  <si>
    <t>Reducir el riesgo</t>
  </si>
  <si>
    <t>Compartir o transferir</t>
  </si>
  <si>
    <t>ZONA DE RIESGO RESIDUAL 2024</t>
  </si>
  <si>
    <t>BAJA</t>
  </si>
  <si>
    <t>MODERADA</t>
  </si>
  <si>
    <t>ALTA</t>
  </si>
  <si>
    <t>EXTREMA</t>
  </si>
  <si>
    <t>TOTAL % RIESGOS</t>
  </si>
  <si>
    <t>RIESGOS</t>
  </si>
  <si>
    <t>B: BAJA</t>
  </si>
  <si>
    <t>M: MODERADA</t>
  </si>
  <si>
    <t>A: ALTA</t>
  </si>
  <si>
    <t>E: EXTREMA</t>
  </si>
  <si>
    <t>UNIDAD ADMINISTRATIVA ESPECIAL DE ORGANIZACIONES SOLIDARIAS</t>
  </si>
  <si>
    <t>POR CLASES DE RIESGOS</t>
  </si>
  <si>
    <t>RESUMEN MAPA DE RIESGOS 2024</t>
  </si>
  <si>
    <t>Total, No. Riesgos</t>
  </si>
  <si>
    <t>No. Riesgos</t>
  </si>
  <si>
    <t>No. Riesgos de Corrupción</t>
  </si>
  <si>
    <t>Líder Proceso</t>
  </si>
  <si>
    <t>CLASES DE RIESGOS</t>
  </si>
  <si>
    <t>PROCESOS DE GESTIÓN</t>
  </si>
  <si>
    <t>RIESGOS DE PROCESO</t>
  </si>
  <si>
    <t>RIESGOS DE CORRUPCIÓN</t>
  </si>
  <si>
    <t>CONFLICTOS DE INTERES</t>
  </si>
  <si>
    <t>RELACIONES LABORALES</t>
  </si>
  <si>
    <t>FALLAS TECNOLOGICAS</t>
  </si>
  <si>
    <t>LÍDER / RESPONSABLE</t>
  </si>
  <si>
    <t>Director Nacional</t>
  </si>
  <si>
    <t>Director Técnico Dirección de Desarrollo de las Organizaciones Solidarias</t>
  </si>
  <si>
    <t>GESTIÓN EDUCACIÓN ASOCIATIVA SOLIDARIA</t>
  </si>
  <si>
    <t>Coordinador Grupo Educación e Investigaciones</t>
  </si>
  <si>
    <t>Director de Investigación y Planeación</t>
  </si>
  <si>
    <t>Coordinador Grupo de Gestión Humana</t>
  </si>
  <si>
    <t>Riesgos de seguridad Digital</t>
  </si>
  <si>
    <t>Coordinador Grupo de Comunicación y Prensa</t>
  </si>
  <si>
    <t>Coordinador Grupo de Gestión Administrativa</t>
  </si>
  <si>
    <t>Coordinador Grupo de Gestión Financiera</t>
  </si>
  <si>
    <t>Coordinador Grupo Tics</t>
  </si>
  <si>
    <t>Jefe de Oficina Asesora Jurídica</t>
  </si>
  <si>
    <t>TOTAL, RIESGOS</t>
  </si>
  <si>
    <t>RESUMEN MAPA DE RIESGOS DE CORRUPCIÓN 2024</t>
  </si>
  <si>
    <t>Total No. Riesgos</t>
  </si>
  <si>
    <t xml:space="preserve">FOMENTO DE LAS ORGANIZACIONES  SOLIDARIAS </t>
  </si>
  <si>
    <t>GESTIÓN DE LA EDUCACIÓN ASOCIATIVA SOLIDARIA</t>
  </si>
  <si>
    <t>Coordinador Grupo TICS</t>
  </si>
  <si>
    <t>Datos relacionados con la Probabilidad e Impacto</t>
  </si>
  <si>
    <t xml:space="preserve">Datos Valoración de Controles </t>
  </si>
  <si>
    <t xml:space="preserve">Calculo Requeridos </t>
  </si>
  <si>
    <t>20%*40%= 8,00%
20%- 8,00%=  12%</t>
  </si>
  <si>
    <t>Valoracion del Control 1</t>
  </si>
  <si>
    <t>Probabilidad Residual</t>
  </si>
  <si>
    <t>12%*40%= 4,80%
12%- 5,00%=  7,20%</t>
  </si>
  <si>
    <t>Impacto Inherente</t>
  </si>
  <si>
    <t>Valoracion del Control 2</t>
  </si>
  <si>
    <t>Impacto Residual</t>
  </si>
  <si>
    <t>20%*30%= 6,00%
20%- 6,00%=  14%</t>
  </si>
  <si>
    <t>40%*40%=</t>
  </si>
  <si>
    <t>40%*30%= 12,0%
40%- 12%= 28,0%</t>
  </si>
  <si>
    <t xml:space="preserve">Valoracion del Control </t>
  </si>
  <si>
    <t>40%*50%= 30,00%
40%- 20,00%= 20,00%</t>
  </si>
  <si>
    <t>Posibilidad de  incurrir perdida reputacional por sanciones del ente de control debido a la inoportuidad en la calificación y evaluación  del desempeño laboral de los empleados publicos.</t>
  </si>
  <si>
    <t>Valoracion del Control 4</t>
  </si>
  <si>
    <t>Posibilidad de incurrir en perdida reputacional por inconformismo por parte de los funcionarios debido al desarrollo de programas de capacitación fundamentados en la improvisación, sin un estudio previo de las necesidades y prioridades para el fortalecimiento de sus competencias, habilidades y aptitudes laborales, afectando la oportunidad y calidad en la calidad del servicio.</t>
  </si>
  <si>
    <t>40%*25%= 10,00%
40%-10,00%=  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</si>
</sst>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_-* #,##0_-;\-* #,##0_-;_-* &quot;-&quot;??_-;_-@_-"/>
    <numFmt numFmtId="166" formatCode="0.0%"/>
    <numFmt numFmtId="167" formatCode="0.000%"/>
    <numFmt numFmtId="168" formatCode="[$-240A]d&quot; de &quot;mmmm&quot; de &quot;yyyy;@"/>
  </numFmts>
  <fonts count="73">
    <font>
      <sz val="11"/>
      <color theme="1"/>
      <name val="Calibri"/>
      <family val="2"/>
      <scheme val="minor"/>
    </font>
    <font>
      <sz val="11"/>
      <color theme="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0"/>
      <color theme="1"/>
      <name val="Arial Narrow"/>
      <family val="2"/>
    </font>
    <font>
      <sz val="11"/>
      <color theme="1"/>
      <name val="Calibri"/>
      <family val="2"/>
      <scheme val="minor"/>
    </font>
    <font>
      <b/>
      <sz val="12"/>
      <color rgb="FF000000"/>
      <name val="Arial Narrow"/>
      <family val="2"/>
    </font>
    <font>
      <sz val="12"/>
      <color rgb="FF000000"/>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2"/>
      <color theme="1"/>
      <name val="Arial Narrow"/>
      <family val="2"/>
    </font>
    <font>
      <b/>
      <sz val="16"/>
      <color rgb="FF000000"/>
      <name val="Arial Narrow"/>
      <family val="2"/>
    </font>
    <font>
      <sz val="16"/>
      <color rgb="FF000000"/>
      <name val="Arial Narrow"/>
      <family val="2"/>
    </font>
    <font>
      <sz val="16"/>
      <color rgb="FFFFFFFF"/>
      <name val="Arial Narrow"/>
      <family val="2"/>
    </font>
    <font>
      <sz val="11"/>
      <color rgb="FF000000"/>
      <name val="Calibri"/>
      <family val="2"/>
    </font>
    <font>
      <b/>
      <sz val="14"/>
      <color rgb="FF000000"/>
      <name val="Calibri"/>
      <family val="2"/>
    </font>
    <font>
      <sz val="10"/>
      <color rgb="FFFFFFFF"/>
      <name val="Arial Narrow"/>
      <family val="2"/>
    </font>
    <font>
      <sz val="9"/>
      <color theme="1"/>
      <name val="Calibri"/>
      <family val="2"/>
      <scheme val="minor"/>
    </font>
    <font>
      <b/>
      <sz val="10"/>
      <color rgb="FF000000"/>
      <name val="Arial Narrow"/>
      <family val="2"/>
    </font>
    <font>
      <b/>
      <sz val="10"/>
      <color theme="9" tint="-0.249977111117893"/>
      <name val="Arial Narrow"/>
      <family val="2"/>
    </font>
    <font>
      <sz val="10"/>
      <name val="Arial Narrow"/>
      <family val="2"/>
    </font>
    <font>
      <b/>
      <sz val="14"/>
      <color theme="1"/>
      <name val="Arial Narrow"/>
      <family val="2"/>
    </font>
    <font>
      <sz val="11"/>
      <color rgb="FFFFFFFF"/>
      <name val="Arial Narrow"/>
      <family val="2"/>
    </font>
    <font>
      <sz val="10"/>
      <color rgb="FFFF0000"/>
      <name val="Arial Narrow"/>
      <family val="2"/>
    </font>
    <font>
      <sz val="11"/>
      <color rgb="FFFF0000"/>
      <name val="Arial Narrow"/>
      <family val="2"/>
    </font>
    <font>
      <b/>
      <sz val="9"/>
      <color rgb="FF000000"/>
      <name val="Arial Narrow"/>
      <family val="2"/>
    </font>
    <font>
      <sz val="12"/>
      <color theme="9" tint="-0.249977111117893"/>
      <name val="Arial Narrow"/>
      <family val="2"/>
    </font>
    <font>
      <b/>
      <sz val="12"/>
      <color theme="9" tint="-0.249977111117893"/>
      <name val="Arial Narrow"/>
      <family val="2"/>
    </font>
    <font>
      <sz val="12"/>
      <color theme="1"/>
      <name val="Calibri"/>
      <family val="2"/>
      <scheme val="minor"/>
    </font>
    <font>
      <b/>
      <sz val="12"/>
      <color theme="9" tint="-0.249977111117893"/>
      <name val="Calibri"/>
      <family val="2"/>
      <scheme val="minor"/>
    </font>
    <font>
      <sz val="12"/>
      <color rgb="FF000000"/>
      <name val="Calibri"/>
      <family val="2"/>
    </font>
    <font>
      <sz val="14"/>
      <color rgb="FF000000"/>
      <name val="Calibri"/>
      <family val="2"/>
    </font>
    <font>
      <sz val="11"/>
      <name val="Arial Narrow"/>
      <family val="2"/>
    </font>
    <font>
      <sz val="11"/>
      <color rgb="FF000000"/>
      <name val="Arial Narrow"/>
      <family val="2"/>
    </font>
    <font>
      <sz val="12"/>
      <name val="Arial Narrow"/>
      <family val="2"/>
    </font>
    <font>
      <b/>
      <sz val="12"/>
      <color rgb="FFFF0000"/>
      <name val="Arial Narrow"/>
      <family val="2"/>
    </font>
    <font>
      <b/>
      <sz val="12"/>
      <color rgb="FFFF0000"/>
      <name val="Calibri"/>
      <family val="2"/>
      <scheme val="minor"/>
    </font>
    <font>
      <sz val="11"/>
      <color theme="0"/>
      <name val="Arial Narrow"/>
      <family val="2"/>
    </font>
    <font>
      <b/>
      <sz val="14"/>
      <color theme="0"/>
      <name val="Arial Narrow"/>
      <family val="2"/>
    </font>
    <font>
      <b/>
      <sz val="9"/>
      <color indexed="81"/>
      <name val="Tahoma"/>
      <family val="2"/>
    </font>
    <font>
      <sz val="9"/>
      <color indexed="81"/>
      <name val="Tahoma"/>
      <family val="2"/>
    </font>
    <font>
      <sz val="8"/>
      <name val="Calibri"/>
      <family val="2"/>
      <scheme val="minor"/>
    </font>
    <font>
      <b/>
      <sz val="11"/>
      <color theme="1"/>
      <name val="Calibri"/>
      <family val="2"/>
      <scheme val="minor"/>
    </font>
    <font>
      <b/>
      <sz val="12"/>
      <name val="Arial Narrow"/>
      <family val="2"/>
    </font>
    <font>
      <b/>
      <sz val="11"/>
      <name val="Arial Narrow"/>
      <family val="2"/>
    </font>
    <font>
      <b/>
      <sz val="12"/>
      <name val="Calibri"/>
      <family val="2"/>
      <scheme val="minor"/>
    </font>
    <font>
      <b/>
      <sz val="12"/>
      <color theme="1"/>
      <name val="Calibri"/>
      <family val="2"/>
      <scheme val="minor"/>
    </font>
    <font>
      <b/>
      <sz val="12"/>
      <color theme="1"/>
      <name val="Arial Narrow"/>
      <family val="2"/>
    </font>
    <font>
      <b/>
      <sz val="11"/>
      <name val="Calibri"/>
      <family val="2"/>
      <scheme val="minor"/>
    </font>
    <font>
      <sz val="11"/>
      <name val="Calibri"/>
      <family val="2"/>
      <scheme val="minor"/>
    </font>
    <font>
      <b/>
      <sz val="11"/>
      <color rgb="FF000000"/>
      <name val="Arial Narrow"/>
      <family val="2"/>
    </font>
    <font>
      <b/>
      <sz val="11"/>
      <color rgb="FFFFFFFF"/>
      <name val="Arial Narrow"/>
      <family val="2"/>
    </font>
    <font>
      <sz val="10"/>
      <color theme="1"/>
      <name val="Times New Roman"/>
      <family val="1"/>
    </font>
    <font>
      <b/>
      <sz val="8"/>
      <color rgb="FF000000"/>
      <name val="Arial"/>
      <family val="2"/>
    </font>
    <font>
      <b/>
      <sz val="8"/>
      <color rgb="FF000000"/>
      <name val="Arial Narrow"/>
      <family val="2"/>
    </font>
    <font>
      <b/>
      <sz val="8"/>
      <color theme="1"/>
      <name val="Arial Narrow"/>
      <family val="2"/>
    </font>
    <font>
      <sz val="8"/>
      <color theme="1"/>
      <name val="Arial Narrow"/>
      <family val="2"/>
    </font>
    <font>
      <b/>
      <sz val="8"/>
      <name val="Arial Narrow"/>
      <family val="2"/>
    </font>
    <font>
      <u/>
      <sz val="11"/>
      <color theme="10"/>
      <name val="Calibri"/>
      <family val="2"/>
      <scheme val="minor"/>
    </font>
    <font>
      <b/>
      <sz val="12"/>
      <color theme="1"/>
      <name val="Arial"/>
      <family val="2"/>
    </font>
    <font>
      <b/>
      <sz val="11"/>
      <color theme="0" tint="-0.499984740745262"/>
      <name val="Arial Narrow"/>
      <family val="2"/>
    </font>
    <font>
      <sz val="8"/>
      <color rgb="FF000000"/>
      <name val="Arial Narrow"/>
      <family val="2"/>
    </font>
    <font>
      <sz val="8"/>
      <color theme="1"/>
      <name val="Times New Roman"/>
      <family val="1"/>
    </font>
    <font>
      <sz val="9"/>
      <color theme="1"/>
      <name val="Arial Narrow"/>
      <family val="2"/>
    </font>
    <font>
      <sz val="10"/>
      <name val="Arial"/>
      <family val="2"/>
    </font>
    <font>
      <u/>
      <sz val="11"/>
      <name val="Arial Narrow"/>
      <family val="2"/>
    </font>
    <font>
      <b/>
      <u/>
      <sz val="11"/>
      <color rgb="FF09309F"/>
      <name val="Arial Narrow"/>
      <family val="2"/>
    </font>
    <font>
      <u/>
      <sz val="11"/>
      <color rgb="FF09309F"/>
      <name val="Arial Narrow"/>
      <family val="2"/>
    </font>
  </fonts>
  <fills count="2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FFDDFF"/>
        <bgColor indexed="64"/>
      </patternFill>
    </fill>
    <fill>
      <patternFill patternType="solid">
        <fgColor rgb="FFBFBFB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249977111117893"/>
        <bgColor indexed="64"/>
      </patternFill>
    </fill>
    <fill>
      <patternFill patternType="solid">
        <fgColor rgb="FF00B050"/>
        <bgColor indexed="64"/>
      </patternFill>
    </fill>
    <fill>
      <patternFill patternType="solid">
        <fgColor rgb="FF00DE64"/>
        <bgColor indexed="64"/>
      </patternFill>
    </fill>
    <fill>
      <patternFill patternType="solid">
        <fgColor rgb="FFF5770F"/>
        <bgColor indexed="64"/>
      </patternFill>
    </fill>
    <fill>
      <patternFill patternType="solid">
        <fgColor rgb="FFDD6909"/>
        <bgColor indexed="64"/>
      </patternFill>
    </fill>
    <fill>
      <patternFill patternType="solid">
        <fgColor theme="4" tint="-0.249977111117893"/>
        <bgColor indexed="64"/>
      </patternFill>
    </fill>
    <fill>
      <patternFill patternType="solid">
        <fgColor rgb="FFFFFFFF"/>
        <bgColor indexed="64"/>
      </patternFill>
    </fill>
    <fill>
      <patternFill patternType="solid">
        <fgColor rgb="FF29FF8A"/>
        <bgColor indexed="64"/>
      </patternFill>
    </fill>
    <fill>
      <patternFill patternType="solid">
        <fgColor theme="8" tint="0.79998168889431442"/>
        <bgColor indexed="64"/>
      </patternFill>
    </fill>
    <fill>
      <patternFill patternType="solid">
        <fgColor rgb="FFF4740A"/>
        <bgColor indexed="64"/>
      </patternFill>
    </fill>
    <fill>
      <patternFill patternType="solid">
        <fgColor theme="9" tint="0.79998168889431442"/>
        <bgColor indexed="64"/>
      </patternFill>
    </fill>
    <fill>
      <patternFill patternType="solid">
        <fgColor theme="0" tint="-0.14999847407452621"/>
        <bgColor indexed="64"/>
      </patternFill>
    </fill>
  </fills>
  <borders count="16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right style="dotted">
        <color rgb="FFF79646"/>
      </right>
      <top/>
      <bottom style="dotted">
        <color rgb="FFF79646"/>
      </bottom>
      <diagonal/>
    </border>
    <border>
      <left/>
      <right/>
      <top/>
      <bottom style="thick">
        <color rgb="FFFFFFFF"/>
      </bottom>
      <diagonal/>
    </border>
    <border>
      <left/>
      <right/>
      <top/>
      <bottom style="thin">
        <color rgb="FF000000"/>
      </bottom>
      <diagonal/>
    </border>
    <border>
      <left/>
      <right style="medium">
        <color rgb="FFFFFFFF"/>
      </right>
      <top/>
      <bottom/>
      <diagonal/>
    </border>
    <border>
      <left style="medium">
        <color rgb="FFFFFFFF"/>
      </left>
      <right style="thin">
        <color rgb="FF000000"/>
      </right>
      <top style="thick">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FFFFFF"/>
      </right>
      <top/>
      <bottom/>
      <diagonal/>
    </border>
    <border>
      <left style="medium">
        <color rgb="FFFFFFFF"/>
      </left>
      <right style="thin">
        <color rgb="FF000000"/>
      </right>
      <top/>
      <bottom style="medium">
        <color rgb="FFFFFFFF"/>
      </bottom>
      <diagonal/>
    </border>
    <border>
      <left style="thin">
        <color rgb="FF000000"/>
      </left>
      <right style="thin">
        <color rgb="FF000000"/>
      </right>
      <top/>
      <bottom style="thin">
        <color rgb="FF000000"/>
      </bottom>
      <diagonal/>
    </border>
    <border>
      <left style="thin">
        <color rgb="FF000000"/>
      </left>
      <right style="medium">
        <color rgb="FFFFFFFF"/>
      </right>
      <top/>
      <bottom style="medium">
        <color rgb="FFFFFFFF"/>
      </bottom>
      <diagonal/>
    </border>
    <border>
      <left style="medium">
        <color rgb="FFFFFFFF"/>
      </left>
      <right style="thin">
        <color rgb="FF000000"/>
      </right>
      <top style="medium">
        <color rgb="FFFFFFFF"/>
      </top>
      <bottom/>
      <diagonal/>
    </border>
    <border>
      <left style="thin">
        <color rgb="FF000000"/>
      </left>
      <right style="medium">
        <color rgb="FFFFFFFF"/>
      </right>
      <top style="medium">
        <color rgb="FFFFFFFF"/>
      </top>
      <bottom/>
      <diagonal/>
    </border>
    <border>
      <left style="thin">
        <color rgb="FF000000"/>
      </left>
      <right/>
      <top/>
      <bottom/>
      <diagonal/>
    </border>
    <border>
      <left style="medium">
        <color rgb="FFFFFFFF"/>
      </left>
      <right style="thin">
        <color rgb="FF000000"/>
      </right>
      <top/>
      <bottom/>
      <diagonal/>
    </border>
    <border>
      <left/>
      <right/>
      <top style="thin">
        <color rgb="FF000000"/>
      </top>
      <bottom/>
      <diagonal/>
    </border>
    <border>
      <left style="dotted">
        <color rgb="FFF79646"/>
      </left>
      <right/>
      <top style="dotted">
        <color rgb="FFF79646"/>
      </top>
      <bottom style="dotted">
        <color rgb="FFF79646"/>
      </bottom>
      <diagonal/>
    </border>
    <border>
      <left/>
      <right/>
      <top style="dotted">
        <color rgb="FFF79646"/>
      </top>
      <bottom style="dotted">
        <color rgb="FFF79646"/>
      </bottom>
      <diagonal/>
    </border>
    <border>
      <left style="dotted">
        <color rgb="FFF79646"/>
      </left>
      <right style="dotted">
        <color rgb="FFF79646"/>
      </right>
      <top style="dotted">
        <color rgb="FFF79646"/>
      </top>
      <bottom/>
      <diagonal/>
    </border>
    <border>
      <left style="dotted">
        <color rgb="FFF79646"/>
      </left>
      <right style="dotted">
        <color rgb="FFF79646"/>
      </right>
      <top/>
      <bottom/>
      <diagonal/>
    </border>
    <border>
      <left/>
      <right/>
      <top style="dotted">
        <color rgb="FFF79646"/>
      </top>
      <bottom/>
      <diagonal/>
    </border>
    <border>
      <left/>
      <right style="dashed">
        <color theme="9" tint="-0.24994659260841701"/>
      </right>
      <top style="dashed">
        <color theme="9" tint="-0.24994659260841701"/>
      </top>
      <bottom/>
      <diagonal/>
    </border>
    <border>
      <left style="dashed">
        <color theme="9" tint="-0.24994659260841701"/>
      </left>
      <right/>
      <top style="dashed">
        <color theme="9" tint="-0.24994659260841701"/>
      </top>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dotted">
        <color rgb="FFF79646"/>
      </top>
      <bottom style="dotted">
        <color rgb="FFF79646"/>
      </bottom>
      <diagonal/>
    </border>
    <border>
      <left style="dotted">
        <color rgb="FFF79646"/>
      </left>
      <right style="thin">
        <color indexed="64"/>
      </right>
      <top style="dotted">
        <color rgb="FFF79646"/>
      </top>
      <bottom style="dotted">
        <color rgb="FFF79646"/>
      </bottom>
      <diagonal/>
    </border>
    <border>
      <left style="thin">
        <color indexed="64"/>
      </left>
      <right style="dotted">
        <color rgb="FFF79646"/>
      </right>
      <top style="dotted">
        <color rgb="FFF79646"/>
      </top>
      <bottom/>
      <diagonal/>
    </border>
    <border>
      <left style="thin">
        <color indexed="64"/>
      </left>
      <right style="dotted">
        <color rgb="FFF79646"/>
      </right>
      <top/>
      <bottom/>
      <diagonal/>
    </border>
    <border>
      <left style="thin">
        <color indexed="64"/>
      </left>
      <right style="dotted">
        <color rgb="FFF79646"/>
      </right>
      <top/>
      <bottom style="dotted">
        <color rgb="FFF79646"/>
      </bottom>
      <diagonal/>
    </border>
    <border>
      <left style="thin">
        <color indexed="64"/>
      </left>
      <right style="dotted">
        <color rgb="FFF79646"/>
      </right>
      <top/>
      <bottom style="thin">
        <color indexed="64"/>
      </bottom>
      <diagonal/>
    </border>
    <border>
      <left style="dotted">
        <color rgb="FFF79646"/>
      </left>
      <right style="dotted">
        <color rgb="FFF79646"/>
      </right>
      <top/>
      <bottom style="thin">
        <color indexed="64"/>
      </bottom>
      <diagonal/>
    </border>
    <border>
      <left style="dotted">
        <color rgb="FFF79646"/>
      </left>
      <right style="dotted">
        <color rgb="FFF79646"/>
      </right>
      <top style="dotted">
        <color rgb="FFF79646"/>
      </top>
      <bottom style="thin">
        <color indexed="64"/>
      </bottom>
      <diagonal/>
    </border>
    <border>
      <left style="dotted">
        <color rgb="FFF79646"/>
      </left>
      <right style="thin">
        <color indexed="64"/>
      </right>
      <top style="dotted">
        <color rgb="FFF79646"/>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dashed">
        <color theme="9" tint="-0.24994659260841701"/>
      </bottom>
      <diagonal/>
    </border>
    <border>
      <left style="dashed">
        <color theme="9" tint="-0.24994659260841701"/>
      </left>
      <right style="dashed">
        <color theme="9" tint="-0.24994659260841701"/>
      </right>
      <top/>
      <bottom style="dotted">
        <color rgb="FFF79646"/>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theme="9" tint="-0.24994659260841701"/>
      </right>
      <top style="dotted">
        <color rgb="FFF79646"/>
      </top>
      <bottom/>
      <diagonal/>
    </border>
    <border>
      <left/>
      <right/>
      <top style="dashed">
        <color theme="9" tint="-0.24994659260841701"/>
      </top>
      <bottom/>
      <diagonal/>
    </border>
    <border>
      <left style="medium">
        <color rgb="FF00B050"/>
      </left>
      <right style="medium">
        <color rgb="FF00B050"/>
      </right>
      <top style="medium">
        <color rgb="FF00B050"/>
      </top>
      <bottom style="thin">
        <color rgb="FF00B050"/>
      </bottom>
      <diagonal/>
    </border>
    <border>
      <left style="medium">
        <color rgb="FF00B050"/>
      </left>
      <right/>
      <top style="medium">
        <color rgb="FF00B050"/>
      </top>
      <bottom style="thin">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medium">
        <color rgb="FF00B050"/>
      </right>
      <top style="thin">
        <color rgb="FF00B050"/>
      </top>
      <bottom style="thin">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style="thin">
        <color rgb="FF00B050"/>
      </top>
      <bottom style="medium">
        <color rgb="FF00B050"/>
      </bottom>
      <diagonal/>
    </border>
    <border>
      <left style="medium">
        <color rgb="FF00B050"/>
      </left>
      <right style="medium">
        <color rgb="FF00B050"/>
      </right>
      <top/>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medium">
        <color rgb="FF00B050"/>
      </right>
      <top/>
      <bottom style="medium">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top/>
      <bottom style="medium">
        <color rgb="FF00B050"/>
      </bottom>
      <diagonal/>
    </border>
    <border>
      <left style="medium">
        <color rgb="FF00B050"/>
      </left>
      <right/>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style="thin">
        <color rgb="FF00B050"/>
      </top>
      <bottom style="thin">
        <color rgb="FF00B050"/>
      </bottom>
      <diagonal/>
    </border>
    <border>
      <left style="medium">
        <color rgb="FF00B050"/>
      </left>
      <right style="medium">
        <color rgb="FF00B050"/>
      </right>
      <top/>
      <bottom style="thin">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style="medium">
        <color rgb="FF00B050"/>
      </bottom>
      <diagonal/>
    </border>
    <border>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style="thin">
        <color rgb="FF00B050"/>
      </right>
      <top/>
      <bottom/>
      <diagonal/>
    </border>
    <border>
      <left style="thin">
        <color rgb="FF00B050"/>
      </left>
      <right style="medium">
        <color rgb="FF00B050"/>
      </right>
      <top style="thin">
        <color rgb="FF00B050"/>
      </top>
      <bottom/>
      <diagonal/>
    </border>
    <border>
      <left style="medium">
        <color rgb="FF00B050"/>
      </left>
      <right style="thin">
        <color rgb="FF00B050"/>
      </right>
      <top/>
      <bottom style="medium">
        <color rgb="FF00B050"/>
      </bottom>
      <diagonal/>
    </border>
    <border>
      <left style="thin">
        <color rgb="FF00B050"/>
      </left>
      <right style="thin">
        <color rgb="FF00B050"/>
      </right>
      <top/>
      <bottom style="medium">
        <color rgb="FF00B050"/>
      </bottom>
      <diagonal/>
    </border>
    <border>
      <left style="thin">
        <color rgb="FF00B050"/>
      </left>
      <right style="medium">
        <color rgb="FF00B050"/>
      </right>
      <top/>
      <bottom style="medium">
        <color rgb="FF00B050"/>
      </bottom>
      <diagonal/>
    </border>
    <border>
      <left style="medium">
        <color theme="3"/>
      </left>
      <right style="medium">
        <color theme="3"/>
      </right>
      <top style="medium">
        <color theme="3"/>
      </top>
      <bottom style="medium">
        <color theme="3"/>
      </bottom>
      <diagonal/>
    </border>
    <border>
      <left style="medium">
        <color theme="3"/>
      </left>
      <right style="medium">
        <color theme="3"/>
      </right>
      <top style="medium">
        <color theme="3"/>
      </top>
      <bottom/>
      <diagonal/>
    </border>
    <border>
      <left style="medium">
        <color theme="3"/>
      </left>
      <right style="medium">
        <color theme="3"/>
      </right>
      <top/>
      <bottom style="medium">
        <color theme="3"/>
      </bottom>
      <diagonal/>
    </border>
    <border>
      <left/>
      <right style="dashed">
        <color theme="9" tint="-0.24994659260841701"/>
      </right>
      <top/>
      <bottom/>
      <diagonal/>
    </border>
    <border>
      <left style="dashed">
        <color theme="9" tint="-0.24994659260841701"/>
      </left>
      <right/>
      <top/>
      <bottom style="dotted">
        <color rgb="FFF79646"/>
      </bottom>
      <diagonal/>
    </border>
    <border>
      <left/>
      <right style="dashed">
        <color theme="9" tint="-0.24994659260841701"/>
      </right>
      <top/>
      <bottom style="dotted">
        <color rgb="FFF79646"/>
      </bottom>
      <diagonal/>
    </border>
    <border>
      <left style="medium">
        <color rgb="FF00B050"/>
      </left>
      <right style="thin">
        <color rgb="FF00B050"/>
      </right>
      <top style="thin">
        <color rgb="FF00B050"/>
      </top>
      <bottom/>
      <diagonal/>
    </border>
    <border>
      <left style="thin">
        <color rgb="FF00B050"/>
      </left>
      <right style="thin">
        <color rgb="FF00B050"/>
      </right>
      <top style="thin">
        <color rgb="FF00B050"/>
      </top>
      <bottom/>
      <diagonal/>
    </border>
    <border>
      <left/>
      <right style="medium">
        <color rgb="FF1F497D"/>
      </right>
      <top/>
      <bottom style="medium">
        <color rgb="FF1F497D"/>
      </bottom>
      <diagonal/>
    </border>
    <border>
      <left style="medium">
        <color rgb="FF1F497D"/>
      </left>
      <right/>
      <top style="medium">
        <color rgb="FF1F497D"/>
      </top>
      <bottom style="medium">
        <color rgb="FF1F497D"/>
      </bottom>
      <diagonal/>
    </border>
    <border>
      <left/>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style="medium">
        <color rgb="FF1F497D"/>
      </top>
      <bottom/>
      <diagonal/>
    </border>
    <border>
      <left style="thin">
        <color rgb="FF00B050"/>
      </left>
      <right style="medium">
        <color rgb="FF00B050"/>
      </right>
      <top/>
      <bottom/>
      <diagonal/>
    </border>
    <border>
      <left style="dashed">
        <color theme="9" tint="-0.24994659260841701"/>
      </left>
      <right style="dashed">
        <color theme="9" tint="-0.24994659260841701"/>
      </right>
      <top style="dotted">
        <color rgb="FFF79646"/>
      </top>
      <bottom style="dashed">
        <color theme="9" tint="-0.24994659260841701"/>
      </bottom>
      <diagonal/>
    </border>
    <border>
      <left style="dashed">
        <color theme="9" tint="-0.24994659260841701"/>
      </left>
      <right style="dashed">
        <color theme="9" tint="-0.24994659260841701"/>
      </right>
      <top style="dotted">
        <color theme="9" tint="-0.24994659260841701"/>
      </top>
      <bottom style="dotted">
        <color theme="9" tint="-0.24994659260841701"/>
      </bottom>
      <diagonal/>
    </border>
    <border>
      <left style="dashed">
        <color theme="9" tint="-0.24994659260841701"/>
      </left>
      <right style="dashed">
        <color theme="9" tint="-0.24994659260841701"/>
      </right>
      <top style="dashed">
        <color theme="9" tint="-0.24994659260841701"/>
      </top>
      <bottom style="dotted">
        <color theme="9" tint="-0.24994659260841701"/>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indexed="64"/>
      </left>
      <right style="dotted">
        <color theme="9"/>
      </right>
      <top/>
      <bottom style="dotted">
        <color theme="9"/>
      </bottom>
      <diagonal/>
    </border>
    <border>
      <left style="dotted">
        <color theme="9"/>
      </left>
      <right style="dotted">
        <color theme="9"/>
      </right>
      <top/>
      <bottom style="dotted">
        <color theme="9"/>
      </bottom>
      <diagonal/>
    </border>
    <border>
      <left style="dotted">
        <color theme="9"/>
      </left>
      <right style="thin">
        <color indexed="64"/>
      </right>
      <top/>
      <bottom style="dotted">
        <color theme="9"/>
      </bottom>
      <diagonal/>
    </border>
    <border>
      <left style="thin">
        <color indexed="64"/>
      </left>
      <right style="thin">
        <color indexed="64"/>
      </right>
      <top/>
      <bottom style="dotted">
        <color theme="9"/>
      </bottom>
      <diagonal/>
    </border>
    <border>
      <left style="dotted">
        <color theme="9" tint="-0.24994659260841701"/>
      </left>
      <right style="dotted">
        <color theme="9" tint="-0.24994659260841701"/>
      </right>
      <top/>
      <bottom style="dotted">
        <color theme="9" tint="-0.24994659260841701"/>
      </bottom>
      <diagonal/>
    </border>
    <border>
      <left style="dotted">
        <color theme="9" tint="-0.24994659260841701"/>
      </left>
      <right style="dotted">
        <color theme="9" tint="-0.24994659260841701"/>
      </right>
      <top style="dotted">
        <color theme="9" tint="-0.24994659260841701"/>
      </top>
      <bottom style="dotted">
        <color theme="9" tint="-0.24994659260841701"/>
      </bottom>
      <diagonal/>
    </border>
    <border>
      <left style="dashed">
        <color rgb="FFE26B0A"/>
      </left>
      <right style="dashed">
        <color rgb="FFE26B0A"/>
      </right>
      <top style="dashed">
        <color rgb="FFE26B0A"/>
      </top>
      <bottom style="dashed">
        <color rgb="FFE26B0A"/>
      </bottom>
      <diagonal/>
    </border>
    <border>
      <left style="dashed">
        <color theme="9" tint="0.39988402966399123"/>
      </left>
      <right style="dashed">
        <color theme="9" tint="0.39988402966399123"/>
      </right>
      <top style="dashed">
        <color theme="9" tint="0.39988402966399123"/>
      </top>
      <bottom style="dashed">
        <color theme="9" tint="0.39988402966399123"/>
      </bottom>
      <diagonal/>
    </border>
    <border>
      <left style="dashed">
        <color theme="9" tint="-0.24994659260841701"/>
      </left>
      <right/>
      <top style="dotted">
        <color rgb="FFF79646"/>
      </top>
      <bottom/>
      <diagonal/>
    </border>
    <border>
      <left style="dotted">
        <color theme="9"/>
      </left>
      <right style="thin">
        <color indexed="64"/>
      </right>
      <top style="medium">
        <color indexed="64"/>
      </top>
      <bottom style="dashed">
        <color theme="9"/>
      </bottom>
      <diagonal/>
    </border>
    <border>
      <left style="thin">
        <color indexed="64"/>
      </left>
      <right style="thin">
        <color indexed="64"/>
      </right>
      <top style="medium">
        <color indexed="64"/>
      </top>
      <bottom style="dashed">
        <color theme="9"/>
      </bottom>
      <diagonal/>
    </border>
    <border>
      <left style="thin">
        <color indexed="64"/>
      </left>
      <right style="dashed">
        <color theme="9"/>
      </right>
      <top style="medium">
        <color indexed="64"/>
      </top>
      <bottom style="dashed">
        <color theme="9"/>
      </bottom>
      <diagonal/>
    </border>
  </borders>
  <cellStyleXfs count="50">
    <xf numFmtId="0" fontId="0" fillId="0" borderId="0"/>
    <xf numFmtId="9"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63" fillId="0" borderId="0" applyNumberFormat="0" applyFill="0" applyBorder="0" applyAlignment="0" applyProtection="0"/>
    <xf numFmtId="0" fontId="7" fillId="0" borderId="0"/>
    <xf numFmtId="0" fontId="69" fillId="0" borderId="0"/>
    <xf numFmtId="0" fontId="69" fillId="0" borderId="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7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3"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0" fontId="3" fillId="2" borderId="2" xfId="0" applyFont="1" applyFill="1" applyBorder="1" applyAlignment="1">
      <alignment horizontal="center" vertical="center" textRotation="90"/>
    </xf>
    <xf numFmtId="0" fontId="1" fillId="0" borderId="0" xfId="0" applyFont="1" applyAlignment="1">
      <alignment horizontal="left" vertical="center"/>
    </xf>
    <xf numFmtId="0" fontId="1" fillId="3" borderId="0" xfId="0" applyFont="1" applyFill="1"/>
    <xf numFmtId="0" fontId="1" fillId="3" borderId="10" xfId="0" applyFont="1" applyFill="1" applyBorder="1" applyAlignment="1">
      <alignment horizontal="center" vertical="center"/>
    </xf>
    <xf numFmtId="0" fontId="1" fillId="3" borderId="10" xfId="0" applyFont="1" applyFill="1" applyBorder="1"/>
    <xf numFmtId="0" fontId="1" fillId="3" borderId="10" xfId="0" applyFont="1" applyFill="1" applyBorder="1" applyAlignment="1">
      <alignment horizontal="center"/>
    </xf>
    <xf numFmtId="0" fontId="1" fillId="3" borderId="7" xfId="0" applyFont="1" applyFill="1" applyBorder="1"/>
    <xf numFmtId="0" fontId="5" fillId="0" borderId="2" xfId="0" applyFont="1" applyBorder="1" applyAlignment="1">
      <alignment horizontal="justify" vertical="center" wrapText="1"/>
    </xf>
    <xf numFmtId="0" fontId="4" fillId="0" borderId="0" xfId="0" applyFont="1"/>
    <xf numFmtId="0" fontId="2" fillId="0" borderId="1" xfId="0" applyFont="1" applyBorder="1" applyAlignment="1">
      <alignment horizontal="left" vertical="center" wrapText="1" indent="1" readingOrder="1"/>
    </xf>
    <xf numFmtId="0" fontId="1" fillId="0" borderId="2" xfId="0" applyFont="1" applyBorder="1" applyAlignment="1">
      <alignment horizontal="center" vertical="center" textRotation="90"/>
    </xf>
    <xf numFmtId="14" fontId="1" fillId="0" borderId="2" xfId="0" applyNumberFormat="1" applyFont="1" applyBorder="1" applyAlignment="1">
      <alignment horizontal="center" vertical="center"/>
    </xf>
    <xf numFmtId="0" fontId="5" fillId="0" borderId="0" xfId="0" applyFont="1"/>
    <xf numFmtId="0" fontId="6" fillId="5" borderId="2" xfId="0" applyFont="1" applyFill="1" applyBorder="1" applyAlignment="1">
      <alignment horizontal="center" vertical="center"/>
    </xf>
    <xf numFmtId="0" fontId="5" fillId="0" borderId="0" xfId="0" applyFont="1" applyAlignment="1">
      <alignment vertical="center"/>
    </xf>
    <xf numFmtId="0" fontId="5" fillId="0" borderId="2" xfId="0" applyFont="1" applyBorder="1"/>
    <xf numFmtId="0" fontId="5" fillId="0" borderId="2" xfId="0" applyFont="1" applyBorder="1" applyAlignment="1">
      <alignment vertical="center" wrapText="1"/>
    </xf>
    <xf numFmtId="0" fontId="5" fillId="0" borderId="2" xfId="0" applyFont="1" applyBorder="1" applyAlignment="1">
      <alignment wrapText="1"/>
    </xf>
    <xf numFmtId="0" fontId="5" fillId="0" borderId="2" xfId="0" applyFont="1" applyBorder="1" applyAlignment="1">
      <alignment vertical="center"/>
    </xf>
    <xf numFmtId="0" fontId="3" fillId="0" borderId="0" xfId="0" applyFont="1"/>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10" fillId="0" borderId="0" xfId="0" applyFont="1" applyAlignment="1">
      <alignment vertical="center"/>
    </xf>
    <xf numFmtId="0" fontId="11" fillId="0" borderId="0" xfId="0" applyFont="1" applyAlignment="1">
      <alignment horizontal="center" vertical="center" wrapText="1"/>
    </xf>
    <xf numFmtId="0" fontId="12" fillId="7" borderId="0" xfId="0" applyFont="1" applyFill="1" applyAlignment="1">
      <alignment horizontal="center" vertical="center" wrapText="1" readingOrder="1"/>
    </xf>
    <xf numFmtId="0" fontId="13" fillId="8" borderId="12" xfId="0" applyFont="1" applyFill="1" applyBorder="1" applyAlignment="1">
      <alignment horizontal="center" vertical="center" wrapText="1" readingOrder="1"/>
    </xf>
    <xf numFmtId="0" fontId="13" fillId="0" borderId="12" xfId="0" applyFont="1" applyBorder="1" applyAlignment="1">
      <alignment horizontal="justify" vertical="center" wrapText="1" readingOrder="1"/>
    </xf>
    <xf numFmtId="9" fontId="13" fillId="0" borderId="12" xfId="0" applyNumberFormat="1" applyFont="1" applyBorder="1" applyAlignment="1">
      <alignment horizontal="center" vertical="center" wrapText="1" readingOrder="1"/>
    </xf>
    <xf numFmtId="0" fontId="13" fillId="7" borderId="1" xfId="0" applyFont="1" applyFill="1" applyBorder="1" applyAlignment="1">
      <alignment horizontal="center" vertical="center" wrapText="1" readingOrder="1"/>
    </xf>
    <xf numFmtId="0" fontId="13" fillId="0" borderId="1" xfId="0" applyFont="1" applyBorder="1" applyAlignment="1">
      <alignment horizontal="justify" vertical="center" wrapText="1" readingOrder="1"/>
    </xf>
    <xf numFmtId="9" fontId="13" fillId="0" borderId="1" xfId="0" applyNumberFormat="1" applyFont="1" applyBorder="1" applyAlignment="1">
      <alignment horizontal="center" vertical="center" wrapText="1" readingOrder="1"/>
    </xf>
    <xf numFmtId="0" fontId="13" fillId="4" borderId="1" xfId="0" applyFont="1" applyFill="1" applyBorder="1" applyAlignment="1">
      <alignment horizontal="center" vertical="center" wrapText="1" readingOrder="1"/>
    </xf>
    <xf numFmtId="0" fontId="13" fillId="9" borderId="1" xfId="0" applyFont="1" applyFill="1" applyBorder="1" applyAlignment="1">
      <alignment horizontal="center" vertical="center" wrapText="1" readingOrder="1"/>
    </xf>
    <xf numFmtId="0" fontId="14" fillId="10" borderId="1" xfId="0" applyFont="1" applyFill="1" applyBorder="1" applyAlignment="1">
      <alignment horizontal="center" vertical="center" wrapText="1" readingOrder="1"/>
    </xf>
    <xf numFmtId="0" fontId="15" fillId="0" borderId="0" xfId="0" applyFont="1" applyAlignment="1">
      <alignment vertical="center"/>
    </xf>
    <xf numFmtId="0" fontId="16" fillId="7" borderId="0" xfId="0" applyFont="1" applyFill="1" applyAlignment="1">
      <alignment horizontal="center" vertical="center" wrapText="1" readingOrder="1"/>
    </xf>
    <xf numFmtId="0" fontId="17" fillId="8" borderId="12" xfId="0" applyFont="1" applyFill="1" applyBorder="1" applyAlignment="1">
      <alignment horizontal="center" vertical="center" wrapText="1" readingOrder="1"/>
    </xf>
    <xf numFmtId="0" fontId="17" fillId="0" borderId="12" xfId="0" applyFont="1" applyBorder="1" applyAlignment="1">
      <alignment horizontal="justify" vertical="center" wrapText="1" readingOrder="1"/>
    </xf>
    <xf numFmtId="0" fontId="17" fillId="11" borderId="1" xfId="0" applyFont="1" applyFill="1" applyBorder="1" applyAlignment="1">
      <alignment horizontal="center" vertical="center" wrapText="1" readingOrder="1"/>
    </xf>
    <xf numFmtId="0" fontId="17" fillId="0" borderId="1" xfId="0" applyFont="1" applyBorder="1" applyAlignment="1">
      <alignment horizontal="justify" vertical="center" wrapText="1" readingOrder="1"/>
    </xf>
    <xf numFmtId="0" fontId="17" fillId="9" borderId="1" xfId="0" applyFont="1" applyFill="1" applyBorder="1" applyAlignment="1">
      <alignment horizontal="center" vertical="center" wrapText="1" readingOrder="1"/>
    </xf>
    <xf numFmtId="0" fontId="18" fillId="10" borderId="1" xfId="0" applyFont="1" applyFill="1" applyBorder="1" applyAlignment="1">
      <alignment horizontal="center" vertical="center" wrapText="1" readingOrder="1"/>
    </xf>
    <xf numFmtId="0" fontId="19" fillId="0" borderId="0" xfId="0" applyFont="1" applyAlignment="1">
      <alignment horizontal="left" wrapText="1" readingOrder="1"/>
    </xf>
    <xf numFmtId="0" fontId="19" fillId="0" borderId="14" xfId="0" applyFont="1" applyBorder="1" applyAlignment="1">
      <alignment horizontal="left" wrapText="1" readingOrder="1"/>
    </xf>
    <xf numFmtId="0" fontId="19" fillId="0" borderId="15" xfId="0" applyFont="1" applyBorder="1" applyAlignment="1">
      <alignment horizontal="left" wrapText="1" readingOrder="1"/>
    </xf>
    <xf numFmtId="0" fontId="2" fillId="0" borderId="28" xfId="0" applyFont="1" applyBorder="1" applyAlignment="1">
      <alignment horizontal="center" vertical="center" wrapText="1" readingOrder="1"/>
    </xf>
    <xf numFmtId="9" fontId="2" fillId="0" borderId="0" xfId="0" applyNumberFormat="1" applyFont="1" applyAlignment="1">
      <alignment horizontal="center" vertical="center" wrapText="1" readingOrder="1"/>
    </xf>
    <xf numFmtId="0" fontId="22" fillId="0" borderId="0" xfId="0" applyFont="1"/>
    <xf numFmtId="0" fontId="23" fillId="6" borderId="11" xfId="0" applyFont="1" applyFill="1" applyBorder="1" applyAlignment="1">
      <alignment horizontal="center" vertical="center" wrapText="1" readingOrder="1"/>
    </xf>
    <xf numFmtId="0" fontId="23" fillId="6"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1" xfId="0" applyFont="1" applyBorder="1" applyAlignment="1">
      <alignment horizontal="justify" vertical="center" wrapText="1" readingOrder="1"/>
    </xf>
    <xf numFmtId="9" fontId="2" fillId="0" borderId="1" xfId="0" applyNumberFormat="1" applyFont="1" applyBorder="1" applyAlignment="1">
      <alignment horizontal="center" vertical="center" wrapText="1" readingOrder="1"/>
    </xf>
    <xf numFmtId="0" fontId="3" fillId="0" borderId="0" xfId="0" applyFont="1" applyAlignment="1">
      <alignment vertical="center"/>
    </xf>
    <xf numFmtId="0" fontId="1" fillId="0" borderId="0" xfId="0" applyFont="1" applyAlignment="1">
      <alignment horizontal="lef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3" fillId="2" borderId="6" xfId="0" applyFont="1" applyFill="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wrapText="1"/>
    </xf>
    <xf numFmtId="0" fontId="26" fillId="0" borderId="0" xfId="0" applyFont="1" applyAlignment="1">
      <alignment vertical="center"/>
    </xf>
    <xf numFmtId="0" fontId="6" fillId="0" borderId="0" xfId="0" applyFont="1"/>
    <xf numFmtId="0" fontId="1" fillId="16" borderId="2" xfId="0" applyFont="1" applyFill="1" applyBorder="1" applyAlignment="1">
      <alignment horizontal="center" vertical="center" wrapText="1"/>
    </xf>
    <xf numFmtId="0" fontId="26" fillId="0" borderId="0" xfId="0" applyFont="1" applyAlignment="1">
      <alignment horizontal="left" vertical="center"/>
    </xf>
    <xf numFmtId="0" fontId="1" fillId="15" borderId="2" xfId="0" applyFont="1" applyFill="1" applyBorder="1" applyAlignment="1">
      <alignment horizontal="center" vertical="center" wrapText="1"/>
    </xf>
    <xf numFmtId="0" fontId="3" fillId="0" borderId="0" xfId="0" applyFont="1" applyAlignment="1">
      <alignment horizontal="center" vertical="center"/>
    </xf>
    <xf numFmtId="164" fontId="0" fillId="0" borderId="0" xfId="0" applyNumberFormat="1"/>
    <xf numFmtId="165" fontId="0" fillId="0" borderId="0" xfId="2" applyNumberFormat="1" applyFont="1"/>
    <xf numFmtId="0" fontId="1" fillId="8" borderId="2" xfId="0" applyFont="1" applyFill="1" applyBorder="1" applyAlignment="1">
      <alignment horizontal="center" vertical="center" wrapText="1"/>
    </xf>
    <xf numFmtId="0" fontId="5" fillId="0" borderId="2" xfId="0" applyFont="1" applyBorder="1" applyAlignment="1">
      <alignment horizontal="justify" vertical="top" wrapText="1"/>
    </xf>
    <xf numFmtId="0" fontId="0" fillId="0" borderId="37" xfId="0" applyBorder="1"/>
    <xf numFmtId="0" fontId="0" fillId="0" borderId="39" xfId="0" applyBorder="1"/>
    <xf numFmtId="0" fontId="0" fillId="0" borderId="42" xfId="0" applyBorder="1"/>
    <xf numFmtId="0" fontId="0" fillId="0" borderId="44" xfId="0" applyBorder="1"/>
    <xf numFmtId="0" fontId="23" fillId="6" borderId="49" xfId="0" applyFont="1" applyFill="1" applyBorder="1" applyAlignment="1">
      <alignment horizontal="center" vertical="center" wrapText="1" readingOrder="1"/>
    </xf>
    <xf numFmtId="0" fontId="23" fillId="6" borderId="51" xfId="0" applyFont="1" applyFill="1" applyBorder="1" applyAlignment="1">
      <alignment horizontal="center" vertical="center" wrapText="1" readingOrder="1"/>
    </xf>
    <xf numFmtId="0" fontId="15" fillId="0" borderId="37" xfId="0" applyFont="1" applyBorder="1" applyAlignment="1">
      <alignment horizontal="center" vertical="center"/>
    </xf>
    <xf numFmtId="0" fontId="1" fillId="0" borderId="37" xfId="0" applyFont="1" applyBorder="1" applyAlignment="1">
      <alignment horizontal="center" vertical="center" wrapText="1"/>
    </xf>
    <xf numFmtId="0" fontId="1" fillId="0" borderId="39" xfId="0" applyFont="1" applyBorder="1" applyAlignment="1">
      <alignment horizontal="center" vertical="center" wrapText="1"/>
    </xf>
    <xf numFmtId="0" fontId="0" fillId="0" borderId="40" xfId="0" applyBorder="1"/>
    <xf numFmtId="0" fontId="8" fillId="6" borderId="54" xfId="0" applyFont="1" applyFill="1" applyBorder="1" applyAlignment="1">
      <alignment horizontal="center" vertical="center" wrapText="1" readingOrder="1"/>
    </xf>
    <xf numFmtId="0" fontId="33" fillId="0" borderId="43" xfId="0" applyFont="1" applyBorder="1"/>
    <xf numFmtId="0" fontId="1" fillId="0" borderId="56" xfId="0" applyFont="1" applyBorder="1" applyAlignment="1">
      <alignment horizontal="center" vertical="center" wrapText="1"/>
    </xf>
    <xf numFmtId="0" fontId="0" fillId="0" borderId="56" xfId="0" applyBorder="1"/>
    <xf numFmtId="0" fontId="0" fillId="0" borderId="57" xfId="0" applyBorder="1"/>
    <xf numFmtId="0" fontId="0" fillId="0" borderId="50" xfId="0" applyBorder="1"/>
    <xf numFmtId="0" fontId="34" fillId="0" borderId="49" xfId="0" applyFont="1" applyBorder="1" applyAlignment="1">
      <alignment horizontal="center" vertical="center"/>
    </xf>
    <xf numFmtId="9" fontId="1" fillId="0" borderId="42" xfId="0" applyNumberFormat="1" applyFont="1" applyBorder="1" applyAlignment="1">
      <alignment horizontal="center" vertical="center"/>
    </xf>
    <xf numFmtId="0" fontId="34" fillId="0" borderId="43" xfId="0" applyFont="1" applyBorder="1" applyAlignment="1">
      <alignment horizontal="center" vertical="center"/>
    </xf>
    <xf numFmtId="9" fontId="1" fillId="0" borderId="45" xfId="0" applyNumberFormat="1" applyFont="1" applyBorder="1" applyAlignment="1">
      <alignment horizontal="center" vertical="center"/>
    </xf>
    <xf numFmtId="9" fontId="1" fillId="0" borderId="51" xfId="0" applyNumberFormat="1" applyFont="1" applyBorder="1" applyAlignment="1">
      <alignment horizontal="center" vertical="center"/>
    </xf>
    <xf numFmtId="0" fontId="8" fillId="6" borderId="58" xfId="0" applyFont="1" applyFill="1" applyBorder="1" applyAlignment="1">
      <alignment horizontal="center" vertical="center" wrapText="1" readingOrder="1"/>
    </xf>
    <xf numFmtId="0" fontId="8" fillId="6" borderId="59" xfId="0" applyFont="1" applyFill="1" applyBorder="1" applyAlignment="1">
      <alignment horizontal="center" vertical="center" wrapText="1" readingOrder="1"/>
    </xf>
    <xf numFmtId="0" fontId="5" fillId="0" borderId="47" xfId="0" applyFont="1" applyBorder="1" applyAlignment="1">
      <alignment horizontal="center" vertical="center" wrapText="1"/>
    </xf>
    <xf numFmtId="9" fontId="5" fillId="0" borderId="47" xfId="1" applyFont="1" applyBorder="1" applyAlignment="1">
      <alignment horizontal="center" vertical="center" wrapText="1"/>
    </xf>
    <xf numFmtId="0" fontId="24" fillId="0" borderId="37" xfId="0" applyFont="1" applyBorder="1" applyAlignment="1">
      <alignment horizontal="center" vertical="center" wrapText="1"/>
    </xf>
    <xf numFmtId="0" fontId="5" fillId="0" borderId="37" xfId="0" applyFont="1" applyBorder="1"/>
    <xf numFmtId="0" fontId="5" fillId="0" borderId="42" xfId="0" applyFont="1" applyBorder="1"/>
    <xf numFmtId="0" fontId="5" fillId="0" borderId="37" xfId="0" applyFont="1" applyBorder="1" applyAlignment="1">
      <alignment horizontal="center" vertical="center" wrapText="1"/>
    </xf>
    <xf numFmtId="9" fontId="5" fillId="0" borderId="37" xfId="1" applyFont="1" applyBorder="1" applyAlignment="1">
      <alignment horizontal="center" vertical="center" wrapText="1"/>
    </xf>
    <xf numFmtId="0" fontId="24" fillId="0" borderId="42" xfId="0" applyFont="1" applyBorder="1" applyAlignment="1">
      <alignment horizontal="center" vertical="center" wrapText="1"/>
    </xf>
    <xf numFmtId="0" fontId="5" fillId="0" borderId="44" xfId="0" applyFont="1" applyBorder="1"/>
    <xf numFmtId="0" fontId="5" fillId="0" borderId="45" xfId="0" applyFont="1" applyBorder="1"/>
    <xf numFmtId="10" fontId="0" fillId="0" borderId="0" xfId="0" applyNumberFormat="1" applyAlignment="1">
      <alignment horizontal="center" vertical="center"/>
    </xf>
    <xf numFmtId="9" fontId="24" fillId="0" borderId="37" xfId="0" applyNumberFormat="1" applyFont="1" applyBorder="1" applyAlignment="1">
      <alignment horizontal="center" vertical="center" wrapText="1"/>
    </xf>
    <xf numFmtId="0" fontId="3" fillId="2" borderId="2" xfId="0" applyFont="1" applyFill="1" applyBorder="1" applyAlignment="1">
      <alignment horizontal="center" vertical="center" textRotation="90" wrapText="1"/>
    </xf>
    <xf numFmtId="0" fontId="1" fillId="3" borderId="6" xfId="0" applyFont="1" applyFill="1" applyBorder="1" applyAlignment="1">
      <alignment horizontal="left" vertical="center"/>
    </xf>
    <xf numFmtId="0" fontId="28" fillId="0" borderId="2" xfId="0" applyFont="1" applyBorder="1" applyAlignment="1">
      <alignment horizontal="justify" vertical="top" wrapText="1"/>
    </xf>
    <xf numFmtId="0" fontId="1" fillId="3" borderId="2" xfId="0" applyFont="1" applyFill="1" applyBorder="1" applyAlignment="1">
      <alignment horizontal="center" vertical="center" wrapText="1"/>
    </xf>
    <xf numFmtId="166" fontId="5" fillId="15" borderId="47" xfId="1" applyNumberFormat="1" applyFont="1" applyFill="1" applyBorder="1" applyAlignment="1">
      <alignment horizontal="center" vertical="center" wrapText="1"/>
    </xf>
    <xf numFmtId="0" fontId="24" fillId="15" borderId="48" xfId="0" applyFont="1" applyFill="1" applyBorder="1" applyAlignment="1">
      <alignment horizontal="center" vertical="center" wrapText="1"/>
    </xf>
    <xf numFmtId="0" fontId="25" fillId="0" borderId="2" xfId="0" applyFont="1" applyBorder="1" applyAlignment="1">
      <alignment horizontal="justify" vertical="center" wrapText="1"/>
    </xf>
    <xf numFmtId="0" fontId="37" fillId="0" borderId="2" xfId="0" applyFont="1" applyBorder="1" applyAlignment="1">
      <alignment horizontal="justify" vertical="center" wrapText="1"/>
    </xf>
    <xf numFmtId="0" fontId="5" fillId="0" borderId="64" xfId="0" applyFont="1" applyBorder="1" applyAlignment="1">
      <alignment vertical="center"/>
    </xf>
    <xf numFmtId="0" fontId="4" fillId="0" borderId="65" xfId="0" applyFont="1" applyBorder="1"/>
    <xf numFmtId="0" fontId="4" fillId="0" borderId="65" xfId="0" applyFont="1" applyBorder="1" applyAlignment="1">
      <alignment horizontal="justify" vertical="center" wrapText="1"/>
    </xf>
    <xf numFmtId="0" fontId="4" fillId="0" borderId="66" xfId="0" applyFont="1" applyBorder="1"/>
    <xf numFmtId="0" fontId="4" fillId="0" borderId="67" xfId="0" applyFont="1" applyBorder="1"/>
    <xf numFmtId="0" fontId="4" fillId="0" borderId="68" xfId="0" applyFont="1" applyBorder="1"/>
    <xf numFmtId="0" fontId="23" fillId="6" borderId="70" xfId="0" applyFont="1" applyFill="1" applyBorder="1" applyAlignment="1">
      <alignment horizontal="center" vertical="center" wrapText="1" readingOrder="1"/>
    </xf>
    <xf numFmtId="9" fontId="2" fillId="0" borderId="70" xfId="0" applyNumberFormat="1" applyFont="1" applyBorder="1" applyAlignment="1">
      <alignment horizontal="center" vertical="center" wrapText="1" readingOrder="1"/>
    </xf>
    <xf numFmtId="0" fontId="2" fillId="0" borderId="70" xfId="0" applyFont="1" applyBorder="1" applyAlignment="1">
      <alignment horizontal="center" vertical="center" wrapText="1" readingOrder="1"/>
    </xf>
    <xf numFmtId="0" fontId="2" fillId="0" borderId="76" xfId="0" applyFont="1" applyBorder="1" applyAlignment="1">
      <alignment horizontal="center" vertical="center" wrapText="1" readingOrder="1"/>
    </xf>
    <xf numFmtId="0" fontId="2" fillId="0" borderId="76" xfId="0" applyFont="1" applyBorder="1" applyAlignment="1">
      <alignment horizontal="justify" vertical="center" wrapText="1" readingOrder="1"/>
    </xf>
    <xf numFmtId="0" fontId="2" fillId="0" borderId="77" xfId="0" applyFont="1" applyBorder="1" applyAlignment="1">
      <alignment horizontal="center" vertical="center" wrapText="1" readingOrder="1"/>
    </xf>
    <xf numFmtId="0" fontId="6" fillId="0" borderId="64" xfId="0" applyFont="1" applyBorder="1" applyAlignment="1">
      <alignment vertical="center"/>
    </xf>
    <xf numFmtId="9" fontId="1" fillId="0" borderId="42" xfId="1" applyFont="1" applyBorder="1" applyAlignment="1">
      <alignment horizontal="center" vertical="center"/>
    </xf>
    <xf numFmtId="9" fontId="7" fillId="0" borderId="42" xfId="1" applyFont="1" applyBorder="1" applyAlignment="1">
      <alignment horizontal="center" vertical="center"/>
    </xf>
    <xf numFmtId="9" fontId="7" fillId="0" borderId="40" xfId="1" applyFont="1" applyBorder="1" applyAlignment="1">
      <alignment horizontal="center" vertical="center"/>
    </xf>
    <xf numFmtId="0" fontId="0" fillId="0" borderId="39" xfId="0" applyBorder="1" applyAlignment="1">
      <alignment horizontal="center" vertical="center"/>
    </xf>
    <xf numFmtId="0" fontId="15" fillId="0" borderId="37" xfId="0" applyFont="1" applyBorder="1" applyAlignment="1">
      <alignment horizontal="center"/>
    </xf>
    <xf numFmtId="0" fontId="0" fillId="0" borderId="37" xfId="0" applyBorder="1" applyAlignment="1">
      <alignment horizontal="center" vertical="center"/>
    </xf>
    <xf numFmtId="0" fontId="0" fillId="0" borderId="44" xfId="0" applyBorder="1" applyAlignment="1">
      <alignment horizontal="center" vertical="center"/>
    </xf>
    <xf numFmtId="0" fontId="1" fillId="0" borderId="44" xfId="0" applyFont="1" applyBorder="1" applyAlignment="1">
      <alignment horizontal="center" vertical="center" wrapText="1"/>
    </xf>
    <xf numFmtId="0" fontId="0" fillId="0" borderId="80" xfId="0" applyBorder="1" applyAlignment="1">
      <alignment horizontal="center" vertical="center"/>
    </xf>
    <xf numFmtId="9" fontId="7" fillId="0" borderId="45" xfId="1" applyFont="1" applyBorder="1" applyAlignment="1">
      <alignment horizontal="center" vertical="center"/>
    </xf>
    <xf numFmtId="0" fontId="1" fillId="0" borderId="47" xfId="0" applyFont="1" applyBorder="1" applyAlignment="1">
      <alignment horizontal="center" vertical="center" wrapText="1"/>
    </xf>
    <xf numFmtId="0" fontId="1" fillId="0" borderId="39" xfId="0" applyFont="1" applyBorder="1" applyAlignment="1">
      <alignment horizontal="center" vertical="top" wrapText="1"/>
    </xf>
    <xf numFmtId="0" fontId="15" fillId="0" borderId="44" xfId="0" applyFont="1" applyBorder="1" applyAlignment="1">
      <alignment horizontal="center" vertical="center"/>
    </xf>
    <xf numFmtId="0" fontId="0" fillId="0" borderId="81" xfId="0" applyBorder="1"/>
    <xf numFmtId="0" fontId="0" fillId="0" borderId="81" xfId="0" applyBorder="1" applyAlignment="1">
      <alignment horizontal="center" vertical="center"/>
    </xf>
    <xf numFmtId="9" fontId="7" fillId="0" borderId="51" xfId="1" applyFont="1" applyBorder="1" applyAlignment="1">
      <alignment horizontal="center" vertical="center"/>
    </xf>
    <xf numFmtId="0" fontId="15" fillId="0" borderId="47" xfId="0" applyFont="1" applyBorder="1" applyAlignment="1">
      <alignment horizontal="center" vertical="center"/>
    </xf>
    <xf numFmtId="9" fontId="1" fillId="0" borderId="48" xfId="0" applyNumberFormat="1" applyFont="1" applyBorder="1" applyAlignment="1">
      <alignment horizontal="center" vertical="center"/>
    </xf>
    <xf numFmtId="0" fontId="8" fillId="6" borderId="51" xfId="0" applyFont="1" applyFill="1" applyBorder="1" applyAlignment="1">
      <alignment horizontal="center" vertical="center" wrapText="1" readingOrder="1"/>
    </xf>
    <xf numFmtId="0" fontId="15" fillId="0" borderId="47" xfId="0" applyFont="1" applyBorder="1" applyAlignment="1">
      <alignment horizontal="center"/>
    </xf>
    <xf numFmtId="0" fontId="33" fillId="0" borderId="37" xfId="0" applyFont="1" applyBorder="1" applyAlignment="1">
      <alignment horizontal="center" vertical="center"/>
    </xf>
    <xf numFmtId="0" fontId="33" fillId="0" borderId="0" xfId="0" applyFont="1" applyAlignment="1">
      <alignment horizontal="center" vertical="center"/>
    </xf>
    <xf numFmtId="9" fontId="0" fillId="0" borderId="40" xfId="1" applyFont="1" applyBorder="1" applyAlignment="1">
      <alignment horizontal="center" vertical="center"/>
    </xf>
    <xf numFmtId="9" fontId="0" fillId="0" borderId="42" xfId="1" applyFont="1" applyBorder="1" applyAlignment="1">
      <alignment horizontal="center" vertical="center"/>
    </xf>
    <xf numFmtId="9" fontId="0" fillId="0" borderId="57" xfId="1" applyFont="1"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xf>
    <xf numFmtId="0" fontId="0" fillId="0" borderId="56" xfId="0" applyBorder="1" applyAlignment="1">
      <alignment horizontal="center"/>
    </xf>
    <xf numFmtId="9" fontId="7" fillId="0" borderId="83" xfId="1" applyFont="1" applyBorder="1" applyAlignment="1">
      <alignment horizontal="center" vertical="center"/>
    </xf>
    <xf numFmtId="9" fontId="1" fillId="0" borderId="2" xfId="1" applyFont="1" applyBorder="1" applyAlignment="1">
      <alignment horizontal="center" vertical="center"/>
    </xf>
    <xf numFmtId="9" fontId="1" fillId="3" borderId="2" xfId="1" applyFont="1" applyFill="1" applyBorder="1" applyAlignment="1">
      <alignment horizontal="center" vertical="center" wrapText="1"/>
    </xf>
    <xf numFmtId="0" fontId="9" fillId="7" borderId="1" xfId="0" applyFont="1" applyFill="1" applyBorder="1" applyAlignment="1">
      <alignment horizontal="center" vertical="center" wrapText="1" readingOrder="1"/>
    </xf>
    <xf numFmtId="9" fontId="1" fillId="3" borderId="2" xfId="1" applyFont="1" applyFill="1" applyBorder="1" applyAlignment="1">
      <alignment horizontal="center" vertical="center"/>
    </xf>
    <xf numFmtId="0" fontId="1" fillId="0" borderId="2" xfId="0" applyFont="1" applyBorder="1" applyAlignment="1">
      <alignment horizontal="justify" vertical="center" wrapText="1"/>
    </xf>
    <xf numFmtId="9" fontId="24" fillId="15" borderId="48" xfId="0" applyNumberFormat="1" applyFont="1" applyFill="1" applyBorder="1" applyAlignment="1">
      <alignment horizontal="center" vertical="center" wrapText="1"/>
    </xf>
    <xf numFmtId="9" fontId="24" fillId="15" borderId="48" xfId="1" applyFont="1" applyFill="1" applyBorder="1" applyAlignment="1">
      <alignment horizontal="center" vertical="center" wrapText="1"/>
    </xf>
    <xf numFmtId="10" fontId="32" fillId="0" borderId="0" xfId="0" applyNumberFormat="1" applyFont="1" applyAlignment="1">
      <alignment horizontal="center" vertical="center" wrapText="1"/>
    </xf>
    <xf numFmtId="9" fontId="1" fillId="3" borderId="0" xfId="1" applyFont="1" applyFill="1" applyBorder="1" applyAlignment="1">
      <alignment horizontal="center" vertical="center" wrapText="1"/>
    </xf>
    <xf numFmtId="9" fontId="1" fillId="3" borderId="2" xfId="0" applyNumberFormat="1" applyFont="1" applyFill="1" applyBorder="1" applyAlignment="1">
      <alignment horizontal="center" vertical="center"/>
    </xf>
    <xf numFmtId="9" fontId="37" fillId="3" borderId="1" xfId="1"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5" fillId="0" borderId="66" xfId="0" applyFont="1" applyBorder="1"/>
    <xf numFmtId="9" fontId="24" fillId="15" borderId="37" xfId="0" applyNumberFormat="1" applyFont="1" applyFill="1" applyBorder="1" applyAlignment="1">
      <alignment horizontal="center" vertical="center" wrapText="1"/>
    </xf>
    <xf numFmtId="0" fontId="38" fillId="8" borderId="12" xfId="0" applyFont="1" applyFill="1" applyBorder="1" applyAlignment="1">
      <alignment horizontal="center" vertical="center" wrapText="1" readingOrder="1"/>
    </xf>
    <xf numFmtId="41" fontId="0" fillId="0" borderId="0" xfId="3" applyFont="1"/>
    <xf numFmtId="0" fontId="1" fillId="0" borderId="4" xfId="0" applyFont="1" applyBorder="1" applyAlignment="1">
      <alignment horizontal="center" vertical="center" textRotation="90"/>
    </xf>
    <xf numFmtId="14" fontId="1" fillId="0" borderId="2" xfId="0" applyNumberFormat="1" applyFont="1" applyBorder="1" applyAlignment="1">
      <alignment horizontal="left" vertical="center" wrapText="1"/>
    </xf>
    <xf numFmtId="0" fontId="24" fillId="15" borderId="37" xfId="0" applyFont="1" applyFill="1" applyBorder="1" applyAlignment="1">
      <alignment horizontal="center" vertical="center" wrapText="1"/>
    </xf>
    <xf numFmtId="0" fontId="38" fillId="9" borderId="1" xfId="0" applyFont="1" applyFill="1" applyBorder="1" applyAlignment="1">
      <alignment horizontal="center" vertical="center" wrapText="1" readingOrder="1"/>
    </xf>
    <xf numFmtId="0" fontId="1" fillId="0" borderId="0" xfId="0" applyFont="1" applyAlignment="1">
      <alignment horizontal="center" vertical="center" wrapText="1"/>
    </xf>
    <xf numFmtId="0" fontId="23" fillId="6" borderId="54" xfId="0" applyFont="1" applyFill="1" applyBorder="1" applyAlignment="1">
      <alignment horizontal="center" vertical="center" wrapText="1" readingOrder="1"/>
    </xf>
    <xf numFmtId="9" fontId="24" fillId="3" borderId="37" xfId="1" applyFont="1" applyFill="1" applyBorder="1" applyAlignment="1">
      <alignment horizontal="center" vertical="center" wrapText="1"/>
    </xf>
    <xf numFmtId="10" fontId="24" fillId="3" borderId="37" xfId="1" applyNumberFormat="1" applyFont="1" applyFill="1" applyBorder="1" applyAlignment="1">
      <alignment horizontal="center" vertical="center" wrapText="1"/>
    </xf>
    <xf numFmtId="10" fontId="32" fillId="0" borderId="37" xfId="0" applyNumberFormat="1" applyFont="1" applyBorder="1" applyAlignment="1">
      <alignment horizontal="center" vertical="center" wrapText="1"/>
    </xf>
    <xf numFmtId="10" fontId="1" fillId="3" borderId="2" xfId="1" applyNumberFormat="1" applyFont="1" applyFill="1" applyBorder="1" applyAlignment="1">
      <alignment horizontal="center" vertical="center" wrapText="1"/>
    </xf>
    <xf numFmtId="0" fontId="29" fillId="0" borderId="2" xfId="0" applyFont="1" applyBorder="1" applyAlignment="1">
      <alignment horizontal="justify" vertical="center" wrapText="1"/>
    </xf>
    <xf numFmtId="0" fontId="41" fillId="0" borderId="49" xfId="0" applyFont="1" applyBorder="1" applyAlignment="1">
      <alignment horizontal="center" vertical="center"/>
    </xf>
    <xf numFmtId="0" fontId="38" fillId="3" borderId="12" xfId="0" applyFont="1" applyFill="1" applyBorder="1" applyAlignment="1">
      <alignment horizontal="center" vertical="center" wrapText="1" readingOrder="1"/>
    </xf>
    <xf numFmtId="0" fontId="38" fillId="8" borderId="37" xfId="0" applyFont="1" applyFill="1" applyBorder="1" applyAlignment="1">
      <alignment horizontal="center" vertical="center" wrapText="1" readingOrder="1"/>
    </xf>
    <xf numFmtId="9" fontId="1" fillId="0" borderId="37" xfId="1" applyFont="1" applyBorder="1"/>
    <xf numFmtId="0" fontId="38" fillId="15" borderId="37" xfId="0" applyFont="1" applyFill="1" applyBorder="1" applyAlignment="1">
      <alignment horizontal="center" vertical="center" wrapText="1" readingOrder="1"/>
    </xf>
    <xf numFmtId="0" fontId="38" fillId="9" borderId="37" xfId="0" applyFont="1" applyFill="1" applyBorder="1" applyAlignment="1">
      <alignment horizontal="center" vertical="center" wrapText="1" readingOrder="1"/>
    </xf>
    <xf numFmtId="0" fontId="27" fillId="10" borderId="37" xfId="0" applyFont="1" applyFill="1" applyBorder="1" applyAlignment="1">
      <alignment horizontal="center" vertical="center" wrapText="1" readingOrder="1"/>
    </xf>
    <xf numFmtId="0" fontId="17" fillId="15" borderId="1" xfId="0" applyFont="1" applyFill="1" applyBorder="1" applyAlignment="1">
      <alignment horizontal="center" vertical="center" wrapText="1" readingOrder="1"/>
    </xf>
    <xf numFmtId="0" fontId="38" fillId="3" borderId="0" xfId="0" applyFont="1" applyFill="1" applyAlignment="1">
      <alignment horizontal="center" vertical="center" wrapText="1" readingOrder="1"/>
    </xf>
    <xf numFmtId="0" fontId="0" fillId="0" borderId="0" xfId="0" applyAlignment="1">
      <alignment horizontal="center" vertical="center"/>
    </xf>
    <xf numFmtId="0" fontId="5" fillId="0" borderId="4" xfId="0" applyFont="1" applyBorder="1" applyAlignment="1">
      <alignment horizontal="center" vertical="center" wrapText="1"/>
    </xf>
    <xf numFmtId="0" fontId="9" fillId="7" borderId="12" xfId="0" applyFont="1" applyFill="1" applyBorder="1" applyAlignment="1">
      <alignment horizontal="center" vertical="center" wrapText="1" readingOrder="1"/>
    </xf>
    <xf numFmtId="0" fontId="38" fillId="9" borderId="12" xfId="0" applyFont="1" applyFill="1" applyBorder="1" applyAlignment="1">
      <alignment horizontal="center" vertical="center" wrapText="1" readingOrder="1"/>
    </xf>
    <xf numFmtId="0" fontId="3" fillId="0" borderId="37" xfId="0" applyFont="1" applyBorder="1" applyAlignment="1">
      <alignment horizontal="center" vertical="top" wrapText="1"/>
    </xf>
    <xf numFmtId="0" fontId="1" fillId="0" borderId="37" xfId="0" applyFont="1" applyBorder="1"/>
    <xf numFmtId="0" fontId="3" fillId="0" borderId="37" xfId="0" applyFont="1" applyBorder="1" applyAlignment="1">
      <alignment horizontal="center" vertical="center" wrapText="1"/>
    </xf>
    <xf numFmtId="0" fontId="1" fillId="8" borderId="37" xfId="0" applyFont="1" applyFill="1" applyBorder="1"/>
    <xf numFmtId="0" fontId="1" fillId="15" borderId="37" xfId="0" applyFont="1" applyFill="1" applyBorder="1"/>
    <xf numFmtId="0" fontId="1" fillId="9" borderId="37" xfId="0" applyFont="1" applyFill="1" applyBorder="1"/>
    <xf numFmtId="0" fontId="1" fillId="10" borderId="37" xfId="0" applyFont="1" applyFill="1" applyBorder="1"/>
    <xf numFmtId="0" fontId="38" fillId="11" borderId="1" xfId="0" applyFont="1" applyFill="1" applyBorder="1" applyAlignment="1">
      <alignment horizontal="center" vertical="center" wrapText="1" readingOrder="1"/>
    </xf>
    <xf numFmtId="0" fontId="38" fillId="15" borderId="1" xfId="0" applyFont="1" applyFill="1" applyBorder="1" applyAlignment="1">
      <alignment horizontal="center" vertical="center" wrapText="1" readingOrder="1"/>
    </xf>
    <xf numFmtId="0" fontId="27" fillId="10" borderId="1"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0" fontId="1" fillId="0" borderId="0" xfId="0" applyFont="1" applyAlignment="1">
      <alignment horizontal="justify" vertical="center" wrapText="1"/>
    </xf>
    <xf numFmtId="0" fontId="38" fillId="17" borderId="37" xfId="0" applyFont="1" applyFill="1" applyBorder="1" applyAlignment="1">
      <alignment horizontal="center" vertical="center" wrapText="1" readingOrder="1"/>
    </xf>
    <xf numFmtId="9" fontId="1" fillId="0" borderId="4" xfId="0" applyNumberFormat="1" applyFont="1" applyBorder="1" applyAlignment="1">
      <alignment vertical="center" wrapText="1"/>
    </xf>
    <xf numFmtId="0" fontId="38" fillId="8" borderId="12" xfId="0" applyFont="1" applyFill="1" applyBorder="1" applyAlignment="1">
      <alignment horizontal="left" vertical="center" wrapText="1" readingOrder="1"/>
    </xf>
    <xf numFmtId="0" fontId="38" fillId="11" borderId="1" xfId="0" applyFont="1" applyFill="1" applyBorder="1" applyAlignment="1">
      <alignment horizontal="left" vertical="center" wrapText="1" readingOrder="1"/>
    </xf>
    <xf numFmtId="0" fontId="38" fillId="15" borderId="1" xfId="0" applyFont="1" applyFill="1" applyBorder="1" applyAlignment="1">
      <alignment horizontal="left" vertical="center" wrapText="1" readingOrder="1"/>
    </xf>
    <xf numFmtId="0" fontId="38" fillId="9" borderId="1" xfId="0" applyFont="1" applyFill="1" applyBorder="1" applyAlignment="1">
      <alignment horizontal="left" vertical="center" wrapText="1" readingOrder="1"/>
    </xf>
    <xf numFmtId="0" fontId="27" fillId="10" borderId="1" xfId="0" applyFont="1" applyFill="1" applyBorder="1" applyAlignment="1">
      <alignment horizontal="left" vertical="center" wrapText="1" readingOrder="1"/>
    </xf>
    <xf numFmtId="0" fontId="1" fillId="3" borderId="4" xfId="0" applyFont="1" applyFill="1" applyBorder="1" applyAlignment="1">
      <alignment horizontal="center" vertical="center" wrapText="1"/>
    </xf>
    <xf numFmtId="9" fontId="1" fillId="0" borderId="0" xfId="1" applyFont="1" applyBorder="1"/>
    <xf numFmtId="0" fontId="1" fillId="14" borderId="37" xfId="0" applyFont="1" applyFill="1" applyBorder="1"/>
    <xf numFmtId="0" fontId="42" fillId="16" borderId="4"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38" fillId="0" borderId="12" xfId="0" applyFont="1" applyBorder="1" applyAlignment="1">
      <alignment horizontal="justify" vertical="center" wrapText="1" readingOrder="1"/>
    </xf>
    <xf numFmtId="0" fontId="38" fillId="0" borderId="1" xfId="0" applyFont="1" applyBorder="1" applyAlignment="1">
      <alignment horizontal="justify" vertical="center" wrapText="1" readingOrder="1"/>
    </xf>
    <xf numFmtId="0" fontId="43" fillId="18" borderId="0" xfId="0" applyFont="1" applyFill="1" applyAlignment="1">
      <alignment horizontal="center" vertical="center" wrapText="1" readingOrder="1"/>
    </xf>
    <xf numFmtId="0" fontId="43" fillId="10" borderId="0" xfId="0" applyFont="1" applyFill="1" applyAlignment="1">
      <alignment horizontal="center" vertical="center" wrapText="1" readingOrder="1"/>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9" fontId="0" fillId="0" borderId="42" xfId="0" applyNumberFormat="1" applyBorder="1" applyAlignment="1">
      <alignment horizontal="center" vertical="center"/>
    </xf>
    <xf numFmtId="9" fontId="24" fillId="0" borderId="37" xfId="1" applyFont="1" applyBorder="1" applyAlignment="1">
      <alignment horizontal="center" vertical="center" wrapText="1"/>
    </xf>
    <xf numFmtId="0" fontId="5" fillId="0" borderId="4" xfId="0" applyFont="1" applyBorder="1" applyAlignment="1">
      <alignment horizontal="center" vertical="center" textRotation="90"/>
    </xf>
    <xf numFmtId="0" fontId="39" fillId="3" borderId="1" xfId="0" applyFont="1" applyFill="1" applyBorder="1" applyAlignment="1">
      <alignment horizontal="center" vertical="center" wrapText="1" readingOrder="1"/>
    </xf>
    <xf numFmtId="0" fontId="37" fillId="3" borderId="4" xfId="0" applyFont="1" applyFill="1" applyBorder="1" applyAlignment="1">
      <alignment horizontal="center" vertical="center" wrapText="1"/>
    </xf>
    <xf numFmtId="9" fontId="1" fillId="3" borderId="2" xfId="0" applyNumberFormat="1" applyFont="1" applyFill="1" applyBorder="1" applyAlignment="1">
      <alignment horizontal="center" vertical="center" wrapText="1"/>
    </xf>
    <xf numFmtId="0" fontId="38" fillId="3" borderId="8" xfId="0" applyFont="1" applyFill="1" applyBorder="1" applyAlignment="1">
      <alignment horizontal="center" vertical="center" wrapText="1" readingOrder="1"/>
    </xf>
    <xf numFmtId="10" fontId="5" fillId="3" borderId="2" xfId="1" applyNumberFormat="1" applyFont="1" applyFill="1" applyBorder="1" applyAlignment="1">
      <alignment horizontal="center" vertical="center" wrapText="1"/>
    </xf>
    <xf numFmtId="9" fontId="5" fillId="3" borderId="2" xfId="1" applyFont="1" applyFill="1" applyBorder="1" applyAlignment="1">
      <alignment horizontal="center" vertical="center" wrapText="1"/>
    </xf>
    <xf numFmtId="0" fontId="1" fillId="0" borderId="5" xfId="0" applyFont="1" applyBorder="1" applyAlignment="1">
      <alignment horizontal="center" vertical="center"/>
    </xf>
    <xf numFmtId="0" fontId="1" fillId="3" borderId="2" xfId="0" applyFont="1" applyFill="1" applyBorder="1" applyAlignment="1">
      <alignment horizontal="center" vertical="center"/>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wrapText="1"/>
      <protection locked="0"/>
    </xf>
    <xf numFmtId="9" fontId="1" fillId="3" borderId="2" xfId="1"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37" fillId="0" borderId="2" xfId="0" applyFont="1" applyBorder="1" applyAlignment="1">
      <alignment horizontal="center" vertical="center" wrapText="1"/>
    </xf>
    <xf numFmtId="0" fontId="5" fillId="3" borderId="2" xfId="0" applyFont="1" applyFill="1" applyBorder="1" applyAlignment="1">
      <alignment horizontal="center" vertical="center" wrapText="1"/>
    </xf>
    <xf numFmtId="0" fontId="1" fillId="0" borderId="4" xfId="0" applyFont="1" applyBorder="1" applyAlignment="1">
      <alignment horizontal="justify" vertical="center" wrapText="1"/>
    </xf>
    <xf numFmtId="9" fontId="1" fillId="3" borderId="4" xfId="1" applyFont="1" applyFill="1" applyBorder="1" applyAlignment="1">
      <alignment horizontal="center" vertical="center" wrapText="1"/>
    </xf>
    <xf numFmtId="9" fontId="1" fillId="0" borderId="2" xfId="1" applyFont="1" applyBorder="1" applyAlignment="1">
      <alignment horizontal="center" vertical="center" wrapText="1"/>
    </xf>
    <xf numFmtId="9" fontId="1" fillId="0" borderId="2" xfId="1" applyFont="1" applyBorder="1" applyAlignment="1">
      <alignment horizontal="center" vertical="center" textRotation="90"/>
    </xf>
    <xf numFmtId="0" fontId="37" fillId="0" borderId="4" xfId="0" applyFont="1" applyBorder="1" applyAlignment="1">
      <alignment horizontal="justify" vertical="center" wrapText="1"/>
    </xf>
    <xf numFmtId="10" fontId="37" fillId="3" borderId="3" xfId="1" applyNumberFormat="1" applyFont="1" applyFill="1" applyBorder="1" applyAlignment="1">
      <alignment horizontal="center" vertical="center" wrapText="1" readingOrder="1"/>
    </xf>
    <xf numFmtId="0" fontId="1" fillId="0" borderId="2" xfId="0" applyFont="1" applyBorder="1" applyAlignment="1">
      <alignment horizontal="justify" vertical="top" wrapText="1"/>
    </xf>
    <xf numFmtId="0" fontId="37" fillId="0" borderId="4" xfId="0" applyFont="1" applyBorder="1" applyAlignment="1">
      <alignment horizontal="center" vertical="center" wrapText="1"/>
    </xf>
    <xf numFmtId="0" fontId="3" fillId="0" borderId="37" xfId="0" applyFont="1" applyBorder="1"/>
    <xf numFmtId="0" fontId="1" fillId="0" borderId="37" xfId="0" applyFont="1" applyBorder="1" applyAlignment="1">
      <alignment vertical="center"/>
    </xf>
    <xf numFmtId="9" fontId="5" fillId="3" borderId="2" xfId="1" applyFont="1" applyFill="1" applyBorder="1" applyAlignment="1">
      <alignment horizontal="center" vertical="center"/>
    </xf>
    <xf numFmtId="9" fontId="5" fillId="3" borderId="2" xfId="0" applyNumberFormat="1" applyFont="1" applyFill="1" applyBorder="1" applyAlignment="1">
      <alignment horizontal="center" vertical="center"/>
    </xf>
    <xf numFmtId="9" fontId="25" fillId="3" borderId="1" xfId="1"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9" fontId="1" fillId="3" borderId="0" xfId="0" applyNumberFormat="1" applyFont="1" applyFill="1" applyAlignment="1">
      <alignment horizontal="center" vertical="center" wrapText="1"/>
    </xf>
    <xf numFmtId="0" fontId="1" fillId="15" borderId="2" xfId="0" applyFont="1" applyFill="1" applyBorder="1" applyAlignment="1">
      <alignment horizontal="center" vertical="center"/>
    </xf>
    <xf numFmtId="0" fontId="1" fillId="15" borderId="0" xfId="0" applyFont="1" applyFill="1" applyAlignment="1">
      <alignment horizontal="center" vertical="center"/>
    </xf>
    <xf numFmtId="0" fontId="0" fillId="17" borderId="37" xfId="0" applyFill="1" applyBorder="1" applyAlignment="1">
      <alignment horizontal="center" vertical="center"/>
    </xf>
    <xf numFmtId="0" fontId="0" fillId="15" borderId="37" xfId="0" applyFill="1" applyBorder="1" applyAlignment="1">
      <alignment horizontal="center" vertical="center"/>
    </xf>
    <xf numFmtId="0" fontId="0" fillId="10" borderId="37" xfId="0" applyFill="1" applyBorder="1" applyAlignment="1">
      <alignment horizontal="center" vertical="center"/>
    </xf>
    <xf numFmtId="0" fontId="37" fillId="0" borderId="101" xfId="0" applyFont="1" applyBorder="1" applyAlignment="1">
      <alignment vertical="center" wrapText="1"/>
    </xf>
    <xf numFmtId="0" fontId="37" fillId="0" borderId="102" xfId="0" applyFont="1" applyBorder="1" applyAlignment="1">
      <alignment vertical="center" wrapText="1"/>
    </xf>
    <xf numFmtId="0" fontId="37" fillId="0" borderId="103" xfId="0" applyFont="1" applyBorder="1" applyAlignment="1">
      <alignment vertical="center" wrapText="1"/>
    </xf>
    <xf numFmtId="0" fontId="37" fillId="0" borderId="105" xfId="0" applyFont="1" applyBorder="1" applyAlignment="1">
      <alignment vertical="center" wrapText="1"/>
    </xf>
    <xf numFmtId="0" fontId="37" fillId="0" borderId="106" xfId="0" applyFont="1" applyBorder="1" applyAlignment="1">
      <alignment vertical="center" wrapText="1"/>
    </xf>
    <xf numFmtId="0" fontId="37" fillId="0" borderId="107" xfId="0" applyFont="1" applyBorder="1" applyAlignment="1">
      <alignment vertical="center" wrapText="1"/>
    </xf>
    <xf numFmtId="10" fontId="0" fillId="0" borderId="37" xfId="1" applyNumberFormat="1" applyFont="1" applyBorder="1" applyAlignment="1">
      <alignment horizontal="center" vertical="center"/>
    </xf>
    <xf numFmtId="0" fontId="37" fillId="0" borderId="108" xfId="0" applyFont="1" applyBorder="1" applyAlignment="1">
      <alignment vertical="center" wrapText="1"/>
    </xf>
    <xf numFmtId="0" fontId="37" fillId="0" borderId="109" xfId="0" applyFont="1" applyBorder="1" applyAlignment="1">
      <alignment vertical="center" wrapText="1"/>
    </xf>
    <xf numFmtId="0" fontId="37" fillId="0" borderId="110" xfId="0" applyFont="1" applyBorder="1" applyAlignment="1">
      <alignment vertical="center" wrapText="1"/>
    </xf>
    <xf numFmtId="0" fontId="37" fillId="0" borderId="111" xfId="0" applyFont="1" applyBorder="1" applyAlignment="1">
      <alignment vertical="center" wrapText="1"/>
    </xf>
    <xf numFmtId="0" fontId="37" fillId="0" borderId="112" xfId="0" applyFont="1" applyBorder="1" applyAlignment="1">
      <alignment vertical="center" wrapText="1"/>
    </xf>
    <xf numFmtId="1" fontId="0" fillId="0" borderId="0" xfId="0" applyNumberFormat="1"/>
    <xf numFmtId="0" fontId="51" fillId="17" borderId="115" xfId="0" applyFont="1" applyFill="1" applyBorder="1" applyAlignment="1">
      <alignment horizontal="center" vertical="center" wrapText="1"/>
    </xf>
    <xf numFmtId="0" fontId="51" fillId="15" borderId="116" xfId="0" applyFont="1" applyFill="1" applyBorder="1" applyAlignment="1">
      <alignment horizontal="center" vertical="center" wrapText="1"/>
    </xf>
    <xf numFmtId="0" fontId="51" fillId="10" borderId="117" xfId="0" applyFont="1" applyFill="1" applyBorder="1" applyAlignment="1">
      <alignment horizontal="center" vertical="center" wrapText="1"/>
    </xf>
    <xf numFmtId="0" fontId="37" fillId="0" borderId="118" xfId="0" applyFont="1" applyBorder="1" applyAlignment="1">
      <alignment vertical="center" wrapText="1"/>
    </xf>
    <xf numFmtId="0" fontId="50" fillId="0" borderId="115" xfId="0" applyFont="1" applyBorder="1" applyAlignment="1">
      <alignment horizontal="justify" vertical="center" wrapText="1"/>
    </xf>
    <xf numFmtId="0" fontId="0" fillId="0" borderId="116" xfId="0" applyBorder="1" applyAlignment="1">
      <alignment horizontal="center" vertical="center"/>
    </xf>
    <xf numFmtId="0" fontId="0" fillId="0" borderId="117" xfId="0" applyBorder="1" applyAlignment="1">
      <alignment horizontal="center" vertical="center"/>
    </xf>
    <xf numFmtId="0" fontId="37" fillId="0" borderId="113" xfId="0" applyFont="1" applyBorder="1" applyAlignment="1">
      <alignment vertical="center" wrapText="1"/>
    </xf>
    <xf numFmtId="0" fontId="37" fillId="0" borderId="120" xfId="0" applyFont="1" applyBorder="1" applyAlignment="1">
      <alignment vertical="center" wrapText="1"/>
    </xf>
    <xf numFmtId="0" fontId="0" fillId="0" borderId="114" xfId="0" applyBorder="1"/>
    <xf numFmtId="0" fontId="37" fillId="0" borderId="110" xfId="0" applyFont="1" applyBorder="1" applyAlignment="1">
      <alignment horizontal="left" vertical="center" wrapText="1"/>
    </xf>
    <xf numFmtId="0" fontId="37" fillId="0" borderId="112" xfId="0" applyFont="1" applyBorder="1" applyAlignment="1">
      <alignment horizontal="left" vertical="center" wrapText="1"/>
    </xf>
    <xf numFmtId="9" fontId="0" fillId="0" borderId="0" xfId="1" applyFont="1"/>
    <xf numFmtId="0" fontId="37" fillId="0" borderId="107" xfId="0" applyFont="1" applyBorder="1" applyAlignment="1">
      <alignment horizontal="left" vertical="center" wrapText="1"/>
    </xf>
    <xf numFmtId="0" fontId="52" fillId="0" borderId="121" xfId="0" applyFont="1" applyBorder="1" applyAlignment="1">
      <alignment horizontal="left" vertical="center"/>
    </xf>
    <xf numFmtId="0" fontId="51" fillId="0" borderId="122" xfId="0" applyFont="1" applyBorder="1" applyAlignment="1">
      <alignment horizontal="center" vertical="center"/>
    </xf>
    <xf numFmtId="0" fontId="51" fillId="0" borderId="116" xfId="0" applyFont="1" applyBorder="1" applyAlignment="1">
      <alignment horizontal="center" vertical="center"/>
    </xf>
    <xf numFmtId="0" fontId="51" fillId="0" borderId="117" xfId="0" applyFont="1" applyBorder="1" applyAlignment="1">
      <alignment horizontal="center" vertical="center"/>
    </xf>
    <xf numFmtId="0" fontId="37" fillId="0" borderId="115" xfId="0" applyFont="1" applyBorder="1" applyAlignment="1">
      <alignment vertical="center" wrapText="1"/>
    </xf>
    <xf numFmtId="0" fontId="37" fillId="0" borderId="116" xfId="0" applyFont="1" applyBorder="1" applyAlignment="1">
      <alignment vertical="center" wrapText="1"/>
    </xf>
    <xf numFmtId="0" fontId="37" fillId="0" borderId="117" xfId="0" applyFont="1" applyBorder="1" applyAlignment="1">
      <alignment vertical="center" wrapText="1"/>
    </xf>
    <xf numFmtId="0" fontId="50" fillId="0" borderId="104" xfId="0" applyFont="1" applyBorder="1" applyAlignment="1">
      <alignment horizontal="left" vertical="center" wrapText="1"/>
    </xf>
    <xf numFmtId="10" fontId="51" fillId="0" borderId="95" xfId="1" applyNumberFormat="1" applyFont="1" applyBorder="1" applyAlignment="1">
      <alignment horizontal="center" vertical="center"/>
    </xf>
    <xf numFmtId="0" fontId="37" fillId="0" borderId="123" xfId="0" applyFont="1" applyBorder="1" applyAlignment="1">
      <alignment vertical="center" wrapText="1"/>
    </xf>
    <xf numFmtId="0" fontId="37" fillId="0" borderId="124" xfId="0" applyFont="1" applyBorder="1" applyAlignment="1">
      <alignment vertical="center" wrapText="1"/>
    </xf>
    <xf numFmtId="0" fontId="37" fillId="0" borderId="125" xfId="0" applyFont="1" applyBorder="1" applyAlignment="1">
      <alignment vertical="center" wrapText="1"/>
    </xf>
    <xf numFmtId="0" fontId="3" fillId="0" borderId="121" xfId="0" applyFont="1" applyBorder="1" applyAlignment="1">
      <alignment horizontal="center" vertical="center"/>
    </xf>
    <xf numFmtId="0" fontId="1" fillId="0" borderId="121" xfId="0" applyFont="1" applyBorder="1" applyAlignment="1">
      <alignment horizontal="center" vertical="center"/>
    </xf>
    <xf numFmtId="0" fontId="53" fillId="21" borderId="0" xfId="0" applyFont="1" applyFill="1" applyAlignment="1">
      <alignment horizontal="center" vertical="center"/>
    </xf>
    <xf numFmtId="0" fontId="53" fillId="0" borderId="0" xfId="0" applyFont="1" applyAlignment="1">
      <alignment horizontal="center" vertical="center"/>
    </xf>
    <xf numFmtId="0" fontId="53" fillId="17" borderId="37" xfId="0" applyFont="1" applyFill="1" applyBorder="1" applyAlignment="1">
      <alignment horizontal="left" vertical="center"/>
    </xf>
    <xf numFmtId="0" fontId="53" fillId="17" borderId="0" xfId="0" applyFont="1" applyFill="1" applyAlignment="1">
      <alignment horizontal="left" vertical="center"/>
    </xf>
    <xf numFmtId="0" fontId="53" fillId="0" borderId="0" xfId="0" applyFont="1" applyAlignment="1">
      <alignment horizontal="left" vertical="center"/>
    </xf>
    <xf numFmtId="0" fontId="53" fillId="15" borderId="37" xfId="0" applyFont="1" applyFill="1" applyBorder="1" applyAlignment="1">
      <alignment horizontal="left" vertical="center"/>
    </xf>
    <xf numFmtId="0" fontId="53" fillId="15" borderId="0" xfId="0" applyFont="1" applyFill="1" applyAlignment="1">
      <alignment horizontal="left" vertical="center"/>
    </xf>
    <xf numFmtId="0" fontId="53" fillId="9" borderId="37" xfId="0" applyFont="1" applyFill="1" applyBorder="1" applyAlignment="1">
      <alignment horizontal="left" vertical="center"/>
    </xf>
    <xf numFmtId="0" fontId="53" fillId="9" borderId="0" xfId="0" applyFont="1" applyFill="1" applyAlignment="1">
      <alignment horizontal="left" vertical="center"/>
    </xf>
    <xf numFmtId="0" fontId="0" fillId="10" borderId="37" xfId="0" applyFill="1" applyBorder="1" applyAlignment="1">
      <alignment horizontal="left" vertical="center"/>
    </xf>
    <xf numFmtId="0" fontId="0" fillId="10" borderId="0" xfId="0" applyFill="1" applyAlignment="1">
      <alignment horizontal="left" vertical="center"/>
    </xf>
    <xf numFmtId="0" fontId="0" fillId="0" borderId="0" xfId="0" applyAlignment="1">
      <alignment horizontal="left" vertical="center"/>
    </xf>
    <xf numFmtId="0" fontId="54" fillId="0" borderId="0" xfId="0" applyFont="1" applyAlignment="1">
      <alignment vertical="center"/>
    </xf>
    <xf numFmtId="0" fontId="54" fillId="0" borderId="0" xfId="0" applyFont="1" applyAlignment="1">
      <alignment horizontal="center" vertical="center"/>
    </xf>
    <xf numFmtId="0" fontId="47" fillId="0" borderId="37" xfId="0" applyFont="1" applyBorder="1" applyAlignment="1">
      <alignment horizontal="center" vertical="center"/>
    </xf>
    <xf numFmtId="0" fontId="52" fillId="0" borderId="37" xfId="0" applyFont="1" applyBorder="1" applyAlignment="1">
      <alignment horizontal="left" vertical="center"/>
    </xf>
    <xf numFmtId="0" fontId="51" fillId="0" borderId="37" xfId="0" applyFont="1" applyBorder="1" applyAlignment="1">
      <alignment horizontal="center" vertical="center"/>
    </xf>
    <xf numFmtId="0" fontId="50" fillId="0" borderId="37" xfId="0" applyFont="1" applyBorder="1" applyAlignment="1">
      <alignment horizontal="left" vertical="center" wrapText="1"/>
    </xf>
    <xf numFmtId="10" fontId="51" fillId="0" borderId="37" xfId="1" applyNumberFormat="1" applyFont="1" applyBorder="1" applyAlignment="1">
      <alignment horizontal="center" vertical="center"/>
    </xf>
    <xf numFmtId="0" fontId="55" fillId="8" borderId="37" xfId="0" applyFont="1" applyFill="1" applyBorder="1" applyAlignment="1">
      <alignment horizontal="center" vertical="center" wrapText="1" readingOrder="1"/>
    </xf>
    <xf numFmtId="0" fontId="55" fillId="7" borderId="37" xfId="0" applyFont="1" applyFill="1" applyBorder="1" applyAlignment="1">
      <alignment horizontal="center" vertical="center" wrapText="1" readingOrder="1"/>
    </xf>
    <xf numFmtId="0" fontId="55" fillId="4" borderId="37" xfId="0" applyFont="1" applyFill="1" applyBorder="1" applyAlignment="1">
      <alignment horizontal="center" vertical="center" wrapText="1" readingOrder="1"/>
    </xf>
    <xf numFmtId="0" fontId="55" fillId="9" borderId="37" xfId="0" applyFont="1" applyFill="1" applyBorder="1" applyAlignment="1">
      <alignment horizontal="center" vertical="center" wrapText="1" readingOrder="1"/>
    </xf>
    <xf numFmtId="0" fontId="56" fillId="10" borderId="37" xfId="0" applyFont="1" applyFill="1" applyBorder="1" applyAlignment="1">
      <alignment horizontal="center" vertical="center" wrapText="1" readingOrder="1"/>
    </xf>
    <xf numFmtId="0" fontId="53" fillId="17" borderId="66" xfId="0" applyFont="1" applyFill="1" applyBorder="1" applyAlignment="1">
      <alignment vertical="center"/>
    </xf>
    <xf numFmtId="0" fontId="53" fillId="15" borderId="66" xfId="0" applyFont="1" applyFill="1" applyBorder="1" applyAlignment="1">
      <alignment vertical="center"/>
    </xf>
    <xf numFmtId="0" fontId="53" fillId="9" borderId="66" xfId="0" applyFont="1" applyFill="1" applyBorder="1" applyAlignment="1">
      <alignment vertical="center"/>
    </xf>
    <xf numFmtId="0" fontId="53" fillId="10" borderId="66" xfId="0" applyFont="1" applyFill="1" applyBorder="1" applyAlignment="1">
      <alignment vertical="center"/>
    </xf>
    <xf numFmtId="0" fontId="55" fillId="11" borderId="37" xfId="0" applyFont="1" applyFill="1" applyBorder="1" applyAlignment="1">
      <alignment horizontal="center" vertical="center" wrapText="1" readingOrder="1"/>
    </xf>
    <xf numFmtId="0" fontId="55" fillId="15" borderId="37" xfId="0" applyFont="1" applyFill="1" applyBorder="1" applyAlignment="1">
      <alignment horizontal="center" vertical="center" wrapText="1" readingOrder="1"/>
    </xf>
    <xf numFmtId="0" fontId="47" fillId="17" borderId="37" xfId="0" applyFont="1" applyFill="1" applyBorder="1" applyAlignment="1">
      <alignment horizontal="center" vertical="center"/>
    </xf>
    <xf numFmtId="0" fontId="47" fillId="15" borderId="37" xfId="0" applyFont="1" applyFill="1" applyBorder="1" applyAlignment="1">
      <alignment horizontal="center" vertical="center"/>
    </xf>
    <xf numFmtId="0" fontId="47" fillId="19" borderId="37" xfId="0" applyFont="1" applyFill="1" applyBorder="1" applyAlignment="1">
      <alignment horizontal="center" vertical="center"/>
    </xf>
    <xf numFmtId="0" fontId="47" fillId="10" borderId="37" xfId="0" applyFont="1" applyFill="1" applyBorder="1" applyAlignment="1">
      <alignment horizontal="center" vertical="center"/>
    </xf>
    <xf numFmtId="0" fontId="37" fillId="0" borderId="126" xfId="0" applyFont="1" applyBorder="1" applyAlignment="1">
      <alignment vertical="center" wrapText="1"/>
    </xf>
    <xf numFmtId="0" fontId="37" fillId="0" borderId="127" xfId="0" applyFont="1" applyBorder="1" applyAlignment="1">
      <alignment vertical="center" wrapText="1"/>
    </xf>
    <xf numFmtId="0" fontId="37" fillId="0" borderId="128" xfId="0" applyFont="1" applyBorder="1" applyAlignment="1">
      <alignment horizontal="left" vertical="center" wrapText="1"/>
    </xf>
    <xf numFmtId="0" fontId="57" fillId="0" borderId="0" xfId="0" applyFont="1" applyAlignment="1">
      <alignment vertical="center" wrapText="1"/>
    </xf>
    <xf numFmtId="0" fontId="61" fillId="0" borderId="0" xfId="0" applyFont="1"/>
    <xf numFmtId="0" fontId="1" fillId="0" borderId="129" xfId="0" applyFont="1" applyBorder="1" applyAlignment="1">
      <alignment horizontal="center" vertical="center"/>
    </xf>
    <xf numFmtId="0" fontId="61" fillId="0" borderId="129" xfId="0" applyFont="1" applyBorder="1" applyAlignment="1">
      <alignment vertical="center" wrapText="1"/>
    </xf>
    <xf numFmtId="0" fontId="62" fillId="0" borderId="129" xfId="0" applyFont="1" applyBorder="1" applyAlignment="1">
      <alignment vertical="center" wrapText="1"/>
    </xf>
    <xf numFmtId="0" fontId="61" fillId="0" borderId="129" xfId="0" applyFont="1" applyBorder="1" applyAlignment="1">
      <alignment horizontal="justify" vertical="center" wrapText="1"/>
    </xf>
    <xf numFmtId="0" fontId="62" fillId="0" borderId="129" xfId="0" applyFont="1" applyBorder="1" applyAlignment="1">
      <alignment vertical="center"/>
    </xf>
    <xf numFmtId="0" fontId="60" fillId="0" borderId="129" xfId="0" applyFont="1" applyBorder="1" applyAlignment="1">
      <alignment horizontal="center" vertical="center"/>
    </xf>
    <xf numFmtId="10" fontId="47" fillId="17" borderId="37" xfId="1" applyNumberFormat="1" applyFont="1" applyFill="1" applyBorder="1" applyAlignment="1">
      <alignment horizontal="center" vertical="center" wrapText="1"/>
    </xf>
    <xf numFmtId="10" fontId="47" fillId="15" borderId="37" xfId="1" applyNumberFormat="1" applyFont="1" applyFill="1" applyBorder="1" applyAlignment="1">
      <alignment horizontal="center" vertical="center" wrapText="1"/>
    </xf>
    <xf numFmtId="10" fontId="47" fillId="20" borderId="37" xfId="1" applyNumberFormat="1" applyFont="1" applyFill="1" applyBorder="1" applyAlignment="1">
      <alignment horizontal="center" vertical="center" wrapText="1"/>
    </xf>
    <xf numFmtId="0" fontId="62" fillId="0" borderId="129" xfId="0" applyFont="1" applyBorder="1" applyAlignment="1">
      <alignment horizontal="left" vertical="center" wrapText="1"/>
    </xf>
    <xf numFmtId="0" fontId="25" fillId="0" borderId="2" xfId="0" applyFont="1" applyBorder="1" applyAlignment="1">
      <alignment horizontal="center" vertical="center" wrapText="1"/>
    </xf>
    <xf numFmtId="9" fontId="1" fillId="3" borderId="4" xfId="1" applyFont="1" applyFill="1" applyBorder="1" applyAlignment="1">
      <alignment vertical="center" wrapText="1"/>
    </xf>
    <xf numFmtId="0" fontId="3" fillId="0" borderId="37" xfId="0" applyFont="1" applyBorder="1" applyAlignment="1">
      <alignment horizontal="center" vertical="center"/>
    </xf>
    <xf numFmtId="15" fontId="5"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wrapText="1"/>
    </xf>
    <xf numFmtId="0" fontId="1" fillId="0" borderId="2" xfId="0" applyFont="1" applyBorder="1" applyAlignment="1">
      <alignment horizontal="center" wrapText="1"/>
    </xf>
    <xf numFmtId="167" fontId="1" fillId="0" borderId="2" xfId="1" applyNumberFormat="1" applyFont="1" applyBorder="1" applyAlignment="1">
      <alignment horizontal="center" vertical="center" wrapText="1"/>
    </xf>
    <xf numFmtId="166" fontId="1" fillId="0" borderId="2" xfId="1" applyNumberFormat="1" applyFont="1" applyBorder="1" applyAlignment="1">
      <alignment horizontal="center" vertical="center" wrapText="1"/>
    </xf>
    <xf numFmtId="9" fontId="1" fillId="0" borderId="0" xfId="1" applyFont="1"/>
    <xf numFmtId="0" fontId="1" fillId="0" borderId="98" xfId="0" applyFont="1" applyBorder="1" applyAlignment="1">
      <alignment horizontal="center" vertical="center"/>
    </xf>
    <xf numFmtId="0" fontId="49" fillId="0" borderId="98" xfId="0" applyFont="1" applyBorder="1" applyAlignment="1">
      <alignment horizontal="center" vertical="center" wrapText="1"/>
    </xf>
    <xf numFmtId="10" fontId="47" fillId="10" borderId="37" xfId="1" applyNumberFormat="1" applyFont="1" applyFill="1" applyBorder="1" applyAlignment="1">
      <alignment horizontal="center" vertical="center" wrapText="1"/>
    </xf>
    <xf numFmtId="0" fontId="37" fillId="0" borderId="135" xfId="0" applyFont="1" applyBorder="1" applyAlignment="1">
      <alignment vertical="center" wrapText="1"/>
    </xf>
    <xf numFmtId="0" fontId="37" fillId="0" borderId="136" xfId="0" applyFont="1" applyBorder="1" applyAlignment="1">
      <alignment vertical="center" wrapText="1"/>
    </xf>
    <xf numFmtId="0" fontId="8" fillId="6" borderId="1" xfId="0" applyFont="1" applyFill="1" applyBorder="1" applyAlignment="1">
      <alignment vertical="center" wrapText="1"/>
    </xf>
    <xf numFmtId="0" fontId="8" fillId="6" borderId="12" xfId="0" applyFont="1" applyFill="1" applyBorder="1" applyAlignment="1">
      <alignment vertical="center" wrapText="1"/>
    </xf>
    <xf numFmtId="0" fontId="0" fillId="25" borderId="37" xfId="0" applyFill="1" applyBorder="1" applyAlignment="1">
      <alignment horizontal="center" vertical="center"/>
    </xf>
    <xf numFmtId="0" fontId="47" fillId="24" borderId="37" xfId="0" applyFont="1" applyFill="1" applyBorder="1" applyAlignment="1">
      <alignment horizontal="center" vertical="center"/>
    </xf>
    <xf numFmtId="9" fontId="47" fillId="24" borderId="37" xfId="1" applyFont="1" applyFill="1" applyBorder="1" applyAlignment="1">
      <alignment horizontal="center" vertical="center" wrapText="1"/>
    </xf>
    <xf numFmtId="0" fontId="0" fillId="0" borderId="0" xfId="0" applyAlignment="1">
      <alignment vertical="center"/>
    </xf>
    <xf numFmtId="0" fontId="52" fillId="26" borderId="37" xfId="0" applyFont="1"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0" fontId="8" fillId="26" borderId="37" xfId="0" applyFont="1" applyFill="1" applyBorder="1" applyAlignment="1">
      <alignment horizontal="left" vertical="center" wrapText="1"/>
    </xf>
    <xf numFmtId="0" fontId="0" fillId="0" borderId="68" xfId="0" applyBorder="1" applyAlignment="1">
      <alignment vertical="center"/>
    </xf>
    <xf numFmtId="0" fontId="0" fillId="0" borderId="68" xfId="0" applyBorder="1"/>
    <xf numFmtId="0" fontId="0" fillId="0" borderId="37" xfId="0" applyBorder="1" applyAlignment="1">
      <alignment vertical="center"/>
    </xf>
    <xf numFmtId="0" fontId="0" fillId="0" borderId="56" xfId="0" applyBorder="1" applyAlignment="1">
      <alignment vertical="center"/>
    </xf>
    <xf numFmtId="0" fontId="8" fillId="26" borderId="64" xfId="0" applyFont="1" applyFill="1" applyBorder="1" applyAlignment="1">
      <alignment horizontal="left" vertical="center" wrapText="1"/>
    </xf>
    <xf numFmtId="0" fontId="0" fillId="0" borderId="47" xfId="0" applyBorder="1"/>
    <xf numFmtId="0" fontId="64" fillId="26" borderId="37" xfId="0" applyFont="1" applyFill="1" applyBorder="1" applyAlignment="1">
      <alignment vertical="center"/>
    </xf>
    <xf numFmtId="0" fontId="64" fillId="26" borderId="37" xfId="0" applyFont="1" applyFill="1" applyBorder="1" applyAlignment="1">
      <alignment horizontal="center" vertical="center"/>
    </xf>
    <xf numFmtId="10" fontId="47" fillId="0" borderId="37" xfId="1" applyNumberFormat="1" applyFont="1" applyBorder="1" applyAlignment="1">
      <alignment horizontal="center" vertical="center"/>
    </xf>
    <xf numFmtId="0" fontId="37" fillId="0" borderId="143" xfId="0" applyFont="1" applyBorder="1" applyAlignment="1">
      <alignment vertical="center" wrapText="1"/>
    </xf>
    <xf numFmtId="0" fontId="51" fillId="9" borderId="116" xfId="0" applyFont="1" applyFill="1" applyBorder="1" applyAlignment="1">
      <alignment horizontal="center" vertical="center" wrapText="1"/>
    </xf>
    <xf numFmtId="0" fontId="51" fillId="17" borderId="37" xfId="0" applyFont="1" applyFill="1" applyBorder="1" applyAlignment="1">
      <alignment horizontal="center" vertical="center" wrapText="1"/>
    </xf>
    <xf numFmtId="0" fontId="51" fillId="15" borderId="37" xfId="0" applyFont="1" applyFill="1" applyBorder="1" applyAlignment="1">
      <alignment horizontal="center" vertical="center" wrapText="1"/>
    </xf>
    <xf numFmtId="0" fontId="51" fillId="9" borderId="37" xfId="0" applyFont="1" applyFill="1" applyBorder="1" applyAlignment="1">
      <alignment horizontal="center" vertical="center" wrapText="1"/>
    </xf>
    <xf numFmtId="0" fontId="51" fillId="10" borderId="37" xfId="0" applyFont="1" applyFill="1" applyBorder="1" applyAlignment="1">
      <alignment horizontal="center" vertical="center" wrapText="1"/>
    </xf>
    <xf numFmtId="0" fontId="38" fillId="3" borderId="5" xfId="0" applyFont="1" applyFill="1" applyBorder="1" applyAlignment="1">
      <alignment horizontal="center" vertical="center" wrapText="1" readingOrder="1"/>
    </xf>
    <xf numFmtId="0" fontId="38" fillId="3" borderId="144" xfId="0" applyFont="1" applyFill="1" applyBorder="1" applyAlignment="1">
      <alignment horizontal="center" vertical="center" wrapText="1" readingOrder="1"/>
    </xf>
    <xf numFmtId="0" fontId="58" fillId="0" borderId="129" xfId="0" applyFont="1" applyBorder="1" applyAlignment="1">
      <alignment horizontal="center" vertical="center" wrapText="1"/>
    </xf>
    <xf numFmtId="0" fontId="39" fillId="3" borderId="33" xfId="0" applyFont="1" applyFill="1" applyBorder="1" applyAlignment="1">
      <alignment horizontal="center" vertical="center" wrapText="1" readingOrder="1"/>
    </xf>
    <xf numFmtId="0" fontId="5" fillId="15" borderId="0" xfId="0" applyFont="1" applyFill="1" applyAlignment="1">
      <alignment horizontal="center" vertical="center"/>
    </xf>
    <xf numFmtId="0" fontId="38" fillId="3" borderId="145" xfId="0" applyFont="1" applyFill="1" applyBorder="1" applyAlignment="1">
      <alignment horizontal="center" vertical="center" wrapText="1" readingOrder="1"/>
    </xf>
    <xf numFmtId="0" fontId="37" fillId="3" borderId="146" xfId="0" applyFont="1" applyFill="1" applyBorder="1" applyAlignment="1">
      <alignment horizontal="center" vertical="center" wrapText="1"/>
    </xf>
    <xf numFmtId="0" fontId="1" fillId="0" borderId="146" xfId="0" applyFont="1" applyBorder="1" applyAlignment="1">
      <alignment horizontal="center" vertical="center" wrapText="1"/>
    </xf>
    <xf numFmtId="0" fontId="38" fillId="3" borderId="2" xfId="0" applyFont="1" applyFill="1" applyBorder="1" applyAlignment="1">
      <alignment horizontal="center" vertical="center" wrapText="1" readingOrder="1"/>
    </xf>
    <xf numFmtId="0" fontId="1" fillId="3" borderId="2" xfId="0" applyFont="1" applyFill="1" applyBorder="1"/>
    <xf numFmtId="0" fontId="1" fillId="3" borderId="2" xfId="0" applyFont="1" applyFill="1" applyBorder="1" applyAlignment="1">
      <alignment horizontal="center"/>
    </xf>
    <xf numFmtId="0" fontId="37" fillId="3" borderId="4" xfId="0" applyFont="1" applyFill="1" applyBorder="1" applyAlignment="1" applyProtection="1">
      <alignment horizontal="justify" vertical="center" wrapText="1"/>
      <protection locked="0"/>
    </xf>
    <xf numFmtId="0" fontId="1" fillId="3" borderId="4" xfId="0" applyFont="1" applyFill="1" applyBorder="1" applyAlignment="1" applyProtection="1">
      <alignment horizontal="justify" vertical="center" wrapText="1"/>
      <protection locked="0"/>
    </xf>
    <xf numFmtId="0" fontId="3" fillId="0" borderId="37" xfId="0" applyFont="1" applyBorder="1" applyAlignment="1">
      <alignment vertical="center"/>
    </xf>
    <xf numFmtId="1" fontId="66" fillId="0" borderId="137" xfId="0" applyNumberFormat="1" applyFont="1" applyBorder="1" applyAlignment="1">
      <alignment horizontal="center" vertical="center"/>
    </xf>
    <xf numFmtId="1" fontId="61" fillId="0" borderId="129" xfId="0" applyNumberFormat="1" applyFont="1" applyBorder="1" applyAlignment="1">
      <alignment horizontal="center" vertical="center"/>
    </xf>
    <xf numFmtId="0" fontId="66" fillId="0" borderId="137" xfId="0" applyFont="1" applyBorder="1" applyAlignment="1">
      <alignment vertical="center" wrapText="1"/>
    </xf>
    <xf numFmtId="0" fontId="66" fillId="0" borderId="137" xfId="0" applyFont="1" applyBorder="1" applyAlignment="1">
      <alignment horizontal="justify" vertical="center" wrapText="1"/>
    </xf>
    <xf numFmtId="0" fontId="59" fillId="0" borderId="141" xfId="0" applyFont="1" applyBorder="1" applyAlignment="1">
      <alignment horizontal="center" vertical="center"/>
    </xf>
    <xf numFmtId="0" fontId="67" fillId="0" borderId="0" xfId="0" applyFont="1"/>
    <xf numFmtId="0" fontId="61" fillId="0" borderId="129" xfId="0" applyFont="1" applyBorder="1" applyAlignment="1">
      <alignment horizontal="center" vertical="center"/>
    </xf>
    <xf numFmtId="0" fontId="62" fillId="0" borderId="129" xfId="0" applyFont="1" applyBorder="1" applyAlignment="1">
      <alignment horizontal="justify" vertical="center" wrapText="1"/>
    </xf>
    <xf numFmtId="0" fontId="68" fillId="0" borderId="0" xfId="0" applyFont="1"/>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 fillId="0" borderId="52" xfId="0" applyFont="1" applyBorder="1"/>
    <xf numFmtId="0" fontId="1" fillId="0" borderId="52" xfId="0" applyFont="1" applyBorder="1" applyAlignment="1">
      <alignment horizont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80" xfId="0" applyFont="1" applyBorder="1" applyAlignment="1">
      <alignment horizontal="center" vertical="center"/>
    </xf>
    <xf numFmtId="0" fontId="1" fillId="0" borderId="80" xfId="0" applyFont="1" applyBorder="1"/>
    <xf numFmtId="0" fontId="1" fillId="0" borderId="80" xfId="0" applyFont="1" applyBorder="1" applyAlignment="1">
      <alignment horizontal="center"/>
    </xf>
    <xf numFmtId="0" fontId="6" fillId="15" borderId="0" xfId="0" applyFont="1" applyFill="1" applyAlignment="1">
      <alignment horizontal="center" vertical="center"/>
    </xf>
    <xf numFmtId="0" fontId="49" fillId="27" borderId="37" xfId="5" applyFont="1" applyFill="1" applyBorder="1" applyAlignment="1">
      <alignment horizontal="center" vertical="center" wrapText="1"/>
    </xf>
    <xf numFmtId="0" fontId="69" fillId="3" borderId="0" xfId="6" applyFill="1"/>
    <xf numFmtId="0" fontId="49" fillId="27" borderId="37" xfId="5" applyFont="1" applyFill="1" applyBorder="1" applyAlignment="1">
      <alignment horizontal="center" vertical="center"/>
    </xf>
    <xf numFmtId="168" fontId="25" fillId="3" borderId="37" xfId="5" applyNumberFormat="1" applyFont="1" applyFill="1" applyBorder="1" applyAlignment="1">
      <alignment horizontal="center" vertical="center" wrapText="1"/>
    </xf>
    <xf numFmtId="168" fontId="5" fillId="0" borderId="37" xfId="5" applyNumberFormat="1" applyFont="1" applyBorder="1" applyAlignment="1">
      <alignment horizontal="left" vertical="center" wrapText="1"/>
    </xf>
    <xf numFmtId="168" fontId="25" fillId="0" borderId="37" xfId="5" applyNumberFormat="1" applyFont="1" applyBorder="1" applyAlignment="1">
      <alignment horizontal="center" vertical="center" wrapText="1"/>
    </xf>
    <xf numFmtId="168" fontId="25" fillId="0" borderId="37" xfId="5" applyNumberFormat="1" applyFont="1" applyBorder="1" applyAlignment="1">
      <alignment horizontal="left" vertical="center" wrapText="1"/>
    </xf>
    <xf numFmtId="14" fontId="1" fillId="0" borderId="6" xfId="0" applyNumberFormat="1" applyFont="1" applyBorder="1" applyAlignment="1">
      <alignment horizontal="center" vertical="center" wrapText="1"/>
    </xf>
    <xf numFmtId="14" fontId="1" fillId="0" borderId="6" xfId="0" applyNumberFormat="1" applyFont="1" applyBorder="1" applyAlignment="1">
      <alignment horizontal="left" vertical="center" wrapText="1"/>
    </xf>
    <xf numFmtId="0" fontId="1" fillId="0" borderId="2" xfId="0" applyFont="1" applyBorder="1" applyAlignment="1">
      <alignment vertical="center"/>
    </xf>
    <xf numFmtId="0" fontId="1" fillId="0" borderId="2" xfId="0" applyFont="1" applyBorder="1"/>
    <xf numFmtId="0" fontId="1" fillId="0" borderId="155" xfId="0" applyFont="1" applyBorder="1" applyAlignment="1">
      <alignment horizontal="justify" vertical="top" wrapText="1"/>
    </xf>
    <xf numFmtId="0" fontId="1" fillId="0" borderId="4" xfId="0" applyFont="1" applyBorder="1" applyAlignment="1">
      <alignment horizontal="justify" vertical="top" wrapText="1"/>
    </xf>
    <xf numFmtId="0" fontId="1" fillId="0" borderId="37"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155" xfId="0" applyFont="1" applyBorder="1" applyAlignment="1">
      <alignment horizontal="justify" vertical="center" wrapText="1"/>
    </xf>
    <xf numFmtId="0" fontId="1" fillId="0" borderId="6" xfId="0" applyFont="1" applyBorder="1" applyAlignment="1">
      <alignment horizontal="justify" vertical="top" wrapText="1"/>
    </xf>
    <xf numFmtId="0" fontId="1" fillId="0" borderId="6" xfId="0" applyFont="1" applyBorder="1" applyAlignment="1">
      <alignment horizontal="justify" vertical="center"/>
    </xf>
    <xf numFmtId="0" fontId="38" fillId="0" borderId="156" xfId="0" applyFont="1" applyBorder="1" applyAlignment="1">
      <alignment horizontal="justify" vertical="center" wrapText="1"/>
    </xf>
    <xf numFmtId="0" fontId="1" fillId="3" borderId="2" xfId="0" applyFont="1" applyFill="1" applyBorder="1" applyAlignment="1">
      <alignment horizontal="justify" vertical="center" wrapText="1"/>
    </xf>
    <xf numFmtId="0" fontId="1" fillId="0" borderId="2" xfId="0" applyFont="1" applyBorder="1" applyAlignment="1">
      <alignment horizontal="justify" vertical="center"/>
    </xf>
    <xf numFmtId="0" fontId="1" fillId="0" borderId="155" xfId="0" applyFont="1" applyBorder="1" applyAlignment="1">
      <alignment vertical="top" wrapText="1"/>
    </xf>
    <xf numFmtId="0" fontId="1" fillId="0" borderId="155" xfId="0" applyFont="1" applyBorder="1" applyAlignment="1">
      <alignment vertical="center" wrapText="1"/>
    </xf>
    <xf numFmtId="0" fontId="1" fillId="0" borderId="154" xfId="0" applyFont="1" applyBorder="1" applyAlignment="1">
      <alignment horizontal="justify" vertical="top" wrapText="1"/>
    </xf>
    <xf numFmtId="0" fontId="1" fillId="0" borderId="2" xfId="0" applyFont="1" applyBorder="1" applyAlignment="1">
      <alignment horizontal="justify" vertical="top"/>
    </xf>
    <xf numFmtId="0" fontId="1" fillId="0" borderId="2" xfId="0" applyFont="1" applyBorder="1" applyAlignment="1">
      <alignment horizontal="justify" wrapText="1"/>
    </xf>
    <xf numFmtId="0" fontId="1" fillId="0" borderId="157" xfId="0" applyFont="1" applyBorder="1" applyAlignment="1">
      <alignment horizontal="justify" vertical="center" wrapText="1"/>
    </xf>
    <xf numFmtId="0" fontId="37" fillId="0" borderId="155" xfId="0" applyFont="1" applyBorder="1" applyAlignment="1">
      <alignment horizontal="justify" vertical="center" wrapText="1"/>
    </xf>
    <xf numFmtId="0" fontId="1" fillId="3" borderId="5" xfId="0" applyFont="1" applyFill="1" applyBorder="1" applyAlignment="1">
      <alignment horizontal="justify" vertical="top" wrapText="1"/>
    </xf>
    <xf numFmtId="0" fontId="1" fillId="0" borderId="2" xfId="0" applyFont="1" applyBorder="1" applyAlignment="1">
      <alignment horizontal="left" vertical="center" wrapText="1"/>
    </xf>
    <xf numFmtId="0" fontId="38" fillId="3" borderId="90" xfId="0" applyFont="1" applyFill="1" applyBorder="1" applyAlignment="1">
      <alignment vertical="center" wrapText="1" readingOrder="1"/>
    </xf>
    <xf numFmtId="0" fontId="39" fillId="3" borderId="90" xfId="0" applyFont="1" applyFill="1" applyBorder="1" applyAlignment="1">
      <alignment vertical="center" wrapText="1" readingOrder="1"/>
    </xf>
    <xf numFmtId="0" fontId="37" fillId="3" borderId="4" xfId="0" applyFont="1" applyFill="1" applyBorder="1" applyAlignment="1">
      <alignment vertical="center" wrapText="1"/>
    </xf>
    <xf numFmtId="0" fontId="1" fillId="0" borderId="4" xfId="0" applyFont="1" applyBorder="1" applyAlignment="1">
      <alignment vertical="center"/>
    </xf>
    <xf numFmtId="0" fontId="39" fillId="3" borderId="33" xfId="0" applyFont="1" applyFill="1" applyBorder="1" applyAlignment="1">
      <alignment vertical="center" wrapText="1" readingOrder="1"/>
    </xf>
    <xf numFmtId="14" fontId="1" fillId="0" borderId="2"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54" fillId="0" borderId="2" xfId="4" quotePrefix="1" applyFont="1" applyBorder="1" applyAlignment="1">
      <alignment horizontal="justify" vertical="center" wrapText="1"/>
    </xf>
    <xf numFmtId="0" fontId="1" fillId="0" borderId="8" xfId="0" applyFont="1" applyBorder="1" applyAlignment="1">
      <alignment horizontal="center" vertical="center"/>
    </xf>
    <xf numFmtId="0" fontId="1" fillId="0" borderId="0" xfId="0" applyFont="1" applyAlignment="1">
      <alignment horizontal="justify" vertical="top" wrapText="1"/>
    </xf>
    <xf numFmtId="0" fontId="1" fillId="0" borderId="35" xfId="0" applyFont="1" applyBorder="1" applyAlignment="1">
      <alignment horizontal="justify" vertical="top" wrapText="1"/>
    </xf>
    <xf numFmtId="0" fontId="1" fillId="0" borderId="4" xfId="0" applyFont="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9" fontId="1" fillId="3" borderId="36" xfId="1" applyFont="1" applyFill="1" applyBorder="1" applyAlignment="1">
      <alignment horizontal="center" vertical="center"/>
    </xf>
    <xf numFmtId="9" fontId="1" fillId="3" borderId="2" xfId="1" applyFont="1" applyFill="1" applyBorder="1" applyAlignment="1">
      <alignment vertical="center" wrapText="1"/>
    </xf>
    <xf numFmtId="0" fontId="1" fillId="0" borderId="85" xfId="0" applyFont="1" applyBorder="1" applyAlignment="1">
      <alignment horizontal="center" vertical="center"/>
    </xf>
    <xf numFmtId="0" fontId="1" fillId="0" borderId="5" xfId="0" applyFont="1" applyBorder="1" applyAlignment="1">
      <alignment horizontal="justify" vertical="center" wrapText="1"/>
    </xf>
    <xf numFmtId="0" fontId="37" fillId="0" borderId="2" xfId="0" applyFont="1" applyBorder="1" applyAlignment="1" applyProtection="1">
      <alignment horizontal="justify" vertical="center" wrapText="1"/>
      <protection locked="0"/>
    </xf>
    <xf numFmtId="0" fontId="37" fillId="0" borderId="4" xfId="0" applyFont="1" applyBorder="1" applyAlignment="1" applyProtection="1">
      <alignment horizontal="justify" vertical="center" wrapText="1"/>
      <protection locked="0"/>
    </xf>
    <xf numFmtId="0" fontId="37" fillId="0" borderId="0" xfId="0" applyFont="1" applyAlignment="1">
      <alignment horizontal="justify" vertical="center" wrapText="1"/>
    </xf>
    <xf numFmtId="0" fontId="37" fillId="0" borderId="5" xfId="0" applyFont="1" applyBorder="1" applyAlignment="1">
      <alignment horizontal="justify" vertical="center" wrapText="1"/>
    </xf>
    <xf numFmtId="0" fontId="37" fillId="3" borderId="4" xfId="0" applyFont="1" applyFill="1" applyBorder="1" applyAlignment="1">
      <alignment horizontal="justify" vertical="center" wrapText="1"/>
    </xf>
    <xf numFmtId="0" fontId="1" fillId="3" borderId="4" xfId="0" applyFont="1" applyFill="1" applyBorder="1" applyAlignment="1">
      <alignment horizontal="justify" vertical="center" wrapText="1"/>
    </xf>
    <xf numFmtId="0" fontId="37" fillId="3" borderId="2" xfId="0" applyFont="1" applyFill="1" applyBorder="1" applyAlignment="1">
      <alignment horizontal="justify" vertical="center" wrapText="1"/>
    </xf>
    <xf numFmtId="0" fontId="29" fillId="3" borderId="2" xfId="0" applyFont="1" applyFill="1" applyBorder="1" applyAlignment="1">
      <alignment horizontal="justify" vertical="center" wrapText="1"/>
    </xf>
    <xf numFmtId="0" fontId="37" fillId="0" borderId="2" xfId="0" applyFont="1" applyBorder="1" applyAlignment="1">
      <alignment horizontal="justify" vertical="top" wrapText="1"/>
    </xf>
    <xf numFmtId="0" fontId="29" fillId="0" borderId="4" xfId="0" applyFont="1" applyBorder="1" applyAlignment="1">
      <alignment horizontal="justify" vertical="center" wrapText="1"/>
    </xf>
    <xf numFmtId="0" fontId="29" fillId="3" borderId="4" xfId="0" applyFont="1" applyFill="1" applyBorder="1" applyAlignment="1">
      <alignment horizontal="justify" vertical="center" wrapText="1"/>
    </xf>
    <xf numFmtId="0" fontId="1" fillId="0" borderId="5" xfId="0" applyFont="1" applyBorder="1" applyAlignment="1">
      <alignment horizontal="justify" vertical="top" wrapText="1"/>
    </xf>
    <xf numFmtId="10" fontId="47" fillId="17" borderId="0" xfId="1" applyNumberFormat="1" applyFont="1" applyFill="1" applyBorder="1" applyAlignment="1">
      <alignment horizontal="center" vertical="center" wrapText="1"/>
    </xf>
    <xf numFmtId="10" fontId="47" fillId="15" borderId="0" xfId="1" applyNumberFormat="1" applyFont="1" applyFill="1" applyBorder="1" applyAlignment="1">
      <alignment horizontal="center" vertical="center" wrapText="1"/>
    </xf>
    <xf numFmtId="10" fontId="47" fillId="20" borderId="0" xfId="1" applyNumberFormat="1" applyFont="1" applyFill="1" applyBorder="1" applyAlignment="1">
      <alignment horizontal="center" vertical="center" wrapText="1"/>
    </xf>
    <xf numFmtId="10" fontId="47" fillId="10" borderId="0" xfId="1" applyNumberFormat="1" applyFont="1" applyFill="1" applyBorder="1" applyAlignment="1">
      <alignment horizontal="center" vertical="center" wrapText="1"/>
    </xf>
    <xf numFmtId="9" fontId="47" fillId="24" borderId="0" xfId="1" applyFont="1" applyFill="1" applyBorder="1" applyAlignment="1">
      <alignment horizontal="center" vertical="center" wrapText="1"/>
    </xf>
    <xf numFmtId="0" fontId="1" fillId="3" borderId="9" xfId="0" applyFont="1" applyFill="1" applyBorder="1"/>
    <xf numFmtId="0" fontId="1" fillId="3" borderId="132" xfId="0" applyFont="1" applyFill="1" applyBorder="1"/>
    <xf numFmtId="0" fontId="1" fillId="3" borderId="3" xfId="0" applyFont="1" applyFill="1" applyBorder="1"/>
    <xf numFmtId="0" fontId="1" fillId="3" borderId="85" xfId="0" applyFont="1" applyFill="1" applyBorder="1"/>
    <xf numFmtId="0" fontId="1" fillId="3" borderId="36" xfId="0" applyFont="1" applyFill="1" applyBorder="1"/>
    <xf numFmtId="0" fontId="70" fillId="0" borderId="2" xfId="4" applyFont="1" applyBorder="1" applyAlignment="1">
      <alignment horizontal="justify" vertical="center" wrapText="1"/>
    </xf>
    <xf numFmtId="0" fontId="1" fillId="0" borderId="0" xfId="0" applyFont="1" applyAlignment="1">
      <alignment horizontal="left" vertical="center" wrapText="1"/>
    </xf>
    <xf numFmtId="0" fontId="3" fillId="2" borderId="3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8" fillId="3" borderId="4" xfId="0" applyFont="1" applyFill="1" applyBorder="1" applyAlignment="1">
      <alignment horizontal="center" vertical="center" wrapText="1" readingOrder="1"/>
    </xf>
    <xf numFmtId="0" fontId="38" fillId="3" borderId="5" xfId="0" applyFont="1" applyFill="1" applyBorder="1" applyAlignment="1">
      <alignment horizontal="center" vertical="center" wrapText="1" readingOrder="1"/>
    </xf>
    <xf numFmtId="0" fontId="37" fillId="3" borderId="4" xfId="0" applyFont="1" applyFill="1" applyBorder="1" applyAlignment="1">
      <alignment horizontal="justify" vertical="center" wrapText="1"/>
    </xf>
    <xf numFmtId="0" fontId="37" fillId="3" borderId="8" xfId="0" applyFont="1" applyFill="1" applyBorder="1" applyAlignment="1">
      <alignment horizontal="justify" vertical="center" wrapText="1"/>
    </xf>
    <xf numFmtId="0" fontId="1" fillId="0" borderId="8" xfId="0" applyFont="1" applyBorder="1" applyAlignment="1">
      <alignment horizontal="center" vertical="center" wrapText="1"/>
    </xf>
    <xf numFmtId="0" fontId="1" fillId="3" borderId="4" xfId="0" applyFont="1" applyFill="1" applyBorder="1" applyAlignment="1">
      <alignment horizontal="justify" vertical="center" wrapText="1"/>
    </xf>
    <xf numFmtId="0" fontId="1" fillId="3" borderId="8" xfId="0" applyFont="1" applyFill="1" applyBorder="1" applyAlignment="1">
      <alignment horizontal="justify" vertical="center" wrapText="1"/>
    </xf>
    <xf numFmtId="0" fontId="38" fillId="3" borderId="8" xfId="0" applyFont="1" applyFill="1" applyBorder="1" applyAlignment="1">
      <alignment horizontal="center" vertical="center" wrapText="1" readingOrder="1"/>
    </xf>
    <xf numFmtId="9" fontId="1" fillId="3" borderId="4" xfId="1" applyFont="1" applyFill="1" applyBorder="1" applyAlignment="1">
      <alignment horizontal="center" vertical="center" wrapText="1"/>
    </xf>
    <xf numFmtId="9" fontId="1" fillId="3" borderId="5" xfId="1" applyFont="1" applyFill="1" applyBorder="1" applyAlignment="1">
      <alignment horizontal="center" vertical="center" wrapText="1"/>
    </xf>
    <xf numFmtId="0" fontId="39" fillId="3" borderId="90" xfId="0" applyFont="1" applyFill="1" applyBorder="1" applyAlignment="1">
      <alignment horizontal="center" vertical="center" wrapText="1" readingOrder="1"/>
    </xf>
    <xf numFmtId="0" fontId="39" fillId="3" borderId="86" xfId="0" applyFont="1" applyFill="1" applyBorder="1" applyAlignment="1">
      <alignment horizontal="center" vertical="center" wrapText="1" readingOrder="1"/>
    </xf>
    <xf numFmtId="9" fontId="1" fillId="0" borderId="4" xfId="0" applyNumberFormat="1" applyFont="1" applyBorder="1" applyAlignment="1">
      <alignment horizontal="center" vertical="center" wrapText="1"/>
    </xf>
    <xf numFmtId="9" fontId="1" fillId="0" borderId="5" xfId="0" applyNumberFormat="1" applyFont="1" applyBorder="1" applyAlignment="1">
      <alignment horizontal="center" vertical="center" wrapText="1"/>
    </xf>
    <xf numFmtId="0" fontId="39" fillId="3" borderId="5" xfId="0" applyFont="1" applyFill="1" applyBorder="1" applyAlignment="1">
      <alignment horizontal="center" vertical="center" wrapText="1" readingOrder="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textRotation="90" wrapText="1"/>
    </xf>
    <xf numFmtId="0" fontId="3" fillId="2" borderId="5" xfId="0" applyFont="1" applyFill="1" applyBorder="1" applyAlignment="1">
      <alignment horizontal="center" vertical="center" textRotation="90" wrapText="1"/>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5" xfId="0" applyFont="1" applyFill="1" applyBorder="1" applyAlignment="1">
      <alignment horizontal="center" vertical="center" textRotation="90" wrapText="1"/>
    </xf>
    <xf numFmtId="0" fontId="3" fillId="2" borderId="3" xfId="0" applyFont="1" applyFill="1" applyBorder="1" applyAlignment="1">
      <alignment horizontal="center" vertical="center" textRotation="90" wrapText="1"/>
    </xf>
    <xf numFmtId="0" fontId="1" fillId="2" borderId="35"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0" fontId="5" fillId="0" borderId="4" xfId="0" applyFont="1" applyBorder="1" applyAlignment="1">
      <alignment horizontal="center" vertical="center" textRotation="90"/>
    </xf>
    <xf numFmtId="0" fontId="5" fillId="0" borderId="5" xfId="0" applyFont="1" applyBorder="1" applyAlignment="1">
      <alignment horizontal="center" vertical="center" textRotation="90"/>
    </xf>
    <xf numFmtId="0" fontId="37" fillId="3" borderId="4" xfId="0" applyFont="1" applyFill="1" applyBorder="1" applyAlignment="1">
      <alignment horizontal="center" vertical="center" wrapText="1"/>
    </xf>
    <xf numFmtId="0" fontId="37" fillId="3" borderId="5" xfId="0" applyFont="1" applyFill="1" applyBorder="1" applyAlignment="1">
      <alignment horizontal="center" vertical="center" wrapText="1"/>
    </xf>
    <xf numFmtId="9" fontId="1" fillId="3" borderId="8" xfId="1" applyFont="1" applyFill="1" applyBorder="1" applyAlignment="1">
      <alignment horizontal="center" vertical="center" wrapText="1"/>
    </xf>
    <xf numFmtId="0" fontId="3" fillId="2" borderId="10" xfId="0" applyFont="1" applyFill="1" applyBorder="1" applyAlignment="1">
      <alignment horizontal="center" vertical="center" wrapText="1"/>
    </xf>
    <xf numFmtId="0" fontId="38" fillId="3" borderId="90" xfId="0" applyFont="1" applyFill="1" applyBorder="1" applyAlignment="1">
      <alignment horizontal="center" vertical="center" wrapText="1" readingOrder="1"/>
    </xf>
    <xf numFmtId="0" fontId="38" fillId="3" borderId="86" xfId="0" applyFont="1" applyFill="1" applyBorder="1" applyAlignment="1">
      <alignment horizontal="center" vertical="center" wrapText="1" readingOrder="1"/>
    </xf>
    <xf numFmtId="0" fontId="3" fillId="2" borderId="2" xfId="0" applyFont="1" applyFill="1" applyBorder="1" applyAlignment="1">
      <alignment horizontal="center" vertical="center" textRotation="90" wrapText="1"/>
    </xf>
    <xf numFmtId="0" fontId="3" fillId="0" borderId="37" xfId="0" applyFont="1" applyBorder="1" applyAlignment="1">
      <alignment horizontal="center" vertical="top" wrapText="1"/>
    </xf>
    <xf numFmtId="0" fontId="3" fillId="0" borderId="3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37" fillId="0" borderId="4" xfId="0" applyFont="1" applyBorder="1" applyAlignment="1">
      <alignment horizontal="justify" vertical="center" wrapText="1"/>
    </xf>
    <xf numFmtId="0" fontId="37"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7" fillId="3" borderId="8" xfId="0" applyFont="1" applyFill="1" applyBorder="1" applyAlignment="1">
      <alignment horizontal="center" vertical="center" wrapText="1"/>
    </xf>
    <xf numFmtId="0" fontId="1" fillId="0" borderId="91" xfId="0" applyFont="1" applyBorder="1" applyAlignment="1">
      <alignment horizontal="center" vertical="center"/>
    </xf>
    <xf numFmtId="0" fontId="1" fillId="0" borderId="85" xfId="0" applyFont="1" applyBorder="1" applyAlignment="1">
      <alignment horizontal="center" vertical="center"/>
    </xf>
    <xf numFmtId="0" fontId="1" fillId="0" borderId="34" xfId="0" applyFont="1" applyBorder="1" applyAlignment="1">
      <alignment horizontal="center" vertical="center"/>
    </xf>
    <xf numFmtId="0" fontId="1" fillId="0" borderId="36" xfId="0" applyFont="1" applyBorder="1" applyAlignment="1">
      <alignment horizontal="center" vertical="center"/>
    </xf>
    <xf numFmtId="0" fontId="29" fillId="0" borderId="4" xfId="0" applyFont="1" applyBorder="1" applyAlignment="1">
      <alignment horizontal="justify" vertical="center" wrapText="1"/>
    </xf>
    <xf numFmtId="0" fontId="3" fillId="2" borderId="4" xfId="0" applyFont="1" applyFill="1" applyBorder="1" applyAlignment="1">
      <alignment horizontal="center" vertical="center" textRotation="90"/>
    </xf>
    <xf numFmtId="0" fontId="3" fillId="2" borderId="5" xfId="0" applyFont="1" applyFill="1" applyBorder="1" applyAlignment="1">
      <alignment horizontal="center" vertical="center" textRotation="90"/>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xf>
    <xf numFmtId="0" fontId="3" fillId="2" borderId="4" xfId="0" applyFont="1" applyFill="1" applyBorder="1" applyAlignment="1">
      <alignment horizontal="center" vertical="center" wrapText="1"/>
    </xf>
    <xf numFmtId="0" fontId="37" fillId="0" borderId="8" xfId="0" applyFont="1" applyBorder="1" applyAlignment="1">
      <alignment horizontal="justify" vertical="center" wrapText="1"/>
    </xf>
    <xf numFmtId="0" fontId="37" fillId="3" borderId="5" xfId="0" applyFont="1" applyFill="1" applyBorder="1" applyAlignment="1">
      <alignment horizontal="justify" vertical="center" wrapText="1"/>
    </xf>
    <xf numFmtId="0" fontId="1" fillId="3" borderId="5" xfId="0" applyFont="1" applyFill="1" applyBorder="1" applyAlignment="1">
      <alignment horizontal="justify" vertical="center" wrapText="1"/>
    </xf>
    <xf numFmtId="0" fontId="1" fillId="0" borderId="52" xfId="0" applyFont="1" applyBorder="1" applyAlignment="1">
      <alignment horizontal="center" vertical="center"/>
    </xf>
    <xf numFmtId="0" fontId="1" fillId="0" borderId="0" xfId="0" applyFont="1" applyAlignment="1">
      <alignment horizontal="center" vertical="center"/>
    </xf>
    <xf numFmtId="0" fontId="68" fillId="0" borderId="159" xfId="0" applyFont="1" applyBorder="1" applyAlignment="1">
      <alignment horizontal="center"/>
    </xf>
    <xf numFmtId="0" fontId="68" fillId="0" borderId="160" xfId="0" applyFont="1" applyBorder="1" applyAlignment="1">
      <alignment horizontal="center"/>
    </xf>
    <xf numFmtId="0" fontId="68" fillId="0" borderId="161" xfId="0" applyFont="1" applyBorder="1" applyAlignment="1">
      <alignment horizontal="center"/>
    </xf>
    <xf numFmtId="0" fontId="3" fillId="2" borderId="85" xfId="0" applyFont="1" applyFill="1" applyBorder="1" applyAlignment="1">
      <alignment horizontal="center" vertical="center"/>
    </xf>
    <xf numFmtId="0" fontId="68" fillId="0" borderId="152" xfId="0" applyFont="1" applyBorder="1" applyAlignment="1">
      <alignment horizontal="center" vertical="center"/>
    </xf>
    <xf numFmtId="0" fontId="68" fillId="0" borderId="153" xfId="0" applyFont="1" applyBorder="1" applyAlignment="1">
      <alignment horizontal="center" vertical="center"/>
    </xf>
    <xf numFmtId="0" fontId="68" fillId="0" borderId="150" xfId="0" applyFont="1" applyBorder="1" applyAlignment="1">
      <alignment horizontal="center" vertical="center"/>
    </xf>
    <xf numFmtId="0" fontId="3" fillId="2" borderId="10" xfId="0" applyFont="1" applyFill="1" applyBorder="1" applyAlignment="1">
      <alignment horizontal="left" vertical="center"/>
    </xf>
    <xf numFmtId="0" fontId="1" fillId="3" borderId="6"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7"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26" fillId="0" borderId="80" xfId="0" applyFont="1" applyBorder="1" applyAlignment="1">
      <alignment horizontal="center" vertical="center"/>
    </xf>
    <xf numFmtId="0" fontId="68" fillId="3" borderId="150" xfId="0" applyFont="1" applyFill="1" applyBorder="1" applyAlignment="1">
      <alignment horizontal="center" vertical="center"/>
    </xf>
    <xf numFmtId="0" fontId="68" fillId="3" borderId="151" xfId="0" applyFont="1" applyFill="1" applyBorder="1" applyAlignment="1">
      <alignment horizontal="center" vertical="center"/>
    </xf>
    <xf numFmtId="0" fontId="39" fillId="3" borderId="33" xfId="0" applyFont="1" applyFill="1" applyBorder="1" applyAlignment="1">
      <alignment horizontal="center" vertical="center" wrapText="1" readingOrder="1"/>
    </xf>
    <xf numFmtId="0" fontId="39" fillId="3" borderId="85" xfId="0" applyFont="1" applyFill="1" applyBorder="1" applyAlignment="1">
      <alignment horizontal="center" vertical="center" wrapText="1" readingOrder="1"/>
    </xf>
    <xf numFmtId="0" fontId="39" fillId="3" borderId="158" xfId="0" applyFont="1" applyFill="1" applyBorder="1" applyAlignment="1">
      <alignment horizontal="center" vertical="center" wrapText="1" readingOrder="1"/>
    </xf>
    <xf numFmtId="0" fontId="39" fillId="3" borderId="133" xfId="0" applyFont="1" applyFill="1" applyBorder="1" applyAlignment="1">
      <alignment horizontal="center" vertical="center" wrapText="1" readingOrder="1"/>
    </xf>
    <xf numFmtId="0" fontId="3" fillId="2" borderId="5" xfId="0" applyFont="1" applyFill="1" applyBorder="1" applyAlignment="1">
      <alignment horizontal="center" vertical="center"/>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42" fillId="16" borderId="4" xfId="0" applyFont="1" applyFill="1" applyBorder="1" applyAlignment="1">
      <alignment horizontal="center" vertical="center" wrapText="1"/>
    </xf>
    <xf numFmtId="0" fontId="42" fillId="16" borderId="5"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9" fillId="8" borderId="4" xfId="0" applyFont="1" applyFill="1" applyBorder="1" applyAlignment="1">
      <alignment horizontal="center" vertical="center" wrapText="1" readingOrder="1"/>
    </xf>
    <xf numFmtId="0" fontId="9" fillId="8" borderId="8" xfId="0" applyFont="1" applyFill="1" applyBorder="1" applyAlignment="1">
      <alignment horizontal="center" vertical="center" wrapText="1" readingOrder="1"/>
    </xf>
    <xf numFmtId="0" fontId="9" fillId="8" borderId="86" xfId="0" applyFont="1" applyFill="1" applyBorder="1" applyAlignment="1">
      <alignment horizontal="center" vertical="center" wrapText="1" readingOrder="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9" fillId="3" borderId="35" xfId="0" applyFont="1" applyFill="1" applyBorder="1" applyAlignment="1">
      <alignment horizontal="center" vertical="center" wrapText="1" readingOrder="1"/>
    </xf>
    <xf numFmtId="0" fontId="9" fillId="3" borderId="9" xfId="0" applyFont="1" applyFill="1" applyBorder="1" applyAlignment="1">
      <alignment horizontal="center" vertical="center" wrapText="1" readingOrder="1"/>
    </xf>
    <xf numFmtId="0" fontId="9" fillId="3" borderId="133" xfId="0" applyFont="1" applyFill="1" applyBorder="1" applyAlignment="1">
      <alignment horizontal="center" vertical="center" wrapText="1" readingOrder="1"/>
    </xf>
    <xf numFmtId="0" fontId="9" fillId="3" borderId="4" xfId="0" applyFont="1" applyFill="1" applyBorder="1" applyAlignment="1">
      <alignment horizontal="center" vertical="center" wrapText="1" readingOrder="1"/>
    </xf>
    <xf numFmtId="0" fontId="9" fillId="3" borderId="8" xfId="0" applyFont="1" applyFill="1" applyBorder="1" applyAlignment="1">
      <alignment horizontal="center" vertical="center" wrapText="1" readingOrder="1"/>
    </xf>
    <xf numFmtId="0" fontId="9" fillId="3" borderId="86" xfId="0" applyFont="1" applyFill="1" applyBorder="1" applyAlignment="1">
      <alignment horizontal="center" vertical="center" wrapText="1" readingOrder="1"/>
    </xf>
    <xf numFmtId="0" fontId="1" fillId="14" borderId="4" xfId="0" applyFont="1" applyFill="1" applyBorder="1" applyAlignment="1">
      <alignment horizontal="center" vertical="center" wrapText="1"/>
    </xf>
    <xf numFmtId="0" fontId="1" fillId="14" borderId="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9" fillId="3" borderId="90" xfId="0" applyFont="1" applyFill="1" applyBorder="1" applyAlignment="1">
      <alignment horizontal="center" vertical="center" wrapText="1" readingOrder="1"/>
    </xf>
    <xf numFmtId="0" fontId="1" fillId="15" borderId="4" xfId="0" applyFont="1" applyFill="1" applyBorder="1" applyAlignment="1">
      <alignment horizontal="center" vertical="center" wrapText="1"/>
    </xf>
    <xf numFmtId="0" fontId="1" fillId="15" borderId="8" xfId="0" applyFont="1" applyFill="1" applyBorder="1" applyAlignment="1">
      <alignment horizontal="center" vertical="center" wrapText="1"/>
    </xf>
    <xf numFmtId="0" fontId="1" fillId="15" borderId="5" xfId="0" applyFont="1" applyFill="1" applyBorder="1" applyAlignment="1">
      <alignment horizontal="center" vertical="center" wrapText="1"/>
    </xf>
    <xf numFmtId="0" fontId="3" fillId="2" borderId="34" xfId="0" applyFont="1" applyFill="1" applyBorder="1" applyAlignment="1">
      <alignment horizontal="center" vertical="center" textRotation="90" wrapText="1"/>
    </xf>
    <xf numFmtId="0" fontId="3" fillId="2" borderId="36" xfId="0" applyFont="1" applyFill="1" applyBorder="1" applyAlignment="1">
      <alignment horizontal="center" vertical="center" textRotation="90" wrapText="1"/>
    </xf>
    <xf numFmtId="0" fontId="9" fillId="15" borderId="90" xfId="0" applyFont="1" applyFill="1" applyBorder="1" applyAlignment="1">
      <alignment horizontal="center" vertical="center" wrapText="1" readingOrder="1"/>
    </xf>
    <xf numFmtId="0" fontId="9" fillId="15" borderId="8" xfId="0" applyFont="1" applyFill="1" applyBorder="1" applyAlignment="1">
      <alignment horizontal="center" vertical="center" wrapText="1" readingOrder="1"/>
    </xf>
    <xf numFmtId="0" fontId="9" fillId="15" borderId="86" xfId="0" applyFont="1" applyFill="1" applyBorder="1" applyAlignment="1">
      <alignment horizontal="center" vertical="center" wrapText="1" readingOrder="1"/>
    </xf>
    <xf numFmtId="0" fontId="9" fillId="23" borderId="90" xfId="0" applyFont="1" applyFill="1" applyBorder="1" applyAlignment="1">
      <alignment horizontal="center" vertical="center" wrapText="1" readingOrder="1"/>
    </xf>
    <xf numFmtId="0" fontId="9" fillId="23" borderId="8" xfId="0" applyFont="1" applyFill="1" applyBorder="1" applyAlignment="1">
      <alignment horizontal="center" vertical="center" wrapText="1" readingOrder="1"/>
    </xf>
    <xf numFmtId="0" fontId="9" fillId="3" borderId="5" xfId="0" applyFont="1" applyFill="1" applyBorder="1" applyAlignment="1">
      <alignment horizontal="center" vertical="center" wrapText="1" readingOrder="1"/>
    </xf>
    <xf numFmtId="0" fontId="9" fillId="23" borderId="5" xfId="0" applyFont="1" applyFill="1" applyBorder="1" applyAlignment="1">
      <alignment horizontal="center" vertical="center" wrapText="1" readingOrder="1"/>
    </xf>
    <xf numFmtId="0" fontId="1" fillId="0" borderId="0" xfId="0" applyFont="1" applyAlignment="1">
      <alignment horizontal="center"/>
    </xf>
    <xf numFmtId="0" fontId="9" fillId="3" borderId="34" xfId="0" applyFont="1" applyFill="1" applyBorder="1" applyAlignment="1">
      <alignment horizontal="center" vertical="center" wrapText="1" readingOrder="1"/>
    </xf>
    <xf numFmtId="0" fontId="9" fillId="3" borderId="132" xfId="0" applyFont="1" applyFill="1" applyBorder="1" applyAlignment="1">
      <alignment horizontal="center" vertical="center" wrapText="1" readingOrder="1"/>
    </xf>
    <xf numFmtId="0" fontId="9" fillId="3" borderId="134" xfId="0" applyFont="1" applyFill="1" applyBorder="1" applyAlignment="1">
      <alignment horizontal="center" vertical="center" wrapText="1" readingOrder="1"/>
    </xf>
    <xf numFmtId="0" fontId="19" fillId="0" borderId="0" xfId="0" applyFont="1" applyAlignment="1">
      <alignment horizontal="left" wrapText="1" readingOrder="1"/>
    </xf>
    <xf numFmtId="0" fontId="2" fillId="8" borderId="25" xfId="0" applyFont="1" applyFill="1" applyBorder="1" applyAlignment="1">
      <alignment horizontal="center" vertical="center" wrapText="1" readingOrder="1"/>
    </xf>
    <xf numFmtId="0" fontId="2" fillId="8" borderId="20" xfId="0" applyFont="1" applyFill="1" applyBorder="1" applyAlignment="1">
      <alignment horizontal="center" vertical="center" wrapText="1" readingOrder="1"/>
    </xf>
    <xf numFmtId="0" fontId="19" fillId="8" borderId="18" xfId="0" applyFont="1" applyFill="1" applyBorder="1" applyAlignment="1">
      <alignment horizontal="left" wrapText="1" readingOrder="1"/>
    </xf>
    <xf numFmtId="0" fontId="19" fillId="8" borderId="22" xfId="0" applyFont="1" applyFill="1" applyBorder="1" applyAlignment="1">
      <alignment horizontal="left" wrapText="1" readingOrder="1"/>
    </xf>
    <xf numFmtId="0" fontId="19" fillId="15" borderId="18" xfId="0" applyFont="1" applyFill="1" applyBorder="1" applyAlignment="1">
      <alignment horizontal="left" wrapText="1" readingOrder="1"/>
    </xf>
    <xf numFmtId="0" fontId="19" fillId="15" borderId="22" xfId="0" applyFont="1" applyFill="1" applyBorder="1" applyAlignment="1">
      <alignment horizontal="left" wrapText="1" readingOrder="1"/>
    </xf>
    <xf numFmtId="0" fontId="19" fillId="13" borderId="18" xfId="0" applyFont="1" applyFill="1" applyBorder="1" applyAlignment="1">
      <alignment horizontal="left" wrapText="1" readingOrder="1"/>
    </xf>
    <xf numFmtId="0" fontId="19" fillId="13" borderId="22" xfId="0" applyFont="1" applyFill="1" applyBorder="1" applyAlignment="1">
      <alignment horizontal="left" wrapText="1" readingOrder="1"/>
    </xf>
    <xf numFmtId="0" fontId="19" fillId="14" borderId="18" xfId="0" applyFont="1" applyFill="1" applyBorder="1" applyAlignment="1">
      <alignment horizontal="left" wrapText="1" readingOrder="1"/>
    </xf>
    <xf numFmtId="0" fontId="19" fillId="14" borderId="22" xfId="0" applyFont="1" applyFill="1" applyBorder="1" applyAlignment="1">
      <alignment horizontal="left" wrapText="1" readingOrder="1"/>
    </xf>
    <xf numFmtId="0" fontId="19" fillId="0" borderId="26" xfId="0" applyFont="1" applyBorder="1" applyAlignment="1">
      <alignment horizontal="left" wrapText="1" readingOrder="1"/>
    </xf>
    <xf numFmtId="0" fontId="2" fillId="0" borderId="24" xfId="0" applyFont="1" applyBorder="1" applyAlignment="1">
      <alignment horizontal="center" vertical="center" wrapText="1" readingOrder="1"/>
    </xf>
    <xf numFmtId="0" fontId="2" fillId="0" borderId="27" xfId="0" applyFont="1" applyBorder="1" applyAlignment="1">
      <alignment horizontal="center" vertical="center" wrapText="1" readingOrder="1"/>
    </xf>
    <xf numFmtId="0" fontId="2" fillId="0" borderId="21" xfId="0" applyFont="1" applyBorder="1" applyAlignment="1">
      <alignment horizontal="center" vertical="center" wrapText="1" readingOrder="1"/>
    </xf>
    <xf numFmtId="0" fontId="19" fillId="0" borderId="19" xfId="0" applyFont="1" applyBorder="1" applyAlignment="1">
      <alignment horizontal="left" wrapText="1" readingOrder="1"/>
    </xf>
    <xf numFmtId="0" fontId="2" fillId="15" borderId="25" xfId="0" applyFont="1" applyFill="1" applyBorder="1" applyAlignment="1">
      <alignment horizontal="center" vertical="center" wrapText="1" readingOrder="1"/>
    </xf>
    <xf numFmtId="0" fontId="2" fillId="15" borderId="23" xfId="0" applyFont="1" applyFill="1" applyBorder="1" applyAlignment="1">
      <alignment horizontal="center" vertical="center" wrapText="1" readingOrder="1"/>
    </xf>
    <xf numFmtId="0" fontId="36" fillId="13" borderId="18" xfId="0" applyFont="1" applyFill="1" applyBorder="1" applyAlignment="1">
      <alignment horizontal="center" wrapText="1" readingOrder="1"/>
    </xf>
    <xf numFmtId="0" fontId="36" fillId="13" borderId="22" xfId="0" applyFont="1" applyFill="1" applyBorder="1" applyAlignment="1">
      <alignment horizontal="center" wrapText="1" readingOrder="1"/>
    </xf>
    <xf numFmtId="0" fontId="21" fillId="14" borderId="20" xfId="0" applyFont="1" applyFill="1" applyBorder="1" applyAlignment="1">
      <alignment horizontal="center" vertical="center" wrapText="1" readingOrder="1"/>
    </xf>
    <xf numFmtId="0" fontId="21" fillId="14" borderId="23" xfId="0" applyFont="1" applyFill="1" applyBorder="1" applyAlignment="1">
      <alignment horizontal="center" vertical="center" wrapText="1" readingOrder="1"/>
    </xf>
    <xf numFmtId="0" fontId="2" fillId="16" borderId="25" xfId="0" applyFont="1" applyFill="1" applyBorder="1" applyAlignment="1">
      <alignment horizontal="center" vertical="center" wrapText="1" readingOrder="1"/>
    </xf>
    <xf numFmtId="0" fontId="2" fillId="16" borderId="23"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6" xfId="0" applyFont="1" applyFill="1" applyBorder="1" applyAlignment="1">
      <alignment horizontal="center" vertical="center" textRotation="90" wrapText="1" readingOrder="1"/>
    </xf>
    <xf numFmtId="0" fontId="2" fillId="0" borderId="17" xfId="0" applyFont="1" applyBorder="1" applyAlignment="1">
      <alignment horizontal="center" vertical="center" wrapText="1" readingOrder="1"/>
    </xf>
    <xf numFmtId="0" fontId="36" fillId="13" borderId="18" xfId="0" applyFont="1" applyFill="1" applyBorder="1" applyAlignment="1">
      <alignment horizontal="left" vertical="center" wrapText="1" readingOrder="1"/>
    </xf>
    <xf numFmtId="0" fontId="36" fillId="13" borderId="22" xfId="0" applyFont="1" applyFill="1" applyBorder="1" applyAlignment="1">
      <alignment horizontal="left" vertical="center" wrapText="1" readingOrder="1"/>
    </xf>
    <xf numFmtId="0" fontId="19" fillId="14" borderId="18" xfId="0" applyFont="1" applyFill="1" applyBorder="1" applyAlignment="1">
      <alignment horizontal="left" vertical="center" wrapText="1" readingOrder="1"/>
    </xf>
    <xf numFmtId="0" fontId="19" fillId="14" borderId="22" xfId="0" applyFont="1" applyFill="1" applyBorder="1" applyAlignment="1">
      <alignment horizontal="left" vertical="center" wrapText="1" readingOrder="1"/>
    </xf>
    <xf numFmtId="0" fontId="2" fillId="13" borderId="25" xfId="0" applyFont="1" applyFill="1" applyBorder="1" applyAlignment="1">
      <alignment horizontal="center" vertical="center" wrapText="1" readingOrder="1"/>
    </xf>
    <xf numFmtId="0" fontId="2" fillId="13" borderId="23" xfId="0" applyFont="1" applyFill="1" applyBorder="1" applyAlignment="1">
      <alignment horizontal="center" vertical="center" wrapText="1" readingOrder="1"/>
    </xf>
    <xf numFmtId="0" fontId="19" fillId="13" borderId="22" xfId="0" applyFont="1" applyFill="1" applyBorder="1" applyAlignment="1">
      <alignment horizontal="center" wrapText="1" readingOrder="1"/>
    </xf>
    <xf numFmtId="0" fontId="5" fillId="0" borderId="33" xfId="0" applyFont="1" applyBorder="1" applyAlignment="1">
      <alignment horizontal="justify" vertical="center" wrapText="1"/>
    </xf>
    <xf numFmtId="0" fontId="23" fillId="6" borderId="29" xfId="0" applyFont="1" applyFill="1" applyBorder="1" applyAlignment="1">
      <alignment horizontal="center" vertical="center" wrapText="1" readingOrder="1"/>
    </xf>
    <xf numFmtId="0" fontId="23" fillId="6" borderId="30" xfId="0" applyFont="1" applyFill="1" applyBorder="1" applyAlignment="1">
      <alignment horizontal="center" vertical="center" wrapText="1" readingOrder="1"/>
    </xf>
    <xf numFmtId="0" fontId="23" fillId="6" borderId="11" xfId="0" applyFont="1" applyFill="1" applyBorder="1" applyAlignment="1">
      <alignment horizontal="center" vertical="center" wrapText="1" readingOrder="1"/>
    </xf>
    <xf numFmtId="0" fontId="2" fillId="0" borderId="31" xfId="0" applyFont="1" applyBorder="1" applyAlignment="1">
      <alignment horizontal="center" vertical="center" wrapText="1" readingOrder="1"/>
    </xf>
    <xf numFmtId="0" fontId="2" fillId="0" borderId="32"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5" fillId="0" borderId="0" xfId="0" applyFont="1" applyAlignment="1">
      <alignment horizontal="justify" vertical="center" wrapText="1"/>
    </xf>
    <xf numFmtId="0" fontId="23" fillId="6" borderId="69" xfId="0" applyFont="1" applyFill="1" applyBorder="1" applyAlignment="1">
      <alignment horizontal="center" vertical="center" wrapText="1" readingOrder="1"/>
    </xf>
    <xf numFmtId="0" fontId="2" fillId="0" borderId="71" xfId="0" applyFont="1" applyBorder="1" applyAlignment="1">
      <alignment horizontal="center" vertical="center" wrapText="1" readingOrder="1"/>
    </xf>
    <xf numFmtId="0" fontId="2" fillId="0" borderId="72" xfId="0" applyFont="1" applyBorder="1" applyAlignment="1">
      <alignment horizontal="center" vertical="center" wrapText="1" readingOrder="1"/>
    </xf>
    <xf numFmtId="0" fontId="2" fillId="0" borderId="73" xfId="0" applyFont="1" applyBorder="1" applyAlignment="1">
      <alignment horizontal="center" vertical="center" wrapText="1" readingOrder="1"/>
    </xf>
    <xf numFmtId="0" fontId="2" fillId="0" borderId="74" xfId="0" applyFont="1" applyBorder="1" applyAlignment="1">
      <alignment horizontal="center" vertical="center" wrapText="1" readingOrder="1"/>
    </xf>
    <xf numFmtId="0" fontId="2" fillId="0" borderId="75" xfId="0" applyFont="1" applyBorder="1" applyAlignment="1">
      <alignment horizontal="center" vertical="center" wrapText="1" readingOrder="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15" fillId="0" borderId="37" xfId="0" applyFont="1" applyBorder="1" applyAlignment="1">
      <alignment horizontal="center" vertical="center"/>
    </xf>
    <xf numFmtId="0" fontId="8" fillId="6" borderId="53" xfId="0" applyFont="1" applyFill="1" applyBorder="1" applyAlignment="1">
      <alignment horizontal="center" vertical="center" wrapText="1" readingOrder="1"/>
    </xf>
    <xf numFmtId="0" fontId="8" fillId="6" borderId="52" xfId="0" applyFont="1" applyFill="1" applyBorder="1" applyAlignment="1">
      <alignment horizontal="center" vertical="center" wrapText="1" readingOrder="1"/>
    </xf>
    <xf numFmtId="0" fontId="32" fillId="0" borderId="78" xfId="0" applyFont="1" applyBorder="1" applyAlignment="1">
      <alignment horizontal="justify" vertical="center" wrapText="1"/>
    </xf>
    <xf numFmtId="0" fontId="31" fillId="0" borderId="79" xfId="0" applyFont="1" applyBorder="1" applyAlignment="1">
      <alignment horizontal="justify" vertical="center" wrapText="1"/>
    </xf>
    <xf numFmtId="0" fontId="15" fillId="0" borderId="38" xfId="0" applyFont="1" applyBorder="1" applyAlignment="1">
      <alignment horizontal="center" vertical="center"/>
    </xf>
    <xf numFmtId="0" fontId="15" fillId="0" borderId="41" xfId="0" applyFont="1" applyBorder="1" applyAlignment="1">
      <alignment horizontal="center" vertical="center"/>
    </xf>
    <xf numFmtId="0" fontId="15" fillId="0" borderId="43" xfId="0" applyFont="1" applyBorder="1" applyAlignment="1">
      <alignment horizontal="center" vertical="center"/>
    </xf>
    <xf numFmtId="0" fontId="15" fillId="0" borderId="56" xfId="0" applyFont="1" applyBorder="1" applyAlignment="1">
      <alignment horizontal="center" vertical="center"/>
    </xf>
    <xf numFmtId="0" fontId="25" fillId="0" borderId="87" xfId="0" applyFont="1" applyBorder="1" applyAlignment="1">
      <alignment horizontal="center" vertical="center" wrapText="1"/>
    </xf>
    <xf numFmtId="0" fontId="25" fillId="0" borderId="88" xfId="0" applyFont="1" applyBorder="1" applyAlignment="1">
      <alignment horizontal="center" vertical="center" wrapText="1"/>
    </xf>
    <xf numFmtId="0" fontId="25" fillId="0" borderId="89" xfId="0" applyFont="1" applyBorder="1" applyAlignment="1">
      <alignment horizontal="center" vertical="center" wrapText="1"/>
    </xf>
    <xf numFmtId="0" fontId="8" fillId="6" borderId="62" xfId="0" applyFont="1" applyFill="1" applyBorder="1" applyAlignment="1">
      <alignment horizontal="center" vertical="center" wrapText="1" readingOrder="1"/>
    </xf>
    <xf numFmtId="0" fontId="8" fillId="6" borderId="63" xfId="0" applyFont="1" applyFill="1" applyBorder="1" applyAlignment="1">
      <alignment horizontal="center" vertical="center" wrapText="1" readingOrder="1"/>
    </xf>
    <xf numFmtId="0" fontId="8" fillId="6" borderId="82" xfId="0" applyFont="1" applyFill="1" applyBorder="1" applyAlignment="1">
      <alignment horizontal="center" vertical="center" wrapText="1" readingOrder="1"/>
    </xf>
    <xf numFmtId="0" fontId="0" fillId="0" borderId="53" xfId="0" applyBorder="1" applyAlignment="1">
      <alignment horizontal="justify" vertical="top" wrapText="1"/>
    </xf>
    <xf numFmtId="0" fontId="0" fillId="0" borderId="60" xfId="0" applyBorder="1" applyAlignment="1">
      <alignment horizontal="justify" vertical="top" wrapText="1"/>
    </xf>
    <xf numFmtId="0" fontId="0" fillId="0" borderId="61" xfId="0" applyBorder="1" applyAlignment="1">
      <alignment horizontal="justify" vertical="top" wrapText="1"/>
    </xf>
    <xf numFmtId="0" fontId="32" fillId="0" borderId="46" xfId="0" applyFont="1" applyBorder="1" applyAlignment="1">
      <alignment horizontal="justify" vertical="center" wrapText="1"/>
    </xf>
    <xf numFmtId="0" fontId="31" fillId="0" borderId="41" xfId="0" applyFont="1" applyBorder="1" applyAlignment="1">
      <alignment horizontal="justify" vertical="center" wrapText="1"/>
    </xf>
    <xf numFmtId="0" fontId="15" fillId="0" borderId="47" xfId="0" applyFont="1" applyBorder="1" applyAlignment="1">
      <alignment horizontal="center" vertical="center"/>
    </xf>
    <xf numFmtId="0" fontId="31" fillId="0" borderId="55" xfId="0" applyFont="1" applyBorder="1" applyAlignment="1">
      <alignment horizontal="justify" vertical="center" wrapText="1"/>
    </xf>
    <xf numFmtId="0" fontId="32" fillId="0" borderId="38" xfId="0" applyFont="1" applyBorder="1" applyAlignment="1">
      <alignment horizontal="justify" vertical="center" wrapText="1"/>
    </xf>
    <xf numFmtId="0" fontId="15" fillId="0" borderId="39" xfId="0" applyFont="1" applyBorder="1" applyAlignment="1">
      <alignment horizontal="center" vertical="center"/>
    </xf>
    <xf numFmtId="0" fontId="49" fillId="27" borderId="37" xfId="5" applyFont="1" applyFill="1" applyBorder="1" applyAlignment="1">
      <alignment horizontal="center" vertical="center" wrapText="1"/>
    </xf>
    <xf numFmtId="0" fontId="51" fillId="0" borderId="94" xfId="0" applyFont="1" applyBorder="1" applyAlignment="1">
      <alignment horizontal="center" vertical="center"/>
    </xf>
    <xf numFmtId="0" fontId="51" fillId="0" borderId="95" xfId="0" applyFont="1" applyBorder="1" applyAlignment="1">
      <alignment horizontal="center" vertical="center"/>
    </xf>
    <xf numFmtId="0" fontId="51" fillId="0" borderId="96" xfId="0" applyFont="1" applyBorder="1" applyAlignment="1">
      <alignment horizontal="center" vertical="center"/>
    </xf>
    <xf numFmtId="0" fontId="50" fillId="0" borderId="98" xfId="0" applyFont="1" applyBorder="1" applyAlignment="1">
      <alignment horizontal="center" vertical="center" wrapText="1"/>
    </xf>
    <xf numFmtId="0" fontId="50" fillId="0" borderId="104" xfId="0" applyFont="1" applyBorder="1" applyAlignment="1">
      <alignment horizontal="center" vertical="center" wrapText="1"/>
    </xf>
    <xf numFmtId="0" fontId="49" fillId="0" borderId="98" xfId="0" applyFont="1" applyBorder="1" applyAlignment="1">
      <alignment horizontal="center" vertical="center" wrapText="1"/>
    </xf>
    <xf numFmtId="0" fontId="49" fillId="0" borderId="100" xfId="0" applyFont="1" applyBorder="1" applyAlignment="1">
      <alignment horizontal="center" vertical="center" wrapText="1"/>
    </xf>
    <xf numFmtId="0" fontId="49" fillId="0" borderId="104" xfId="0" applyFont="1" applyBorder="1" applyAlignment="1">
      <alignment horizontal="center" vertical="center" wrapText="1"/>
    </xf>
    <xf numFmtId="0" fontId="1" fillId="0" borderId="98" xfId="0" applyFont="1" applyBorder="1" applyAlignment="1">
      <alignment horizontal="center" vertical="center"/>
    </xf>
    <xf numFmtId="0" fontId="1" fillId="0" borderId="100" xfId="0" applyFont="1" applyBorder="1" applyAlignment="1">
      <alignment horizontal="center" vertical="center"/>
    </xf>
    <xf numFmtId="0" fontId="1" fillId="0" borderId="104" xfId="0" applyFont="1" applyBorder="1" applyAlignment="1">
      <alignment horizontal="center" vertical="center"/>
    </xf>
    <xf numFmtId="0" fontId="49" fillId="0" borderId="92" xfId="0" applyFont="1" applyBorder="1" applyAlignment="1">
      <alignment horizontal="center" vertical="center" wrapText="1"/>
    </xf>
    <xf numFmtId="0" fontId="49" fillId="0" borderId="119" xfId="0" applyFont="1" applyBorder="1" applyAlignment="1">
      <alignment horizontal="center" vertical="center" wrapText="1"/>
    </xf>
    <xf numFmtId="0" fontId="49" fillId="0" borderId="97" xfId="0" applyFont="1" applyBorder="1" applyAlignment="1">
      <alignment horizontal="center" vertical="center" wrapText="1"/>
    </xf>
    <xf numFmtId="0" fontId="49" fillId="0" borderId="99" xfId="0" applyFont="1" applyBorder="1" applyAlignment="1">
      <alignment horizontal="center" vertical="center" wrapText="1"/>
    </xf>
    <xf numFmtId="0" fontId="49" fillId="0" borderId="98" xfId="0" applyFont="1" applyBorder="1" applyAlignment="1">
      <alignment horizontal="center" vertical="center"/>
    </xf>
    <xf numFmtId="0" fontId="49" fillId="0" borderId="100" xfId="0" applyFont="1" applyBorder="1" applyAlignment="1">
      <alignment horizontal="center" vertical="center"/>
    </xf>
    <xf numFmtId="0" fontId="49" fillId="0" borderId="104" xfId="0" applyFont="1" applyBorder="1" applyAlignment="1">
      <alignment horizontal="center" vertical="center"/>
    </xf>
    <xf numFmtId="0" fontId="1" fillId="0" borderId="114" xfId="0" applyFont="1" applyBorder="1" applyAlignment="1">
      <alignment horizontal="center" vertical="center"/>
    </xf>
    <xf numFmtId="0" fontId="47" fillId="0" borderId="64" xfId="0" applyFont="1" applyBorder="1" applyAlignment="1">
      <alignment horizontal="center"/>
    </xf>
    <xf numFmtId="0" fontId="47" fillId="0" borderId="65" xfId="0" applyFont="1" applyBorder="1" applyAlignment="1">
      <alignment horizontal="center"/>
    </xf>
    <xf numFmtId="0" fontId="47" fillId="0" borderId="66" xfId="0" applyFont="1" applyBorder="1" applyAlignment="1">
      <alignment horizontal="center"/>
    </xf>
    <xf numFmtId="0" fontId="1" fillId="0" borderId="113" xfId="0" applyFont="1" applyBorder="1" applyAlignment="1">
      <alignment horizontal="center" vertical="center"/>
    </xf>
    <xf numFmtId="0" fontId="48" fillId="0" borderId="92" xfId="0" applyFont="1" applyBorder="1" applyAlignment="1">
      <alignment horizontal="center" vertical="center" wrapText="1"/>
    </xf>
    <xf numFmtId="0" fontId="48" fillId="0" borderId="97" xfId="0" applyFont="1" applyBorder="1" applyAlignment="1">
      <alignment horizontal="center" vertical="center" wrapText="1"/>
    </xf>
    <xf numFmtId="0" fontId="48" fillId="0" borderId="99" xfId="0" applyFont="1" applyBorder="1" applyAlignment="1">
      <alignment horizontal="center" vertical="center" wrapText="1"/>
    </xf>
    <xf numFmtId="0" fontId="48" fillId="0" borderId="93" xfId="0" applyFont="1" applyBorder="1" applyAlignment="1">
      <alignment horizontal="center" vertical="center" wrapText="1"/>
    </xf>
    <xf numFmtId="0" fontId="48" fillId="0" borderId="94" xfId="0" applyFont="1" applyBorder="1" applyAlignment="1">
      <alignment horizontal="center" vertical="center" wrapText="1"/>
    </xf>
    <xf numFmtId="0" fontId="48" fillId="0" borderId="95" xfId="0" applyFont="1" applyBorder="1" applyAlignment="1">
      <alignment horizontal="center" vertical="center" wrapText="1"/>
    </xf>
    <xf numFmtId="0" fontId="48" fillId="0" borderId="96" xfId="0" applyFont="1" applyBorder="1" applyAlignment="1">
      <alignment horizontal="center" vertical="center" wrapText="1"/>
    </xf>
    <xf numFmtId="0" fontId="48" fillId="0" borderId="98" xfId="0" applyFont="1" applyBorder="1" applyAlignment="1">
      <alignment horizontal="center" vertical="center" wrapText="1"/>
    </xf>
    <xf numFmtId="0" fontId="48" fillId="0" borderId="100" xfId="0" applyFont="1" applyBorder="1" applyAlignment="1">
      <alignment horizontal="center" vertical="center" wrapText="1"/>
    </xf>
    <xf numFmtId="0" fontId="58" fillId="0" borderId="147" xfId="0" applyFont="1" applyBorder="1" applyAlignment="1">
      <alignment horizontal="center" vertical="center" wrapText="1"/>
    </xf>
    <xf numFmtId="0" fontId="58" fillId="0" borderId="148" xfId="0" applyFont="1" applyBorder="1" applyAlignment="1">
      <alignment horizontal="center" vertical="center" wrapText="1"/>
    </xf>
    <xf numFmtId="0" fontId="58" fillId="0" borderId="149" xfId="0" applyFont="1" applyBorder="1" applyAlignment="1">
      <alignment horizontal="center" vertical="center" wrapText="1"/>
    </xf>
    <xf numFmtId="0" fontId="58" fillId="0" borderId="129" xfId="0" applyFont="1" applyBorder="1" applyAlignment="1">
      <alignment horizontal="center" vertical="center" wrapText="1"/>
    </xf>
    <xf numFmtId="0" fontId="62" fillId="0" borderId="130" xfId="0" applyFont="1" applyBorder="1" applyAlignment="1">
      <alignment horizontal="center" vertical="center" wrapText="1"/>
    </xf>
    <xf numFmtId="0" fontId="62" fillId="0" borderId="131" xfId="0" applyFont="1" applyBorder="1" applyAlignment="1">
      <alignment horizontal="center" vertical="center" wrapText="1"/>
    </xf>
    <xf numFmtId="0" fontId="59" fillId="22" borderId="129" xfId="0" applyFont="1" applyFill="1" applyBorder="1" applyAlignment="1">
      <alignment horizontal="center" vertical="center" wrapText="1"/>
    </xf>
    <xf numFmtId="0" fontId="62" fillId="0" borderId="129" xfId="0" applyFont="1" applyBorder="1" applyAlignment="1">
      <alignment horizontal="center" vertical="center" wrapText="1"/>
    </xf>
    <xf numFmtId="0" fontId="60" fillId="0" borderId="138" xfId="0" applyFont="1" applyBorder="1" applyAlignment="1">
      <alignment horizontal="center" vertical="center" wrapText="1"/>
    </xf>
    <xf numFmtId="0" fontId="60" fillId="0" borderId="139" xfId="0" applyFont="1" applyBorder="1" applyAlignment="1">
      <alignment horizontal="center" vertical="center" wrapText="1"/>
    </xf>
    <xf numFmtId="0" fontId="60" fillId="0" borderId="140" xfId="0" applyFont="1" applyBorder="1" applyAlignment="1">
      <alignment horizontal="center" vertical="center" wrapText="1"/>
    </xf>
    <xf numFmtId="0" fontId="59" fillId="0" borderId="138" xfId="0" applyFont="1" applyBorder="1" applyAlignment="1">
      <alignment horizontal="center" vertical="center" wrapText="1"/>
    </xf>
    <xf numFmtId="0" fontId="59" fillId="0" borderId="139" xfId="0" applyFont="1" applyBorder="1" applyAlignment="1">
      <alignment horizontal="center" vertical="center" wrapText="1"/>
    </xf>
    <xf numFmtId="0" fontId="59" fillId="0" borderId="140" xfId="0" applyFont="1" applyBorder="1" applyAlignment="1">
      <alignment horizontal="center" vertical="center" wrapText="1"/>
    </xf>
    <xf numFmtId="0" fontId="60" fillId="0" borderId="142" xfId="0" applyFont="1" applyBorder="1" applyAlignment="1">
      <alignment horizontal="center" vertical="center" wrapText="1"/>
    </xf>
    <xf numFmtId="0" fontId="60" fillId="0" borderId="141" xfId="0" applyFont="1" applyBorder="1" applyAlignment="1">
      <alignment horizontal="center" vertical="center" wrapText="1"/>
    </xf>
    <xf numFmtId="0" fontId="59" fillId="22" borderId="142" xfId="0" applyFont="1" applyFill="1" applyBorder="1" applyAlignment="1">
      <alignment horizontal="center" vertical="center" wrapText="1"/>
    </xf>
    <xf numFmtId="0" fontId="59" fillId="22" borderId="141" xfId="0" applyFont="1" applyFill="1" applyBorder="1" applyAlignment="1">
      <alignment horizontal="center" vertical="center" wrapText="1"/>
    </xf>
    <xf numFmtId="0" fontId="23" fillId="6" borderId="50" xfId="0" applyFont="1" applyFill="1" applyBorder="1" applyAlignment="1">
      <alignment horizontal="center" vertical="center" wrapText="1" readingOrder="1"/>
    </xf>
    <xf numFmtId="0" fontId="23" fillId="6" borderId="84" xfId="0" applyFont="1" applyFill="1" applyBorder="1" applyAlignment="1">
      <alignment horizontal="center" vertical="center" wrapText="1" readingOrder="1"/>
    </xf>
    <xf numFmtId="0" fontId="30" fillId="6" borderId="50" xfId="0" applyFont="1" applyFill="1" applyBorder="1" applyAlignment="1">
      <alignment horizontal="center" vertical="center" wrapText="1" readingOrder="1"/>
    </xf>
    <xf numFmtId="0" fontId="15" fillId="0" borderId="46" xfId="0" applyFont="1" applyBorder="1" applyAlignment="1">
      <alignment horizontal="justify" vertical="center" wrapText="1"/>
    </xf>
    <xf numFmtId="0" fontId="15" fillId="0" borderId="41" xfId="0" applyFont="1" applyBorder="1" applyAlignment="1">
      <alignment horizontal="justify" vertical="center" wrapText="1"/>
    </xf>
    <xf numFmtId="0" fontId="5" fillId="0" borderId="84" xfId="0" applyFont="1" applyBorder="1" applyAlignment="1">
      <alignment horizontal="center" vertical="center" wrapText="1"/>
    </xf>
    <xf numFmtId="0" fontId="5" fillId="0" borderId="47" xfId="0" applyFont="1" applyBorder="1" applyAlignment="1">
      <alignment horizontal="center" vertical="center" wrapText="1"/>
    </xf>
    <xf numFmtId="9" fontId="5" fillId="0" borderId="84" xfId="1" applyFont="1" applyBorder="1" applyAlignment="1">
      <alignment horizontal="center" vertical="center" wrapText="1"/>
    </xf>
    <xf numFmtId="9" fontId="5" fillId="0" borderId="47" xfId="1" applyFont="1" applyBorder="1" applyAlignment="1">
      <alignment horizontal="center" vertical="center" wrapText="1"/>
    </xf>
    <xf numFmtId="9" fontId="5" fillId="0" borderId="37" xfId="1" applyFont="1" applyBorder="1" applyAlignment="1">
      <alignment horizontal="center" vertical="center" wrapText="1"/>
    </xf>
    <xf numFmtId="0" fontId="24" fillId="0" borderId="56" xfId="0" applyFont="1" applyBorder="1" applyAlignment="1">
      <alignment horizontal="center" vertical="center" wrapText="1"/>
    </xf>
    <xf numFmtId="0" fontId="24" fillId="0" borderId="47" xfId="0" applyFont="1" applyBorder="1" applyAlignment="1">
      <alignment horizontal="center" vertical="center" wrapText="1"/>
    </xf>
    <xf numFmtId="9" fontId="24" fillId="3" borderId="56" xfId="1" applyFont="1" applyFill="1" applyBorder="1" applyAlignment="1">
      <alignment horizontal="center" vertical="center" wrapText="1"/>
    </xf>
    <xf numFmtId="9" fontId="24" fillId="3" borderId="47" xfId="1" applyFont="1" applyFill="1" applyBorder="1" applyAlignment="1">
      <alignment horizontal="center" vertical="center" wrapText="1"/>
    </xf>
    <xf numFmtId="0" fontId="5" fillId="0" borderId="56" xfId="0" applyFont="1" applyBorder="1" applyAlignment="1">
      <alignment horizontal="center"/>
    </xf>
    <xf numFmtId="0" fontId="5" fillId="0" borderId="47" xfId="0" applyFont="1" applyBorder="1" applyAlignment="1">
      <alignment horizontal="center"/>
    </xf>
    <xf numFmtId="9" fontId="5" fillId="0" borderId="84" xfId="0" applyNumberFormat="1" applyFont="1" applyBorder="1" applyAlignment="1">
      <alignment horizontal="center" vertical="center"/>
    </xf>
    <xf numFmtId="9" fontId="5" fillId="0" borderId="47" xfId="0" applyNumberFormat="1" applyFont="1" applyBorder="1" applyAlignment="1">
      <alignment horizontal="center" vertical="center"/>
    </xf>
  </cellXfs>
  <cellStyles count="50">
    <cellStyle name="Hipervínculo" xfId="4" builtinId="8"/>
    <cellStyle name="Millares" xfId="2" builtinId="3"/>
    <cellStyle name="Millares [0]" xfId="3" builtinId="6"/>
    <cellStyle name="Millares [0] 2" xfId="10" xr:uid="{B1CE9DA2-C7F3-49AA-B9A3-0E907B52C76B}"/>
    <cellStyle name="Millares [0] 3" xfId="12" xr:uid="{708491DF-9EBE-4D10-A000-6AF3A2D32968}"/>
    <cellStyle name="Millares [0] 4" xfId="8" xr:uid="{3728D10C-D8C0-4B46-86AA-198401823F9D}"/>
    <cellStyle name="Millares [0] 5" xfId="16" xr:uid="{E34F467F-7210-4E03-9F87-319C134F68B0}"/>
    <cellStyle name="Millares [0] 6" xfId="46" xr:uid="{B7D9F5EC-DC46-47A2-BE82-06905E9820A2}"/>
    <cellStyle name="Millares 10" xfId="20" xr:uid="{D8262B8F-1530-4BE7-9A38-B3FEFFCC50F0}"/>
    <cellStyle name="Millares 11" xfId="21" xr:uid="{FF6FAB01-07C9-4DB0-B915-68B58F07B0D4}"/>
    <cellStyle name="Millares 12" xfId="22" xr:uid="{319F5A8A-D0A2-4B70-81A0-E0CF4F3E7B99}"/>
    <cellStyle name="Millares 13" xfId="23" xr:uid="{6CAD3995-66CC-4948-BEDD-F9A63F402926}"/>
    <cellStyle name="Millares 14" xfId="24" xr:uid="{49349940-94B7-44B5-B8D6-F9AAEE63545D}"/>
    <cellStyle name="Millares 15" xfId="25" xr:uid="{E56888F1-6CCD-4DF0-A6B9-E5F11ACC15D6}"/>
    <cellStyle name="Millares 16" xfId="26" xr:uid="{C7C2F9E9-4BF7-4C69-A28B-AD318116B8AC}"/>
    <cellStyle name="Millares 17" xfId="27" xr:uid="{F702B0AE-1F11-45D1-A144-51E4F9ACF489}"/>
    <cellStyle name="Millares 18" xfId="28" xr:uid="{889F310D-9BE2-4A38-93C1-7988E2C19615}"/>
    <cellStyle name="Millares 19" xfId="29" xr:uid="{48925644-3B3E-4861-B678-CDA6ABF3B03C}"/>
    <cellStyle name="Millares 2" xfId="11" xr:uid="{85A2675F-E259-4E26-812C-563007E5257C}"/>
    <cellStyle name="Millares 20" xfId="30" xr:uid="{69C069FB-08FB-4E99-931E-1206B488DCAE}"/>
    <cellStyle name="Millares 21" xfId="31" xr:uid="{5AD8FDF5-D9F4-46E3-A003-7FF24B23B4DA}"/>
    <cellStyle name="Millares 22" xfId="32" xr:uid="{6D48AADE-90C2-4309-801E-C63FAC051DA7}"/>
    <cellStyle name="Millares 23" xfId="33" xr:uid="{EC428A6D-B9ED-4087-B4CA-59CDBACEBA45}"/>
    <cellStyle name="Millares 24" xfId="34" xr:uid="{8612B50B-3A73-4AF5-B654-AA8A6639F0AD}"/>
    <cellStyle name="Millares 25" xfId="35" xr:uid="{70F6CE97-A104-4DFB-B605-97FD4540BDD4}"/>
    <cellStyle name="Millares 26" xfId="36" xr:uid="{2A556CC6-0151-4914-983B-85C6F54C05CA}"/>
    <cellStyle name="Millares 27" xfId="37" xr:uid="{19A0FB0D-9F4E-4F53-877B-F7FAF12E6088}"/>
    <cellStyle name="Millares 28" xfId="38" xr:uid="{D625B22D-C466-4F73-BCC5-55C8B81EBD0D}"/>
    <cellStyle name="Millares 29" xfId="39" xr:uid="{A8DCB10C-77DB-4A86-9CED-4E35695CA0B2}"/>
    <cellStyle name="Millares 3" xfId="13" xr:uid="{7A8DD6C5-0D3F-445D-8784-E0D09EB1A6F4}"/>
    <cellStyle name="Millares 30" xfId="40" xr:uid="{2C71DE0F-0280-42B5-B61B-5EF61AAB7143}"/>
    <cellStyle name="Millares 31" xfId="41" xr:uid="{90740469-D10E-4461-A24A-F90EB2DE6AAE}"/>
    <cellStyle name="Millares 32" xfId="42" xr:uid="{AD99D95F-BC8D-40A5-A9C7-95F1995042F4}"/>
    <cellStyle name="Millares 33" xfId="43" xr:uid="{D30ECD51-62FD-4992-831A-3D4E8ED7657A}"/>
    <cellStyle name="Millares 34" xfId="44" xr:uid="{6645E1EB-46B9-4C0D-8B53-F19283D40164}"/>
    <cellStyle name="Millares 35" xfId="45" xr:uid="{D12B181C-B5E8-4151-98D9-8403774C99D3}"/>
    <cellStyle name="Millares 36" xfId="47" xr:uid="{C3989938-CCFB-4D00-8677-C938E5F99E75}"/>
    <cellStyle name="Millares 37" xfId="48" xr:uid="{7FEAFC5C-155A-45A2-9B3A-5B281A5F7FDB}"/>
    <cellStyle name="Millares 38" xfId="49" xr:uid="{23B44316-923D-4AEB-A12F-2B5B73E7438E}"/>
    <cellStyle name="Millares 4" xfId="9" xr:uid="{8E79DB92-A84C-4B73-8CD0-D09AD56CC6B6}"/>
    <cellStyle name="Millares 5" xfId="14" xr:uid="{8C9CD51F-0BA7-4B55-8361-8AF6F17DEC6C}"/>
    <cellStyle name="Millares 6" xfId="15" xr:uid="{107F3593-67D5-43A7-8F16-ED2D6FDA891A}"/>
    <cellStyle name="Millares 7" xfId="17" xr:uid="{26EF679C-EA83-4B89-98D2-051E43DA1415}"/>
    <cellStyle name="Millares 8" xfId="18" xr:uid="{11A98217-2758-45CC-A909-A6828647379E}"/>
    <cellStyle name="Millares 9" xfId="19" xr:uid="{17A25B52-6F75-49FD-8EFB-4B8D072F1207}"/>
    <cellStyle name="Normal" xfId="0" builtinId="0"/>
    <cellStyle name="Normal 2" xfId="6" xr:uid="{D87CEAA2-3BAC-496A-95AC-66DD80AF817A}"/>
    <cellStyle name="Normal 3" xfId="7" xr:uid="{BC644514-9B1C-45ED-B0AD-5F916EFD08A8}"/>
    <cellStyle name="Normal 4" xfId="5" xr:uid="{58305F33-860F-48E7-9A65-1C4C98DEE97D}"/>
    <cellStyle name="Porcentaje" xfId="1" builtinId="5"/>
  </cellStyles>
  <dxfs count="201">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ADDB7B"/>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0000"/>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theme="0" tint="-0.14996795556505021"/>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rgb="FFFFFF00"/>
          <bgColor rgb="FFFFFF00"/>
        </patternFill>
      </fill>
    </dxf>
    <dxf>
      <fill>
        <patternFill>
          <fgColor rgb="FFFFC000"/>
          <bgColor rgb="FFFFC000"/>
        </patternFill>
      </fill>
    </dxf>
    <dxf>
      <fill>
        <patternFill>
          <fgColor theme="6"/>
        </patternFill>
      </fill>
    </dxf>
    <dxf>
      <fill>
        <patternFill>
          <bgColor rgb="FF00B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fgColor rgb="FF92D050"/>
          <bgColor rgb="FF92D050"/>
        </patternFill>
      </fill>
    </dxf>
    <dxf>
      <fill>
        <patternFill>
          <bgColor rgb="FFFF0000"/>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theme="0" tint="-0.14996795556505021"/>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fgColor theme="6"/>
        </patternFill>
      </fill>
    </dxf>
    <dxf>
      <fill>
        <patternFill>
          <fgColor rgb="FF92D050"/>
          <bgColor theme="6" tint="0.59996337778862885"/>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theme="0" tint="-0.14996795556505021"/>
        </patternFill>
      </fill>
    </dxf>
    <dxf>
      <fill>
        <patternFill>
          <fgColor rgb="FFFFC000"/>
          <bgColor rgb="FFFFC000"/>
        </patternFill>
      </fill>
    </dxf>
    <dxf>
      <fill>
        <patternFill>
          <fgColor rgb="FFFFFF00"/>
          <bgColor rgb="FFFFFF00"/>
        </patternFill>
      </fill>
    </dxf>
    <dxf>
      <fill>
        <patternFill>
          <bgColor rgb="FFFF000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fgColor theme="6"/>
        </patternFill>
      </fill>
    </dxf>
    <dxf>
      <fill>
        <patternFill>
          <fgColor rgb="FF92D050"/>
          <bgColor theme="6" tint="0.59996337778862885"/>
        </patternFill>
      </fill>
    </dxf>
    <dxf>
      <fill>
        <patternFill>
          <bgColor theme="0" tint="-0.14996795556505021"/>
        </patternFill>
      </fill>
    </dxf>
    <dxf>
      <fill>
        <patternFill>
          <fgColor rgb="FFFFFF00"/>
          <bgColor rgb="FFFFFF0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FFC000"/>
          <bgColor rgb="FFFFC000"/>
        </patternFill>
      </fill>
    </dxf>
    <dxf>
      <fill>
        <patternFill>
          <bgColor rgb="FFFF0000"/>
        </patternFill>
      </fill>
    </dxf>
    <dxf>
      <fill>
        <patternFill>
          <bgColor rgb="FF00B050"/>
        </patternFill>
      </fill>
    </dxf>
    <dxf>
      <fill>
        <patternFill>
          <fgColor rgb="FF92D050"/>
          <bgColor rgb="FF92D050"/>
        </patternFill>
      </fill>
    </dxf>
    <dxf>
      <fill>
        <patternFill>
          <fgColor rgb="FF92D050"/>
          <bgColor theme="6" tint="0.59996337778862885"/>
        </patternFill>
      </fill>
    </dxf>
    <dxf>
      <fill>
        <patternFill>
          <fgColor theme="6"/>
        </patternFill>
      </fill>
    </dxf>
    <dxf>
      <fill>
        <patternFill>
          <bgColor theme="0" tint="-0.14996795556505021"/>
        </patternFill>
      </fill>
    </dxf>
    <dxf>
      <fill>
        <patternFill>
          <fgColor rgb="FFFFFF00"/>
          <bgColor rgb="FFFFFF00"/>
        </patternFill>
      </fill>
    </dxf>
    <dxf>
      <fill>
        <patternFill>
          <bgColor rgb="FF00B050"/>
        </patternFill>
      </fill>
    </dxf>
    <dxf>
      <fill>
        <patternFill>
          <bgColor rgb="FFFF0000"/>
        </patternFill>
      </fill>
    </dxf>
    <dxf>
      <fill>
        <patternFill>
          <fgColor rgb="FFFFC000"/>
          <bgColor rgb="FFFFC000"/>
        </patternFill>
      </fill>
    </dxf>
    <dxf>
      <fill>
        <patternFill>
          <fgColor rgb="FF92D050"/>
          <bgColor rgb="FF92D050"/>
        </patternFill>
      </fill>
    </dxf>
    <dxf>
      <fill>
        <patternFill>
          <fgColor rgb="FFFFFF00"/>
          <bgColor rgb="FFFFFF00"/>
        </patternFill>
      </fill>
    </dxf>
    <dxf>
      <fill>
        <patternFill>
          <bgColor theme="0" tint="-0.14996795556505021"/>
        </patternFill>
      </fill>
    </dxf>
    <dxf>
      <fill>
        <patternFill>
          <fgColor theme="6"/>
        </patternFill>
      </fill>
    </dxf>
    <dxf>
      <fill>
        <patternFill>
          <fgColor rgb="FF92D050"/>
          <bgColor theme="6" tint="0.59996337778862885"/>
        </patternFill>
      </fill>
    </dxf>
    <dxf>
      <fill>
        <patternFill>
          <fgColor rgb="FF92D050"/>
          <bgColor rgb="FF92D050"/>
        </patternFill>
      </fill>
    </dxf>
    <dxf>
      <fill>
        <patternFill>
          <bgColor rgb="FFFF0000"/>
        </patternFill>
      </fill>
    </dxf>
    <dxf>
      <fill>
        <patternFill>
          <fgColor rgb="FFFFFF00"/>
          <bgColor rgb="FFFFFF00"/>
        </patternFill>
      </fill>
    </dxf>
    <dxf>
      <fill>
        <patternFill>
          <fgColor rgb="FFFFC000"/>
          <bgColor rgb="FFFFC000"/>
        </patternFill>
      </fill>
    </dxf>
    <dxf>
      <fill>
        <patternFill>
          <bgColor rgb="FF00B050"/>
        </patternFill>
      </fill>
    </dxf>
    <dxf>
      <fill>
        <patternFill>
          <fgColor theme="6"/>
        </patternFill>
      </fill>
    </dxf>
    <dxf>
      <fill>
        <patternFill>
          <fgColor rgb="FF92D050"/>
          <bgColor theme="6" tint="0.59996337778862885"/>
        </patternFill>
      </fill>
    </dxf>
    <dxf>
      <fill>
        <patternFill>
          <fgColor rgb="FF92D050"/>
          <bgColor theme="6" tint="0.59996337778862885"/>
        </patternFill>
      </fill>
    </dxf>
    <dxf>
      <fill>
        <patternFill>
          <fgColor rgb="FF92D050"/>
          <bgColor rgb="FF92D050"/>
        </patternFill>
      </fill>
    </dxf>
    <dxf>
      <fill>
        <patternFill>
          <bgColor rgb="FF00B050"/>
        </patternFill>
      </fill>
    </dxf>
    <dxf>
      <fill>
        <patternFill>
          <bgColor rgb="FFFF0000"/>
        </patternFill>
      </fill>
    </dxf>
    <dxf>
      <fill>
        <patternFill>
          <fgColor rgb="FFFFC000"/>
          <bgColor rgb="FFFFC000"/>
        </patternFill>
      </fill>
    </dxf>
    <dxf>
      <fill>
        <patternFill>
          <fgColor rgb="FFFFFF00"/>
          <bgColor rgb="FFFFFF00"/>
        </patternFill>
      </fill>
    </dxf>
    <dxf>
      <fill>
        <patternFill>
          <bgColor theme="0" tint="-0.14996795556505021"/>
        </patternFill>
      </fill>
    </dxf>
    <dxf>
      <fill>
        <patternFill>
          <fgColor theme="6"/>
        </patternFill>
      </fill>
    </dxf>
    <dxf>
      <fill>
        <patternFill>
          <fgColor rgb="FF92D050"/>
          <bgColor rgb="FF92D050"/>
        </patternFill>
      </fill>
    </dxf>
  </dxfs>
  <tableStyles count="0" defaultTableStyle="TableStyleMedium2" defaultPivotStyle="PivotStyleLight16"/>
  <colors>
    <mruColors>
      <color rgb="FF09309F"/>
      <color rgb="FF007CA8"/>
      <color rgb="FF00D661"/>
      <color rgb="FFF4740A"/>
      <color rgb="FFFFFF66"/>
      <color rgb="FF00DE64"/>
      <color rgb="FF89F438"/>
      <color rgb="FF00FF99"/>
      <color rgb="FF00F66F"/>
      <color rgb="FF00EE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s-CO" sz="1800" b="1"/>
              <a:t>ZONAS DE RIESGO RESIDUAL </a:t>
            </a:r>
          </a:p>
        </c:rich>
      </c:tx>
      <c:overlay val="0"/>
      <c:spPr>
        <a:noFill/>
        <a:ln>
          <a:noFill/>
        </a:ln>
        <a:effectLst/>
      </c:spPr>
    </c:title>
    <c:autoTitleDeleted val="0"/>
    <c:view3D>
      <c:rotX val="30"/>
      <c:rotY val="0"/>
      <c:depthPercent val="100"/>
      <c:rAngAx val="0"/>
    </c:view3D>
    <c:floor>
      <c:thickness val="0"/>
      <c:spPr>
        <a:noFill/>
        <a:ln w="9525" cap="flat" cmpd="sng" algn="ctr">
          <a:noFill/>
          <a:prstDash val="solid"/>
          <a:round/>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1-B8CE-4316-9FEF-59AE3AE9DDDB}"/>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3-B8CE-4316-9FEF-59AE3AE9DDDB}"/>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5-B8CE-4316-9FEF-59AE3AE9DDDB}"/>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7-B8CE-4316-9FEF-59AE3AE9DDDB}"/>
              </c:ext>
            </c:extLst>
          </c:dPt>
          <c:dLbls>
            <c:dLbl>
              <c:idx val="0"/>
              <c:layout>
                <c:manualLayout>
                  <c:x val="-0.21780299600201031"/>
                  <c:y val="-2.856429047301798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1787832618705882"/>
                      <c:h val="0.12235434267839916"/>
                    </c:manualLayout>
                  </c15:layout>
                </c:ext>
                <c:ext xmlns:c16="http://schemas.microsoft.com/office/drawing/2014/chart" uri="{C3380CC4-5D6E-409C-BE32-E72D297353CC}">
                  <c16:uniqueId val="{00000001-B8CE-4316-9FEF-59AE3AE9DDDB}"/>
                </c:ext>
              </c:extLst>
            </c:dLbl>
            <c:dLbl>
              <c:idx val="1"/>
              <c:layout>
                <c:manualLayout>
                  <c:x val="-6.1251873350206695E-2"/>
                  <c:y val="-0.2576673287861979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3000156206845029"/>
                      <c:h val="0.12968202106986412"/>
                    </c:manualLayout>
                  </c15:layout>
                </c:ext>
                <c:ext xmlns:c16="http://schemas.microsoft.com/office/drawing/2014/chart" uri="{C3380CC4-5D6E-409C-BE32-E72D297353CC}">
                  <c16:uniqueId val="{00000003-B8CE-4316-9FEF-59AE3AE9DDDB}"/>
                </c:ext>
              </c:extLst>
            </c:dLbl>
            <c:dLbl>
              <c:idx val="2"/>
              <c:layout>
                <c:manualLayout>
                  <c:x val="0.26738542567497203"/>
                  <c:y val="-0.18208203768696157"/>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6388011011450637"/>
                      <c:h val="0.1199117832145775"/>
                    </c:manualLayout>
                  </c15:layout>
                </c:ext>
                <c:ext xmlns:c16="http://schemas.microsoft.com/office/drawing/2014/chart" uri="{C3380CC4-5D6E-409C-BE32-E72D297353CC}">
                  <c16:uniqueId val="{00000005-B8CE-4316-9FEF-59AE3AE9DDDB}"/>
                </c:ext>
              </c:extLst>
            </c:dLbl>
            <c:dLbl>
              <c:idx val="3"/>
              <c:layout>
                <c:manualLayout>
                  <c:x val="0.16415879218150783"/>
                  <c:y val="2.9917314553961738E-2"/>
                </c:manualLayout>
              </c:layout>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no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2155484671354384"/>
                      <c:h val="0.11502666428693419"/>
                    </c:manualLayout>
                  </c15:layout>
                </c:ext>
                <c:ext xmlns:c16="http://schemas.microsoft.com/office/drawing/2014/chart" uri="{C3380CC4-5D6E-409C-BE32-E72D297353CC}">
                  <c16:uniqueId val="{00000007-B8CE-4316-9FEF-59AE3AE9DDDB}"/>
                </c:ext>
              </c:extLst>
            </c:dLbl>
            <c:numFmt formatCode="0.00%" sourceLinked="0"/>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ysClr val="windowText" lastClr="000000"/>
                    </a:solidFill>
                    <a:latin typeface="+mn-lt"/>
                    <a:ea typeface="+mn-ea"/>
                    <a:cs typeface="+mn-cs"/>
                  </a:defRPr>
                </a:pPr>
                <a:endParaRPr lang="es-CO"/>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'RESUMEN 1'!$N$4:$Q$4</c:f>
              <c:strCache>
                <c:ptCount val="4"/>
                <c:pt idx="0">
                  <c:v>BAJO</c:v>
                </c:pt>
                <c:pt idx="1">
                  <c:v>MODERADO</c:v>
                </c:pt>
                <c:pt idx="2">
                  <c:v>ALTO</c:v>
                </c:pt>
                <c:pt idx="3">
                  <c:v>EXTREMO</c:v>
                </c:pt>
              </c:strCache>
            </c:strRef>
          </c:cat>
          <c:val>
            <c:numRef>
              <c:f>'RESUMEN 1'!$N$5:$Q$5</c:f>
              <c:numCache>
                <c:formatCode>General</c:formatCode>
                <c:ptCount val="4"/>
                <c:pt idx="0">
                  <c:v>19</c:v>
                </c:pt>
                <c:pt idx="1">
                  <c:v>7</c:v>
                </c:pt>
                <c:pt idx="2">
                  <c:v>15</c:v>
                </c:pt>
                <c:pt idx="3">
                  <c:v>12</c:v>
                </c:pt>
              </c:numCache>
            </c:numRef>
          </c:val>
          <c:extLst>
            <c:ext xmlns:c16="http://schemas.microsoft.com/office/drawing/2014/chart" uri="{C3380CC4-5D6E-409C-BE32-E72D297353CC}">
              <c16:uniqueId val="{00000008-B8CE-4316-9FEF-59AE3AE9DDDB}"/>
            </c:ext>
          </c:extLst>
        </c:ser>
        <c:ser>
          <c:idx val="1"/>
          <c:order val="1"/>
          <c:dPt>
            <c:idx val="0"/>
            <c:bubble3D val="0"/>
            <c:spPr>
              <a:solidFill>
                <a:schemeClr val="accent1"/>
              </a:solidFill>
              <a:ln>
                <a:noFill/>
              </a:ln>
              <a:effectLst/>
              <a:sp3d>
                <a:contourClr>
                  <a:schemeClr val="lt1"/>
                </a:contourClr>
              </a:sp3d>
            </c:spPr>
            <c:extLst>
              <c:ext xmlns:c16="http://schemas.microsoft.com/office/drawing/2014/chart" uri="{C3380CC4-5D6E-409C-BE32-E72D297353CC}">
                <c16:uniqueId val="{00000009-401F-4E95-AC0F-ACFE38FFD0E5}"/>
              </c:ext>
            </c:extLst>
          </c:dPt>
          <c:dPt>
            <c:idx val="1"/>
            <c:bubble3D val="0"/>
            <c:spPr>
              <a:solidFill>
                <a:schemeClr val="accent2"/>
              </a:solidFill>
              <a:ln>
                <a:noFill/>
              </a:ln>
              <a:effectLst/>
              <a:sp3d>
                <a:contourClr>
                  <a:schemeClr val="lt1"/>
                </a:contourClr>
              </a:sp3d>
            </c:spPr>
            <c:extLst>
              <c:ext xmlns:c16="http://schemas.microsoft.com/office/drawing/2014/chart" uri="{C3380CC4-5D6E-409C-BE32-E72D297353CC}">
                <c16:uniqueId val="{0000000B-401F-4E95-AC0F-ACFE38FFD0E5}"/>
              </c:ext>
            </c:extLst>
          </c:dPt>
          <c:dPt>
            <c:idx val="2"/>
            <c:bubble3D val="0"/>
            <c:spPr>
              <a:solidFill>
                <a:schemeClr val="accent3"/>
              </a:solidFill>
              <a:ln>
                <a:noFill/>
              </a:ln>
              <a:effectLst/>
              <a:sp3d>
                <a:contourClr>
                  <a:schemeClr val="lt1"/>
                </a:contourClr>
              </a:sp3d>
            </c:spPr>
            <c:extLst>
              <c:ext xmlns:c16="http://schemas.microsoft.com/office/drawing/2014/chart" uri="{C3380CC4-5D6E-409C-BE32-E72D297353CC}">
                <c16:uniqueId val="{0000000D-401F-4E95-AC0F-ACFE38FFD0E5}"/>
              </c:ext>
            </c:extLst>
          </c:dPt>
          <c:dPt>
            <c:idx val="3"/>
            <c:bubble3D val="0"/>
            <c:spPr>
              <a:solidFill>
                <a:schemeClr val="accent4"/>
              </a:solidFill>
              <a:ln>
                <a:noFill/>
              </a:ln>
              <a:effectLst/>
              <a:sp3d>
                <a:contourClr>
                  <a:schemeClr val="lt1"/>
                </a:contourClr>
              </a:sp3d>
            </c:spPr>
            <c:extLst>
              <c:ext xmlns:c16="http://schemas.microsoft.com/office/drawing/2014/chart" uri="{C3380CC4-5D6E-409C-BE32-E72D297353CC}">
                <c16:uniqueId val="{0000000F-401F-4E95-AC0F-ACFE38FFD0E5}"/>
              </c:ext>
            </c:extLst>
          </c:dPt>
          <c:cat>
            <c:strRef>
              <c:f>'RESUMEN 1'!$N$4:$Q$4</c:f>
              <c:strCache>
                <c:ptCount val="4"/>
                <c:pt idx="0">
                  <c:v>BAJO</c:v>
                </c:pt>
                <c:pt idx="1">
                  <c:v>MODERADO</c:v>
                </c:pt>
                <c:pt idx="2">
                  <c:v>ALTO</c:v>
                </c:pt>
                <c:pt idx="3">
                  <c:v>EXTREMO</c:v>
                </c:pt>
              </c:strCache>
            </c:strRef>
          </c:cat>
          <c:val>
            <c:numRef>
              <c:f>'RESUMEN 1'!$N$7:$Q$7</c:f>
              <c:numCache>
                <c:formatCode>0.00%</c:formatCode>
                <c:ptCount val="4"/>
                <c:pt idx="0">
                  <c:v>0.35849056603773582</c:v>
                </c:pt>
                <c:pt idx="1">
                  <c:v>0.13207547169811321</c:v>
                </c:pt>
                <c:pt idx="2">
                  <c:v>0.28301886792452829</c:v>
                </c:pt>
                <c:pt idx="3">
                  <c:v>0.22641509433962265</c:v>
                </c:pt>
              </c:numCache>
            </c:numRef>
          </c:val>
          <c:extLst>
            <c:ext xmlns:c16="http://schemas.microsoft.com/office/drawing/2014/chart" uri="{C3380CC4-5D6E-409C-BE32-E72D297353CC}">
              <c16:uniqueId val="{00000009-99FC-4CF7-95E7-C61C7F2F48D2}"/>
            </c:ext>
          </c:extLst>
        </c:ser>
        <c:dLbls>
          <c:showLegendKey val="0"/>
          <c:showVal val="0"/>
          <c:showCatName val="0"/>
          <c:showSerName val="0"/>
          <c:showPercent val="0"/>
          <c:showBubbleSize val="0"/>
          <c:showLeaderLines val="0"/>
        </c:dLbls>
      </c:pie3D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1"/>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2"/>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legendEntry>
        <c:idx val="3"/>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prstDash val="solid"/>
      <a:round/>
    </a:ln>
    <a:effectLst/>
  </c:spPr>
  <c:txPr>
    <a:bodyPr/>
    <a:lstStyle/>
    <a:p>
      <a:pPr>
        <a:defRPr>
          <a:solidFill>
            <a:sysClr val="windowText" lastClr="000000"/>
          </a:solidFill>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8" Type="http://schemas.microsoft.com/office/2007/relationships/hdphoto" Target="../media/hdphoto3.wdp"/><Relationship Id="rId13" Type="http://schemas.openxmlformats.org/officeDocument/2006/relationships/image" Target="../media/image12.png"/><Relationship Id="rId18" Type="http://schemas.openxmlformats.org/officeDocument/2006/relationships/image" Target="../media/image16.png"/><Relationship Id="rId3" Type="http://schemas.openxmlformats.org/officeDocument/2006/relationships/image" Target="../media/image5.png"/><Relationship Id="rId21" Type="http://schemas.openxmlformats.org/officeDocument/2006/relationships/image" Target="../media/image19.png"/><Relationship Id="rId7" Type="http://schemas.openxmlformats.org/officeDocument/2006/relationships/image" Target="../media/image8.png"/><Relationship Id="rId12" Type="http://schemas.openxmlformats.org/officeDocument/2006/relationships/image" Target="../media/image11.png"/><Relationship Id="rId17" Type="http://schemas.openxmlformats.org/officeDocument/2006/relationships/image" Target="../media/image15.png"/><Relationship Id="rId2" Type="http://schemas.microsoft.com/office/2007/relationships/hdphoto" Target="../media/hdphoto1.wdp"/><Relationship Id="rId16" Type="http://schemas.openxmlformats.org/officeDocument/2006/relationships/image" Target="../media/image14.png"/><Relationship Id="rId20" Type="http://schemas.openxmlformats.org/officeDocument/2006/relationships/image" Target="../media/image18.png"/><Relationship Id="rId1" Type="http://schemas.openxmlformats.org/officeDocument/2006/relationships/image" Target="../media/image4.png"/><Relationship Id="rId6" Type="http://schemas.openxmlformats.org/officeDocument/2006/relationships/image" Target="../media/image7.png"/><Relationship Id="rId11" Type="http://schemas.microsoft.com/office/2007/relationships/hdphoto" Target="../media/hdphoto4.wdp"/><Relationship Id="rId24" Type="http://schemas.openxmlformats.org/officeDocument/2006/relationships/image" Target="../media/image21.png"/><Relationship Id="rId5" Type="http://schemas.microsoft.com/office/2007/relationships/hdphoto" Target="../media/hdphoto2.wdp"/><Relationship Id="rId15" Type="http://schemas.microsoft.com/office/2007/relationships/hdphoto" Target="../media/hdphoto5.wdp"/><Relationship Id="rId23" Type="http://schemas.microsoft.com/office/2007/relationships/hdphoto" Target="../media/hdphoto6.wdp"/><Relationship Id="rId10" Type="http://schemas.openxmlformats.org/officeDocument/2006/relationships/image" Target="../media/image10.png"/><Relationship Id="rId19" Type="http://schemas.openxmlformats.org/officeDocument/2006/relationships/image" Target="../media/image17.png"/><Relationship Id="rId4" Type="http://schemas.openxmlformats.org/officeDocument/2006/relationships/image" Target="../media/image6.png"/><Relationship Id="rId9" Type="http://schemas.openxmlformats.org/officeDocument/2006/relationships/image" Target="../media/image9.emf"/><Relationship Id="rId14" Type="http://schemas.openxmlformats.org/officeDocument/2006/relationships/image" Target="../media/image13.png"/><Relationship Id="rId22" Type="http://schemas.openxmlformats.org/officeDocument/2006/relationships/image" Target="../media/image20.png"/></Relationships>
</file>

<file path=xl/drawings/_rels/drawing7.xml.rels><?xml version="1.0" encoding="UTF-8" standalone="yes"?>
<Relationships xmlns="http://schemas.openxmlformats.org/package/2006/relationships"><Relationship Id="rId1" Type="http://schemas.openxmlformats.org/officeDocument/2006/relationships/image" Target="../media/image22.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866776</xdr:colOff>
      <xdr:row>0</xdr:row>
      <xdr:rowOff>0</xdr:rowOff>
    </xdr:from>
    <xdr:to>
      <xdr:col>4</xdr:col>
      <xdr:colOff>1182415</xdr:colOff>
      <xdr:row>1</xdr:row>
      <xdr:rowOff>449416</xdr:rowOff>
    </xdr:to>
    <xdr:pic>
      <xdr:nvPicPr>
        <xdr:cNvPr id="4" name="Imagen 3">
          <a:extLst>
            <a:ext uri="{FF2B5EF4-FFF2-40B4-BE49-F238E27FC236}">
              <a16:creationId xmlns:a16="http://schemas.microsoft.com/office/drawing/2014/main" id="{F80B8E24-CF9C-4535-9C82-B57E638648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4026" y="0"/>
          <a:ext cx="3333750" cy="10399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103910</xdr:colOff>
      <xdr:row>0</xdr:row>
      <xdr:rowOff>0</xdr:rowOff>
    </xdr:from>
    <xdr:to>
      <xdr:col>2</xdr:col>
      <xdr:colOff>895351</xdr:colOff>
      <xdr:row>2</xdr:row>
      <xdr:rowOff>97726</xdr:rowOff>
    </xdr:to>
    <xdr:pic>
      <xdr:nvPicPr>
        <xdr:cNvPr id="2" name="Imagen 1">
          <a:extLst>
            <a:ext uri="{FF2B5EF4-FFF2-40B4-BE49-F238E27FC236}">
              <a16:creationId xmlns:a16="http://schemas.microsoft.com/office/drawing/2014/main" id="{248AA312-D355-4B88-8A55-F86188673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910" y="0"/>
          <a:ext cx="2286866" cy="9645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1</xdr:row>
      <xdr:rowOff>123825</xdr:rowOff>
    </xdr:from>
    <xdr:to>
      <xdr:col>3</xdr:col>
      <xdr:colOff>1009650</xdr:colOff>
      <xdr:row>2</xdr:row>
      <xdr:rowOff>435938</xdr:rowOff>
    </xdr:to>
    <xdr:pic>
      <xdr:nvPicPr>
        <xdr:cNvPr id="3" name="Imagen 2">
          <a:extLst>
            <a:ext uri="{FF2B5EF4-FFF2-40B4-BE49-F238E27FC236}">
              <a16:creationId xmlns:a16="http://schemas.microsoft.com/office/drawing/2014/main" id="{F4BDF3ED-2D1F-45A5-A398-A27B067E60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9725" y="400050"/>
          <a:ext cx="2257425" cy="7883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26" name="Conector recto 25">
          <a:extLst>
            <a:ext uri="{FF2B5EF4-FFF2-40B4-BE49-F238E27FC236}">
              <a16:creationId xmlns:a16="http://schemas.microsoft.com/office/drawing/2014/main" id="{00000000-0008-0000-0700-00001A000000}"/>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619125</xdr:colOff>
      <xdr:row>11</xdr:row>
      <xdr:rowOff>28575</xdr:rowOff>
    </xdr:from>
    <xdr:to>
      <xdr:col>5</xdr:col>
      <xdr:colOff>476250</xdr:colOff>
      <xdr:row>11</xdr:row>
      <xdr:rowOff>28577</xdr:rowOff>
    </xdr:to>
    <xdr:cxnSp macro="">
      <xdr:nvCxnSpPr>
        <xdr:cNvPr id="4" name="Conector recto 3">
          <a:extLst>
            <a:ext uri="{FF2B5EF4-FFF2-40B4-BE49-F238E27FC236}">
              <a16:creationId xmlns:a16="http://schemas.microsoft.com/office/drawing/2014/main" id="{00000000-0008-0000-0800-000004000000}"/>
            </a:ext>
          </a:extLst>
        </xdr:cNvPr>
        <xdr:cNvCxnSpPr/>
      </xdr:nvCxnSpPr>
      <xdr:spPr>
        <a:xfrm flipV="1">
          <a:off x="2009775" y="3048000"/>
          <a:ext cx="1743075" cy="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400050</xdr:colOff>
      <xdr:row>11</xdr:row>
      <xdr:rowOff>28575</xdr:rowOff>
    </xdr:from>
    <xdr:to>
      <xdr:col>5</xdr:col>
      <xdr:colOff>400051</xdr:colOff>
      <xdr:row>15</xdr:row>
      <xdr:rowOff>0</xdr:rowOff>
    </xdr:to>
    <xdr:cxnSp macro="">
      <xdr:nvCxnSpPr>
        <xdr:cNvPr id="5" name="Conector recto 4">
          <a:extLst>
            <a:ext uri="{FF2B5EF4-FFF2-40B4-BE49-F238E27FC236}">
              <a16:creationId xmlns:a16="http://schemas.microsoft.com/office/drawing/2014/main" id="{00000000-0008-0000-0800-000005000000}"/>
            </a:ext>
          </a:extLst>
        </xdr:cNvPr>
        <xdr:cNvCxnSpPr/>
      </xdr:nvCxnSpPr>
      <xdr:spPr>
        <a:xfrm>
          <a:off x="3676650" y="3048000"/>
          <a:ext cx="1" cy="1009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0</xdr:colOff>
      <xdr:row>12</xdr:row>
      <xdr:rowOff>133350</xdr:rowOff>
    </xdr:from>
    <xdr:to>
      <xdr:col>5</xdr:col>
      <xdr:colOff>381000</xdr:colOff>
      <xdr:row>12</xdr:row>
      <xdr:rowOff>142875</xdr:rowOff>
    </xdr:to>
    <xdr:cxnSp macro="">
      <xdr:nvCxnSpPr>
        <xdr:cNvPr id="21" name="Conector recto 20">
          <a:extLst>
            <a:ext uri="{FF2B5EF4-FFF2-40B4-BE49-F238E27FC236}">
              <a16:creationId xmlns:a16="http://schemas.microsoft.com/office/drawing/2014/main" id="{00000000-0008-0000-0800-000015000000}"/>
            </a:ext>
          </a:extLst>
        </xdr:cNvPr>
        <xdr:cNvCxnSpPr/>
      </xdr:nvCxnSpPr>
      <xdr:spPr>
        <a:xfrm>
          <a:off x="2019300" y="3476625"/>
          <a:ext cx="16383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371475</xdr:colOff>
      <xdr:row>12</xdr:row>
      <xdr:rowOff>133350</xdr:rowOff>
    </xdr:from>
    <xdr:to>
      <xdr:col>5</xdr:col>
      <xdr:colOff>371476</xdr:colOff>
      <xdr:row>14</xdr:row>
      <xdr:rowOff>171450</xdr:rowOff>
    </xdr:to>
    <xdr:cxnSp macro="">
      <xdr:nvCxnSpPr>
        <xdr:cNvPr id="22" name="Conector recto 21">
          <a:extLst>
            <a:ext uri="{FF2B5EF4-FFF2-40B4-BE49-F238E27FC236}">
              <a16:creationId xmlns:a16="http://schemas.microsoft.com/office/drawing/2014/main" id="{00000000-0008-0000-0800-000016000000}"/>
            </a:ext>
          </a:extLst>
        </xdr:cNvPr>
        <xdr:cNvCxnSpPr/>
      </xdr:nvCxnSpPr>
      <xdr:spPr>
        <a:xfrm flipH="1">
          <a:off x="3648075" y="3476625"/>
          <a:ext cx="1" cy="56197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3</xdr:col>
      <xdr:colOff>0</xdr:colOff>
      <xdr:row>11</xdr:row>
      <xdr:rowOff>114300</xdr:rowOff>
    </xdr:from>
    <xdr:to>
      <xdr:col>6</xdr:col>
      <xdr:colOff>523875</xdr:colOff>
      <xdr:row>11</xdr:row>
      <xdr:rowOff>123825</xdr:rowOff>
    </xdr:to>
    <xdr:cxnSp macro="">
      <xdr:nvCxnSpPr>
        <xdr:cNvPr id="28" name="Conector recto 27">
          <a:extLst>
            <a:ext uri="{FF2B5EF4-FFF2-40B4-BE49-F238E27FC236}">
              <a16:creationId xmlns:a16="http://schemas.microsoft.com/office/drawing/2014/main" id="{00000000-0008-0000-0800-00001C000000}"/>
            </a:ext>
          </a:extLst>
        </xdr:cNvPr>
        <xdr:cNvCxnSpPr/>
      </xdr:nvCxnSpPr>
      <xdr:spPr>
        <a:xfrm>
          <a:off x="2019300" y="2876550"/>
          <a:ext cx="2409825" cy="95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504825</xdr:colOff>
      <xdr:row>11</xdr:row>
      <xdr:rowOff>142875</xdr:rowOff>
    </xdr:from>
    <xdr:to>
      <xdr:col>6</xdr:col>
      <xdr:colOff>514350</xdr:colOff>
      <xdr:row>15</xdr:row>
      <xdr:rowOff>19050</xdr:rowOff>
    </xdr:to>
    <xdr:cxnSp macro="">
      <xdr:nvCxnSpPr>
        <xdr:cNvPr id="29" name="Conector recto 28">
          <a:extLst>
            <a:ext uri="{FF2B5EF4-FFF2-40B4-BE49-F238E27FC236}">
              <a16:creationId xmlns:a16="http://schemas.microsoft.com/office/drawing/2014/main" id="{00000000-0008-0000-0800-00001D000000}"/>
            </a:ext>
          </a:extLst>
        </xdr:cNvPr>
        <xdr:cNvCxnSpPr/>
      </xdr:nvCxnSpPr>
      <xdr:spPr>
        <a:xfrm flipH="1">
          <a:off x="4410075" y="2905125"/>
          <a:ext cx="9525" cy="9144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200026</xdr:colOff>
      <xdr:row>4</xdr:row>
      <xdr:rowOff>59504</xdr:rowOff>
    </xdr:from>
    <xdr:to>
      <xdr:col>3</xdr:col>
      <xdr:colOff>590550</xdr:colOff>
      <xdr:row>5</xdr:row>
      <xdr:rowOff>2309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bg2">
              <a:shade val="45000"/>
              <a:satMod val="135000"/>
            </a:schemeClr>
            <a:prstClr val="white"/>
          </a:duotone>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581401" y="831029"/>
          <a:ext cx="390524" cy="352380"/>
        </a:xfrm>
        <a:prstGeom prst="rect">
          <a:avLst/>
        </a:prstGeom>
        <a:solidFill>
          <a:sysClr val="window" lastClr="FFFFFF"/>
        </a:solidFill>
      </xdr:spPr>
    </xdr:pic>
    <xdr:clientData/>
  </xdr:twoCellAnchor>
  <xdr:twoCellAnchor editAs="oneCell">
    <xdr:from>
      <xdr:col>3</xdr:col>
      <xdr:colOff>209550</xdr:colOff>
      <xdr:row>5</xdr:row>
      <xdr:rowOff>76654</xdr:rowOff>
    </xdr:from>
    <xdr:to>
      <xdr:col>3</xdr:col>
      <xdr:colOff>523875</xdr:colOff>
      <xdr:row>5</xdr:row>
      <xdr:rowOff>381000</xdr:rowOff>
    </xdr:to>
    <xdr:pic>
      <xdr:nvPicPr>
        <xdr:cNvPr id="3" name="Picture 4" descr="D:\cmunoz\Documents\Downloads\contrato.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3590925" y="1314904"/>
          <a:ext cx="314325" cy="304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190501</xdr:colOff>
      <xdr:row>6</xdr:row>
      <xdr:rowOff>40922</xdr:rowOff>
    </xdr:from>
    <xdr:to>
      <xdr:col>3</xdr:col>
      <xdr:colOff>476250</xdr:colOff>
      <xdr:row>7</xdr:row>
      <xdr:rowOff>2820</xdr:rowOff>
    </xdr:to>
    <xdr:pic>
      <xdr:nvPicPr>
        <xdr:cNvPr id="4" name="Picture 5" descr="D:\cmunoz\Documents\Downloads\sitio-web (1).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cstate="print">
          <a:duotone>
            <a:srgbClr val="E4EDFE">
              <a:shade val="45000"/>
              <a:satMod val="135000"/>
            </a:srgbClr>
            <a:prstClr val="white"/>
          </a:duotone>
          <a:extLst>
            <a:ext uri="{BEBA8EAE-BF5A-486C-A8C5-ECC9F3942E4B}">
              <a14:imgProps xmlns:a14="http://schemas.microsoft.com/office/drawing/2010/main">
                <a14:imgLayer r:embed="rId5">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71876" y="1755422"/>
          <a:ext cx="285749" cy="2857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158116</xdr:colOff>
      <xdr:row>7</xdr:row>
      <xdr:rowOff>342899</xdr:rowOff>
    </xdr:from>
    <xdr:to>
      <xdr:col>3</xdr:col>
      <xdr:colOff>619125</xdr:colOff>
      <xdr:row>7</xdr:row>
      <xdr:rowOff>762000</xdr:rowOff>
    </xdr:to>
    <xdr:pic>
      <xdr:nvPicPr>
        <xdr:cNvPr id="5" name="Picture 3" descr="D:\cmunoz\Documents\Downloads\conversacion.png">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6" cstate="print">
          <a:duotone>
            <a:srgbClr val="A4C2F4">
              <a:shade val="45000"/>
              <a:satMod val="135000"/>
            </a:srgbClr>
            <a:prstClr val="white"/>
          </a:duotone>
          <a:extLst>
            <a:ext uri="{28A0092B-C50C-407E-A947-70E740481C1C}">
              <a14:useLocalDpi xmlns:a14="http://schemas.microsoft.com/office/drawing/2010/main" val="0"/>
            </a:ext>
          </a:extLst>
        </a:blip>
        <a:srcRect/>
        <a:stretch>
          <a:fillRect/>
        </a:stretch>
      </xdr:blipFill>
      <xdr:spPr bwMode="auto">
        <a:xfrm>
          <a:off x="3539491" y="2581274"/>
          <a:ext cx="461009" cy="419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123825</xdr:colOff>
      <xdr:row>9</xdr:row>
      <xdr:rowOff>66675</xdr:rowOff>
    </xdr:from>
    <xdr:to>
      <xdr:col>3</xdr:col>
      <xdr:colOff>582592</xdr:colOff>
      <xdr:row>9</xdr:row>
      <xdr:rowOff>428625</xdr:rowOff>
    </xdr:to>
    <xdr:pic>
      <xdr:nvPicPr>
        <xdr:cNvPr id="6" name="5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colorTemperature colorTemp="4700"/>
                  </a14:imgEffect>
                </a14:imgLayer>
              </a14:imgProps>
            </a:ext>
            <a:ext uri="{28A0092B-C50C-407E-A947-70E740481C1C}">
              <a14:useLocalDpi xmlns:a14="http://schemas.microsoft.com/office/drawing/2010/main" val="0"/>
            </a:ext>
          </a:extLst>
        </a:blip>
        <a:stretch>
          <a:fillRect/>
        </a:stretch>
      </xdr:blipFill>
      <xdr:spPr>
        <a:xfrm>
          <a:off x="3505200" y="3028950"/>
          <a:ext cx="458767" cy="361950"/>
        </a:xfrm>
        <a:prstGeom prst="rect">
          <a:avLst/>
        </a:prstGeom>
      </xdr:spPr>
    </xdr:pic>
    <xdr:clientData/>
  </xdr:twoCellAnchor>
  <xdr:twoCellAnchor editAs="oneCell">
    <xdr:from>
      <xdr:col>3</xdr:col>
      <xdr:colOff>85725</xdr:colOff>
      <xdr:row>10</xdr:row>
      <xdr:rowOff>33915</xdr:rowOff>
    </xdr:from>
    <xdr:to>
      <xdr:col>3</xdr:col>
      <xdr:colOff>647700</xdr:colOff>
      <xdr:row>10</xdr:row>
      <xdr:rowOff>466725</xdr:rowOff>
    </xdr:to>
    <xdr:pic>
      <xdr:nvPicPr>
        <xdr:cNvPr id="8" name="7 Imagen">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9"/>
        <a:srcRect l="57709" t="71652" r="28208" b="-313"/>
        <a:stretch/>
      </xdr:blipFill>
      <xdr:spPr>
        <a:xfrm>
          <a:off x="3467100" y="3501015"/>
          <a:ext cx="561975" cy="432810"/>
        </a:xfrm>
        <a:prstGeom prst="rect">
          <a:avLst/>
        </a:prstGeom>
      </xdr:spPr>
    </xdr:pic>
    <xdr:clientData/>
  </xdr:twoCellAnchor>
  <xdr:twoCellAnchor editAs="oneCell">
    <xdr:from>
      <xdr:col>3</xdr:col>
      <xdr:colOff>161926</xdr:colOff>
      <xdr:row>11</xdr:row>
      <xdr:rowOff>145696</xdr:rowOff>
    </xdr:from>
    <xdr:to>
      <xdr:col>3</xdr:col>
      <xdr:colOff>561976</xdr:colOff>
      <xdr:row>12</xdr:row>
      <xdr:rowOff>2820</xdr:rowOff>
    </xdr:to>
    <xdr:pic>
      <xdr:nvPicPr>
        <xdr:cNvPr id="9" name="Picture 5" descr="D:\cmunoz\Documents\Downloads\sitio-web (1).png">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0" cstate="print">
          <a:duotone>
            <a:srgbClr val="2A54A7">
              <a:shade val="45000"/>
              <a:satMod val="135000"/>
            </a:srgbClr>
            <a:prstClr val="white"/>
          </a:duotone>
          <a:extLst>
            <a:ext uri="{BEBA8EAE-BF5A-486C-A8C5-ECC9F3942E4B}">
              <a14:imgProps xmlns:a14="http://schemas.microsoft.com/office/drawing/2010/main">
                <a14:imgLayer r:embed="rId11">
                  <a14:imgEffect>
                    <a14:colorTemperature colorTemp="11200"/>
                  </a14:imgEffect>
                </a14:imgLayer>
              </a14:imgProps>
            </a:ext>
            <a:ext uri="{28A0092B-C50C-407E-A947-70E740481C1C}">
              <a14:useLocalDpi xmlns:a14="http://schemas.microsoft.com/office/drawing/2010/main" val="0"/>
            </a:ext>
          </a:extLst>
        </a:blip>
        <a:srcRect/>
        <a:stretch>
          <a:fillRect/>
        </a:stretch>
      </xdr:blipFill>
      <xdr:spPr bwMode="auto">
        <a:xfrm>
          <a:off x="3543301" y="4117621"/>
          <a:ext cx="400050" cy="40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133352</xdr:colOff>
      <xdr:row>12</xdr:row>
      <xdr:rowOff>123825</xdr:rowOff>
    </xdr:from>
    <xdr:to>
      <xdr:col>3</xdr:col>
      <xdr:colOff>612424</xdr:colOff>
      <xdr:row>13</xdr:row>
      <xdr:rowOff>2822</xdr:rowOff>
    </xdr:to>
    <xdr:pic>
      <xdr:nvPicPr>
        <xdr:cNvPr id="10" name="9 Imagen">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3514727" y="4724400"/>
          <a:ext cx="479072" cy="4790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123827</xdr:colOff>
      <xdr:row>13</xdr:row>
      <xdr:rowOff>75106</xdr:rowOff>
    </xdr:from>
    <xdr:to>
      <xdr:col>3</xdr:col>
      <xdr:colOff>609600</xdr:colOff>
      <xdr:row>14</xdr:row>
      <xdr:rowOff>1</xdr:rowOff>
    </xdr:to>
    <xdr:pic>
      <xdr:nvPicPr>
        <xdr:cNvPr id="11" name="10 Imagen">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3505202" y="5304331"/>
          <a:ext cx="485773" cy="486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66676</xdr:colOff>
      <xdr:row>14</xdr:row>
      <xdr:rowOff>47625</xdr:rowOff>
    </xdr:from>
    <xdr:to>
      <xdr:col>3</xdr:col>
      <xdr:colOff>657226</xdr:colOff>
      <xdr:row>14</xdr:row>
      <xdr:rowOff>447675</xdr:rowOff>
    </xdr:to>
    <xdr:pic>
      <xdr:nvPicPr>
        <xdr:cNvPr id="12" name="11 Imagen">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4" cstate="print">
          <a:duotone>
            <a:prstClr val="black"/>
            <a:schemeClr val="tx2">
              <a:tint val="45000"/>
              <a:satMod val="400000"/>
            </a:schemeClr>
          </a:duotone>
          <a:extLst>
            <a:ext uri="{BEBA8EAE-BF5A-486C-A8C5-ECC9F3942E4B}">
              <a14:imgProps xmlns:a14="http://schemas.microsoft.com/office/drawing/2010/main">
                <a14:imgLayer r:embed="rId15">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3448051" y="5905500"/>
          <a:ext cx="590550" cy="400050"/>
        </a:xfrm>
        <a:prstGeom prst="rect">
          <a:avLst/>
        </a:prstGeom>
        <a:noFill/>
      </xdr:spPr>
    </xdr:pic>
    <xdr:clientData/>
  </xdr:twoCellAnchor>
  <xdr:twoCellAnchor editAs="oneCell">
    <xdr:from>
      <xdr:col>3</xdr:col>
      <xdr:colOff>52916</xdr:colOff>
      <xdr:row>15</xdr:row>
      <xdr:rowOff>42332</xdr:rowOff>
    </xdr:from>
    <xdr:to>
      <xdr:col>3</xdr:col>
      <xdr:colOff>687915</xdr:colOff>
      <xdr:row>15</xdr:row>
      <xdr:rowOff>514349</xdr:rowOff>
    </xdr:to>
    <xdr:pic>
      <xdr:nvPicPr>
        <xdr:cNvPr id="13" name="Picture 4" descr="Corrimiento Tierras | Vectores, Fotos de Stock y PSD Gratis">
          <a:extLst>
            <a:ext uri="{FF2B5EF4-FFF2-40B4-BE49-F238E27FC236}">
              <a16:creationId xmlns:a16="http://schemas.microsoft.com/office/drawing/2014/main" id="{00000000-0008-0000-0100-00000D000000}"/>
            </a:ext>
          </a:extLst>
        </xdr:cNvPr>
        <xdr:cNvPicPr>
          <a:picLocks noChangeAspect="1" noChangeArrowheads="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2428"/>
        <a:stretch/>
      </xdr:blipFill>
      <xdr:spPr bwMode="auto">
        <a:xfrm>
          <a:off x="3434291" y="6528857"/>
          <a:ext cx="634999" cy="472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116415</xdr:colOff>
      <xdr:row>16</xdr:row>
      <xdr:rowOff>31734</xdr:rowOff>
    </xdr:from>
    <xdr:to>
      <xdr:col>3</xdr:col>
      <xdr:colOff>634998</xdr:colOff>
      <xdr:row>16</xdr:row>
      <xdr:rowOff>476250</xdr:rowOff>
    </xdr:to>
    <xdr:pic>
      <xdr:nvPicPr>
        <xdr:cNvPr id="14" name="Picture 12" descr="seguro contra incendios - Iconos gratis de negocio">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3497790" y="7146909"/>
          <a:ext cx="518583" cy="444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84665</xdr:colOff>
      <xdr:row>17</xdr:row>
      <xdr:rowOff>40750</xdr:rowOff>
    </xdr:from>
    <xdr:to>
      <xdr:col>3</xdr:col>
      <xdr:colOff>666750</xdr:colOff>
      <xdr:row>17</xdr:row>
      <xdr:rowOff>476249</xdr:rowOff>
    </xdr:to>
    <xdr:pic>
      <xdr:nvPicPr>
        <xdr:cNvPr id="15" name="Picture 1">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2580" r="21629"/>
        <a:stretch/>
      </xdr:blipFill>
      <xdr:spPr bwMode="auto">
        <a:xfrm>
          <a:off x="3466040" y="7784575"/>
          <a:ext cx="582085" cy="435499"/>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105833</xdr:colOff>
      <xdr:row>18</xdr:row>
      <xdr:rowOff>48006</xdr:rowOff>
    </xdr:from>
    <xdr:to>
      <xdr:col>3</xdr:col>
      <xdr:colOff>645584</xdr:colOff>
      <xdr:row>18</xdr:row>
      <xdr:rowOff>495300</xdr:rowOff>
    </xdr:to>
    <xdr:pic>
      <xdr:nvPicPr>
        <xdr:cNvPr id="16" name="Picture 13">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9" cstate="print">
          <a:biLevel thresh="75000"/>
          <a:extLst>
            <a:ext uri="{28A0092B-C50C-407E-A947-70E740481C1C}">
              <a14:useLocalDpi xmlns:a14="http://schemas.microsoft.com/office/drawing/2010/main" val="0"/>
            </a:ext>
          </a:extLst>
        </a:blip>
        <a:srcRect/>
        <a:stretch>
          <a:fillRect/>
        </a:stretch>
      </xdr:blipFill>
      <xdr:spPr bwMode="auto">
        <a:xfrm>
          <a:off x="3487208" y="8420481"/>
          <a:ext cx="539751" cy="44729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222250</xdr:colOff>
      <xdr:row>19</xdr:row>
      <xdr:rowOff>123272</xdr:rowOff>
    </xdr:from>
    <xdr:to>
      <xdr:col>3</xdr:col>
      <xdr:colOff>635000</xdr:colOff>
      <xdr:row>20</xdr:row>
      <xdr:rowOff>2622</xdr:rowOff>
    </xdr:to>
    <xdr:pic>
      <xdr:nvPicPr>
        <xdr:cNvPr id="17" name="Picture 3" descr="D:\cmunoz\Documents\Downloads\ordenador.png">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3603625" y="9124397"/>
          <a:ext cx="412750" cy="41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105834</xdr:colOff>
      <xdr:row>20</xdr:row>
      <xdr:rowOff>63500</xdr:rowOff>
    </xdr:from>
    <xdr:to>
      <xdr:col>3</xdr:col>
      <xdr:colOff>638932</xdr:colOff>
      <xdr:row>20</xdr:row>
      <xdr:rowOff>457199</xdr:rowOff>
    </xdr:to>
    <xdr:pic>
      <xdr:nvPicPr>
        <xdr:cNvPr id="18" name="Picture 2" descr="D:\cmunoz\Documents\Downloads\dolares-no-aceptados.png">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487209" y="9693275"/>
          <a:ext cx="533098" cy="393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158753</xdr:colOff>
      <xdr:row>21</xdr:row>
      <xdr:rowOff>84667</xdr:rowOff>
    </xdr:from>
    <xdr:to>
      <xdr:col>3</xdr:col>
      <xdr:colOff>613836</xdr:colOff>
      <xdr:row>21</xdr:row>
      <xdr:rowOff>504825</xdr:rowOff>
    </xdr:to>
    <xdr:pic>
      <xdr:nvPicPr>
        <xdr:cNvPr id="19" name="Picture 1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22" cstate="print">
          <a:clrChange>
            <a:clrFrom>
              <a:srgbClr val="000000"/>
            </a:clrFrom>
            <a:clrTo>
              <a:srgbClr val="000000">
                <a:alpha val="0"/>
              </a:srgbClr>
            </a:clrTo>
          </a:clrChange>
          <a:duotone>
            <a:prstClr val="black"/>
            <a:srgbClr val="D9C3A5">
              <a:tint val="50000"/>
              <a:satMod val="180000"/>
            </a:srgbClr>
          </a:duotone>
          <a:extLst>
            <a:ext uri="{BEBA8EAE-BF5A-486C-A8C5-ECC9F3942E4B}">
              <a14:imgProps xmlns:a14="http://schemas.microsoft.com/office/drawing/2010/main">
                <a14:imgLayer r:embed="rId23">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3540128" y="10343092"/>
          <a:ext cx="455083" cy="420158"/>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editAs="oneCell">
    <xdr:from>
      <xdr:col>3</xdr:col>
      <xdr:colOff>228600</xdr:colOff>
      <xdr:row>8</xdr:row>
      <xdr:rowOff>123825</xdr:rowOff>
    </xdr:from>
    <xdr:to>
      <xdr:col>3</xdr:col>
      <xdr:colOff>542925</xdr:colOff>
      <xdr:row>8</xdr:row>
      <xdr:rowOff>438150</xdr:rowOff>
    </xdr:to>
    <xdr:pic>
      <xdr:nvPicPr>
        <xdr:cNvPr id="20" name="Picture 3" descr="D:\cmunoz\Documents\Downloads\ordenador.png">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3609975" y="2581275"/>
          <a:ext cx="314325"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85725</xdr:colOff>
      <xdr:row>0</xdr:row>
      <xdr:rowOff>38100</xdr:rowOff>
    </xdr:from>
    <xdr:to>
      <xdr:col>1</xdr:col>
      <xdr:colOff>1914525</xdr:colOff>
      <xdr:row>4</xdr:row>
      <xdr:rowOff>76200</xdr:rowOff>
    </xdr:to>
    <xdr:pic>
      <xdr:nvPicPr>
        <xdr:cNvPr id="2" name="Imagen 1">
          <a:extLst>
            <a:ext uri="{FF2B5EF4-FFF2-40B4-BE49-F238E27FC236}">
              <a16:creationId xmlns:a16="http://schemas.microsoft.com/office/drawing/2014/main" id="{6E17A9CB-CC2E-4637-B921-096763393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 y="38100"/>
          <a:ext cx="1828800" cy="685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11</xdr:col>
      <xdr:colOff>452435</xdr:colOff>
      <xdr:row>10</xdr:row>
      <xdr:rowOff>217879</xdr:rowOff>
    </xdr:from>
    <xdr:to>
      <xdr:col>19</xdr:col>
      <xdr:colOff>619125</xdr:colOff>
      <xdr:row>23</xdr:row>
      <xdr:rowOff>238125</xdr:rowOff>
    </xdr:to>
    <xdr:graphicFrame macro="">
      <xdr:nvGraphicFramePr>
        <xdr:cNvPr id="2" name="Gráfico 1">
          <a:extLst>
            <a:ext uri="{FF2B5EF4-FFF2-40B4-BE49-F238E27FC236}">
              <a16:creationId xmlns:a16="http://schemas.microsoft.com/office/drawing/2014/main" id="{8AA7244D-16F5-4D80-8483-1C4F5BA52A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200025</xdr:colOff>
      <xdr:row>13</xdr:row>
      <xdr:rowOff>95250</xdr:rowOff>
    </xdr:from>
    <xdr:to>
      <xdr:col>7</xdr:col>
      <xdr:colOff>219076</xdr:colOff>
      <xdr:row>15</xdr:row>
      <xdr:rowOff>28575</xdr:rowOff>
    </xdr:to>
    <xdr:cxnSp macro="">
      <xdr:nvCxnSpPr>
        <xdr:cNvPr id="2" name="Conector recto 1">
          <a:extLst>
            <a:ext uri="{FF2B5EF4-FFF2-40B4-BE49-F238E27FC236}">
              <a16:creationId xmlns:a16="http://schemas.microsoft.com/office/drawing/2014/main" id="{E3F62EF8-1FCD-4EE6-B406-726F1E05DB6D}"/>
            </a:ext>
          </a:extLst>
        </xdr:cNvPr>
        <xdr:cNvCxnSpPr/>
      </xdr:nvCxnSpPr>
      <xdr:spPr>
        <a:xfrm>
          <a:off x="4733925" y="3381375"/>
          <a:ext cx="19051" cy="447675"/>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19050</xdr:colOff>
      <xdr:row>13</xdr:row>
      <xdr:rowOff>95250</xdr:rowOff>
    </xdr:from>
    <xdr:to>
      <xdr:col>7</xdr:col>
      <xdr:colOff>190500</xdr:colOff>
      <xdr:row>13</xdr:row>
      <xdr:rowOff>104779</xdr:rowOff>
    </xdr:to>
    <xdr:cxnSp macro="">
      <xdr:nvCxnSpPr>
        <xdr:cNvPr id="3" name="Conector recto 2">
          <a:extLst>
            <a:ext uri="{FF2B5EF4-FFF2-40B4-BE49-F238E27FC236}">
              <a16:creationId xmlns:a16="http://schemas.microsoft.com/office/drawing/2014/main" id="{6FCA5C79-D851-4A2C-8C61-8301EFA1A2E7}"/>
            </a:ext>
          </a:extLst>
        </xdr:cNvPr>
        <xdr:cNvCxnSpPr/>
      </xdr:nvCxnSpPr>
      <xdr:spPr>
        <a:xfrm flipV="1">
          <a:off x="2038350" y="3381375"/>
          <a:ext cx="2686050" cy="9529"/>
        </a:xfrm>
        <a:prstGeom prst="line">
          <a:avLst/>
        </a:prstGeom>
        <a:ln/>
      </xdr:spPr>
      <xdr:style>
        <a:lnRef idx="3">
          <a:schemeClr val="dk1"/>
        </a:lnRef>
        <a:fillRef idx="0">
          <a:schemeClr val="dk1"/>
        </a:fillRef>
        <a:effectRef idx="2">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Planeacion%20Sectorial\2017\SG%20FT%20043%20Identificaci&#243;n%20y%20Seguimiento%20a%20los%20Riesgos%20Institucionales_v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CONTRACTUAL%20%20JURIDICA_UAEOS_202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utlook.office.com/Users/jorge/Documents/UAEOS/TRABAJO%20EN%20CASA/MAPAS%20DE%20RIESGOS/RIESGOS%202022/MAPA%20RIESGOS%20SEGURIDAD%20DE%20LA%20INFORMACION%202022/Mapa%20riesgos%20seguridad%20digital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9\Planeacion$\GESTION%202023\Pensamiento%20y%20Direccionamiento%20Estrategico\Plan%20estrategico\FO1_PLAN_ESTRATEGICO_V10%20(1)_coment%20Carolina%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AEOS\TRABAJO%20EN%20CASA\MAPAS%20DE%20RIESGOS\RIESGOS%202021\MAPAS%20DE%20RIESGOS%20DE%20PROCESO%202021\MAPAS%20DE%20RIESGOS%20GUIA%202021\MAPA_RIESGOS_PROGRAMAS%20Y%20PROYECTOS_UAEOS_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PROGRAMAS%20Y%20PROYECTOS_UAEOS_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2020-11-10_Propuesta_Mapa_riesgos_RH_UAE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COMUNICACION_PRENSA_UAEOS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orge\Documents\UAEOS\TRABAJO%20EN%20CASA\MAPAS%20DE%20RIESGOS\RIESGOS%202021\MAPAS%20DE%20RIESGOS%20DE%20PROCESO%202021\MAPAS%20DE%20RIESGOS%20GUIA%202021\MAPA_RIESGOS_G_CONOCIMIENTO_CIUDADANO_UAE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INFORMATICA_UAE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AEOS\TRABAJO%20EN%20CASA\MAPAS%20DE%20RIESGOS\RIESGOS%202021\MAPAS%20DE%20RIESGOS%20DE%20PROCESO%202021\MAPAS%20DE%20RIESGOS%20GUIA%202021\MAPA_RIESGOS_G_MEJORAMIENTO_UAEO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rocedim-objetivos"/>
      <sheetName val="Identifica Riesgos G - C"/>
      <sheetName val="Descripcion RGC"/>
      <sheetName val="Conceptos"/>
      <sheetName val="Tablas - Mapa de Calor"/>
      <sheetName val="Ej Ficha Tecnica Indicador"/>
      <sheetName val="FT Existentes_Informativo"/>
      <sheetName val="Hoja2"/>
      <sheetName val="Listas"/>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MR G CONTRACTUAL"/>
      <sheetName val="Hoja1"/>
      <sheetName val="MR G JURÍDICA"/>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Contractual"/>
      <sheetName val="Calculo Controles G Contractual"/>
      <sheetName val="ValoraciónControles Jurídica"/>
      <sheetName val="Calculos Controles Jurídica"/>
    </sheetNames>
    <sheetDataSet>
      <sheetData sheetId="0"/>
      <sheetData sheetId="1"/>
      <sheetData sheetId="2"/>
      <sheetData sheetId="3"/>
      <sheetData sheetId="4"/>
      <sheetData sheetId="5">
        <row r="13">
          <cell r="F13" t="str">
            <v>Posibilidad de perdida reputacional, debido a vinculos de parentesco, cosanguineo, civil, o legal entre un apoderado judicial y la parte demandante o demandada en acciones que insidan directamente en su configuración.</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MAPA RIESGOS SEGURIDAD"/>
      <sheetName val="ValoraciónControles"/>
      <sheetName val="Tabla probabiidad"/>
      <sheetName val="Tabla impacto"/>
      <sheetName val="Matriz calor_RI"/>
      <sheetName val="Matriz calor RR"/>
      <sheetName val="Controles"/>
      <sheetName val="Calculos Controles"/>
    </sheetNames>
    <sheetDataSet>
      <sheetData sheetId="0"/>
      <sheetData sheetId="1"/>
      <sheetData sheetId="2">
        <row r="14">
          <cell r="F14">
            <v>0.5</v>
          </cell>
        </row>
        <row r="29">
          <cell r="F29">
            <v>0.4</v>
          </cell>
        </row>
        <row r="44">
          <cell r="F44">
            <v>0.4</v>
          </cell>
        </row>
        <row r="59">
          <cell r="F59">
            <v>0.4</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probabiidad"/>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Tabla probabiidad"/>
      <sheetName val="Tabla impacto"/>
      <sheetName val="Matriz calor_RI"/>
      <sheetName val="Matriz calor RR"/>
      <sheetName val="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CRITERIO CAL IMPACTO CORRUPCIÓN"/>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G CONOCIMIENTO"/>
      <sheetName val="MAPA RIESGOS SER CIUDADANO"/>
      <sheetName val="Tabla probabiidad"/>
      <sheetName val="CRITERIO CAL IMPACTO CORRUPCIÓN"/>
      <sheetName val="Tabla impacto"/>
      <sheetName val="Matriz calor_RI"/>
      <sheetName val="Matriz calor RR"/>
      <sheetName val="Controles"/>
      <sheetName val="Atributos controles"/>
      <sheetName val="ValoraciónControles"/>
      <sheetName val="Calculos Controles Document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DE RIESGOS CPR"/>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servaciones caracterizacion"/>
      <sheetName val="Factores Riesgo"/>
      <sheetName val="Clasificacion riesgo"/>
      <sheetName val="Hoja1"/>
      <sheetName val="Mapa riesgos propuesto"/>
      <sheetName val="Mapa de Riesgo"/>
      <sheetName val="Tabla probabiidad"/>
      <sheetName val="Tabla impacto"/>
      <sheetName val="Matriz calor_RI"/>
      <sheetName val="Matriz calor RR"/>
      <sheetName val="Tabla Valoración Controles"/>
      <sheetName val="Atributos controles"/>
      <sheetName val="ValoraciónControles "/>
      <sheetName val="Calculos Contro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1"/>
  <sheetViews>
    <sheetView workbookViewId="0">
      <selection activeCell="C1" sqref="C1"/>
    </sheetView>
  </sheetViews>
  <sheetFormatPr defaultColWidth="11.42578125" defaultRowHeight="16.5"/>
  <cols>
    <col min="1" max="1" width="16.28515625" style="1" customWidth="1"/>
    <col min="2" max="2" width="5.85546875" style="1" customWidth="1"/>
    <col min="3" max="3" width="49" style="1" customWidth="1"/>
    <col min="4" max="4" width="64.140625" style="1" customWidth="1"/>
    <col min="5" max="16384" width="11.42578125" style="1"/>
  </cols>
  <sheetData>
    <row r="2" spans="1:4" ht="61.5" customHeight="1">
      <c r="A2" s="62" t="s">
        <v>0</v>
      </c>
      <c r="B2" s="504" t="s">
        <v>1</v>
      </c>
      <c r="C2" s="504"/>
      <c r="D2" s="504"/>
    </row>
    <row r="3" spans="1:4" ht="14.25" customHeight="1">
      <c r="A3" s="62"/>
      <c r="B3" s="63"/>
      <c r="C3" s="63"/>
      <c r="D3" s="63"/>
    </row>
    <row r="4" spans="1:4" ht="20.25" customHeight="1">
      <c r="D4" s="66" t="s">
        <v>2</v>
      </c>
    </row>
    <row r="5" spans="1:4" ht="48" customHeight="1">
      <c r="A5" s="509" t="s">
        <v>3</v>
      </c>
      <c r="B5" s="510"/>
      <c r="C5" s="64" t="s">
        <v>1</v>
      </c>
      <c r="D5" s="64"/>
    </row>
    <row r="6" spans="1:4" ht="68.25" customHeight="1">
      <c r="A6" s="509" t="s">
        <v>4</v>
      </c>
      <c r="B6" s="510"/>
      <c r="C6" s="65" t="s">
        <v>1</v>
      </c>
      <c r="D6" s="65"/>
    </row>
    <row r="7" spans="1:4" ht="113.25" customHeight="1">
      <c r="A7" s="509" t="s">
        <v>5</v>
      </c>
      <c r="B7" s="510"/>
      <c r="C7" s="65" t="s">
        <v>1</v>
      </c>
      <c r="D7" s="65"/>
    </row>
    <row r="8" spans="1:4">
      <c r="A8" s="505" t="s">
        <v>6</v>
      </c>
      <c r="B8" s="506"/>
      <c r="C8" s="65" t="s">
        <v>1</v>
      </c>
      <c r="D8" s="65"/>
    </row>
    <row r="9" spans="1:4">
      <c r="A9" s="507"/>
      <c r="B9" s="508"/>
      <c r="C9" s="65" t="s">
        <v>1</v>
      </c>
      <c r="D9" s="65"/>
    </row>
    <row r="10" spans="1:4" ht="112.5" customHeight="1">
      <c r="A10" s="511" t="s">
        <v>7</v>
      </c>
      <c r="B10" s="512"/>
      <c r="C10" s="65"/>
      <c r="D10" s="65"/>
    </row>
    <row r="11" spans="1:4">
      <c r="A11" s="509" t="s">
        <v>8</v>
      </c>
      <c r="B11" s="510"/>
      <c r="C11" s="65" t="s">
        <v>1</v>
      </c>
      <c r="D11" s="65"/>
    </row>
  </sheetData>
  <mergeCells count="7">
    <mergeCell ref="B2:D2"/>
    <mergeCell ref="A8:B9"/>
    <mergeCell ref="A11:B11"/>
    <mergeCell ref="A10:B10"/>
    <mergeCell ref="A5:B5"/>
    <mergeCell ref="A6:B6"/>
    <mergeCell ref="A7:B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F17"/>
  <sheetViews>
    <sheetView zoomScale="124" zoomScaleNormal="124" workbookViewId="0">
      <selection activeCell="E13" sqref="E13"/>
    </sheetView>
  </sheetViews>
  <sheetFormatPr defaultColWidth="14.28515625" defaultRowHeight="12.75"/>
  <cols>
    <col min="1" max="4" width="14.28515625" style="17"/>
    <col min="5" max="5" width="46" style="17" customWidth="1"/>
    <col min="6" max="16384" width="14.28515625" style="17"/>
  </cols>
  <sheetData>
    <row r="1" spans="2:6">
      <c r="B1" s="70" t="s">
        <v>722</v>
      </c>
    </row>
    <row r="3" spans="2:6">
      <c r="B3" s="676" t="s">
        <v>723</v>
      </c>
      <c r="C3" s="677"/>
      <c r="D3" s="678"/>
      <c r="E3" s="57" t="s">
        <v>724</v>
      </c>
      <c r="F3" s="58" t="s">
        <v>725</v>
      </c>
    </row>
    <row r="4" spans="2:6" ht="25.5">
      <c r="B4" s="679" t="s">
        <v>726</v>
      </c>
      <c r="C4" s="679" t="s">
        <v>71</v>
      </c>
      <c r="D4" s="59" t="s">
        <v>9</v>
      </c>
      <c r="E4" s="60" t="s">
        <v>727</v>
      </c>
      <c r="F4" s="61">
        <v>0.25</v>
      </c>
    </row>
    <row r="5" spans="2:6" ht="38.25">
      <c r="B5" s="680"/>
      <c r="C5" s="680"/>
      <c r="D5" s="59" t="s">
        <v>10</v>
      </c>
      <c r="E5" s="60" t="s">
        <v>728</v>
      </c>
      <c r="F5" s="61">
        <v>0.15</v>
      </c>
    </row>
    <row r="6" spans="2:6" ht="25.5">
      <c r="B6" s="680"/>
      <c r="C6" s="681"/>
      <c r="D6" s="59" t="s">
        <v>11</v>
      </c>
      <c r="E6" s="60" t="s">
        <v>729</v>
      </c>
      <c r="F6" s="61">
        <v>0.1</v>
      </c>
    </row>
    <row r="7" spans="2:6" ht="38.25">
      <c r="B7" s="680"/>
      <c r="C7" s="679" t="s">
        <v>72</v>
      </c>
      <c r="D7" s="59" t="s">
        <v>12</v>
      </c>
      <c r="E7" s="60" t="s">
        <v>730</v>
      </c>
      <c r="F7" s="61">
        <v>0.25</v>
      </c>
    </row>
    <row r="8" spans="2:6" ht="25.5">
      <c r="B8" s="681"/>
      <c r="C8" s="681"/>
      <c r="D8" s="59" t="s">
        <v>13</v>
      </c>
      <c r="E8" s="60" t="s">
        <v>731</v>
      </c>
      <c r="F8" s="61">
        <v>0.15</v>
      </c>
    </row>
    <row r="9" spans="2:6" ht="38.25">
      <c r="B9" s="679" t="s">
        <v>732</v>
      </c>
      <c r="C9" s="679" t="s">
        <v>74</v>
      </c>
      <c r="D9" s="59" t="s">
        <v>14</v>
      </c>
      <c r="E9" s="60" t="s">
        <v>733</v>
      </c>
      <c r="F9" s="59" t="s">
        <v>734</v>
      </c>
    </row>
    <row r="10" spans="2:6" ht="38.25">
      <c r="B10" s="680"/>
      <c r="C10" s="681"/>
      <c r="D10" s="59" t="s">
        <v>15</v>
      </c>
      <c r="E10" s="60" t="s">
        <v>735</v>
      </c>
      <c r="F10" s="59" t="s">
        <v>734</v>
      </c>
    </row>
    <row r="11" spans="2:6" ht="25.5">
      <c r="B11" s="680"/>
      <c r="C11" s="679" t="s">
        <v>75</v>
      </c>
      <c r="D11" s="59" t="s">
        <v>16</v>
      </c>
      <c r="E11" s="60" t="s">
        <v>736</v>
      </c>
      <c r="F11" s="59" t="s">
        <v>734</v>
      </c>
    </row>
    <row r="12" spans="2:6" ht="25.5">
      <c r="B12" s="680"/>
      <c r="C12" s="681"/>
      <c r="D12" s="59" t="s">
        <v>17</v>
      </c>
      <c r="E12" s="60" t="s">
        <v>737</v>
      </c>
      <c r="F12" s="59" t="s">
        <v>734</v>
      </c>
    </row>
    <row r="13" spans="2:6" ht="38.25">
      <c r="B13" s="680"/>
      <c r="C13" s="679" t="s">
        <v>76</v>
      </c>
      <c r="D13" s="59" t="s">
        <v>738</v>
      </c>
      <c r="E13" s="60" t="s">
        <v>739</v>
      </c>
      <c r="F13" s="59" t="s">
        <v>734</v>
      </c>
    </row>
    <row r="14" spans="2:6" ht="37.5" customHeight="1">
      <c r="B14" s="681"/>
      <c r="C14" s="681"/>
      <c r="D14" s="59" t="s">
        <v>20</v>
      </c>
      <c r="E14" s="60" t="s">
        <v>740</v>
      </c>
      <c r="F14" s="59" t="s">
        <v>734</v>
      </c>
    </row>
    <row r="15" spans="2:6">
      <c r="B15" s="675" t="s">
        <v>741</v>
      </c>
      <c r="C15" s="675"/>
      <c r="D15" s="675"/>
      <c r="E15" s="675"/>
      <c r="F15" s="675"/>
    </row>
    <row r="16" spans="2:6" ht="51.75" customHeight="1">
      <c r="B16" s="675" t="s">
        <v>742</v>
      </c>
      <c r="C16" s="675"/>
      <c r="D16" s="675"/>
      <c r="E16" s="675"/>
      <c r="F16" s="675"/>
    </row>
    <row r="17" spans="2:2" ht="21" customHeight="1">
      <c r="B17" s="21" t="s">
        <v>704</v>
      </c>
    </row>
  </sheetData>
  <mergeCells count="10">
    <mergeCell ref="B15:F15"/>
    <mergeCell ref="B16:F16"/>
    <mergeCell ref="B3:D3"/>
    <mergeCell ref="B4:B8"/>
    <mergeCell ref="C4:C6"/>
    <mergeCell ref="C7:C8"/>
    <mergeCell ref="B9:B14"/>
    <mergeCell ref="C9:C10"/>
    <mergeCell ref="C11:C12"/>
    <mergeCell ref="C13:C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sheetPr>
  <dimension ref="B1:AF18"/>
  <sheetViews>
    <sheetView topLeftCell="G1" zoomScale="150" zoomScaleNormal="150" workbookViewId="0">
      <selection activeCell="K1" sqref="K1"/>
    </sheetView>
  </sheetViews>
  <sheetFormatPr defaultColWidth="14.28515625" defaultRowHeight="12.75"/>
  <cols>
    <col min="1" max="4" width="14.28515625" style="17"/>
    <col min="5" max="5" width="46" style="17" customWidth="1"/>
    <col min="6" max="10" width="14.28515625" style="17"/>
    <col min="11" max="11" width="40.85546875" style="17" customWidth="1"/>
    <col min="12" max="17" width="14.28515625" style="17"/>
    <col min="18" max="18" width="36.85546875" style="17" customWidth="1"/>
    <col min="19" max="23" width="14.28515625" style="17"/>
    <col min="24" max="24" width="47.140625" style="17" customWidth="1"/>
    <col min="25" max="30" width="14.28515625" style="17"/>
    <col min="31" max="31" width="47.28515625" style="17" customWidth="1"/>
    <col min="32" max="16384" width="14.28515625" style="17"/>
  </cols>
  <sheetData>
    <row r="1" spans="2:32" ht="97.5" customHeight="1">
      <c r="B1" s="682" t="s">
        <v>743</v>
      </c>
      <c r="C1" s="683"/>
      <c r="D1" s="683"/>
      <c r="E1" s="124" t="str">
        <f>'MAPA RIESGOS US'!O11</f>
        <v>Revisión, actualización y  desarrollo del proceso de Pensamiento y Direccionamiento Estratégico, para la formulación e implementación de la Planeación Estratégica Institucional.</v>
      </c>
      <c r="F1" s="125"/>
      <c r="H1" s="682" t="s">
        <v>743</v>
      </c>
      <c r="I1" s="683"/>
      <c r="J1" s="683"/>
      <c r="K1" s="124" t="str">
        <f>'MAPA RIESGOS US'!O39</f>
        <v>Verificar que todos los bienes muebles e inmuebles pertenecientes y adquiridos por la Unidad se incluyan  en la poliza de seguro mediante  la actualización permanente  de inventarios esten cubriertos en el contrato de seguro.</v>
      </c>
      <c r="L1" s="125"/>
      <c r="O1" s="134" t="s">
        <v>744</v>
      </c>
      <c r="P1" s="123"/>
      <c r="Q1" s="123"/>
      <c r="R1" s="124" t="s">
        <v>745</v>
      </c>
      <c r="S1" s="125"/>
      <c r="U1" s="134" t="s">
        <v>746</v>
      </c>
      <c r="V1" s="123"/>
      <c r="W1" s="123"/>
      <c r="X1" s="124" t="s">
        <v>747</v>
      </c>
      <c r="Y1" s="125"/>
      <c r="AB1" s="122" t="s">
        <v>748</v>
      </c>
      <c r="AC1" s="123"/>
      <c r="AD1" s="123"/>
      <c r="AE1" s="124" t="s">
        <v>749</v>
      </c>
      <c r="AF1" s="125"/>
    </row>
    <row r="2" spans="2:32">
      <c r="B2" s="126"/>
      <c r="F2" s="127"/>
      <c r="H2" s="126"/>
      <c r="L2" s="127"/>
      <c r="O2" s="126"/>
      <c r="S2" s="127"/>
      <c r="U2" s="126"/>
      <c r="Y2" s="127"/>
      <c r="AB2" s="126"/>
      <c r="AF2" s="127"/>
    </row>
    <row r="3" spans="2:32">
      <c r="B3" s="685" t="s">
        <v>723</v>
      </c>
      <c r="C3" s="677"/>
      <c r="D3" s="678"/>
      <c r="E3" s="57" t="s">
        <v>724</v>
      </c>
      <c r="F3" s="128" t="s">
        <v>725</v>
      </c>
      <c r="H3" s="685" t="s">
        <v>723</v>
      </c>
      <c r="I3" s="677"/>
      <c r="J3" s="678"/>
      <c r="K3" s="57" t="s">
        <v>724</v>
      </c>
      <c r="L3" s="128" t="s">
        <v>725</v>
      </c>
      <c r="O3" s="685" t="s">
        <v>723</v>
      </c>
      <c r="P3" s="677"/>
      <c r="Q3" s="678"/>
      <c r="R3" s="57" t="s">
        <v>724</v>
      </c>
      <c r="S3" s="128" t="s">
        <v>725</v>
      </c>
      <c r="U3" s="685" t="s">
        <v>723</v>
      </c>
      <c r="V3" s="677"/>
      <c r="W3" s="678"/>
      <c r="X3" s="57" t="s">
        <v>724</v>
      </c>
      <c r="Y3" s="128" t="s">
        <v>725</v>
      </c>
      <c r="AB3" s="685" t="s">
        <v>723</v>
      </c>
      <c r="AC3" s="677"/>
      <c r="AD3" s="678"/>
      <c r="AE3" s="57" t="s">
        <v>724</v>
      </c>
      <c r="AF3" s="128" t="s">
        <v>725</v>
      </c>
    </row>
    <row r="4" spans="2:32" ht="43.5" customHeight="1">
      <c r="B4" s="686" t="s">
        <v>726</v>
      </c>
      <c r="C4" s="679" t="s">
        <v>71</v>
      </c>
      <c r="D4" s="59" t="s">
        <v>9</v>
      </c>
      <c r="E4" s="60" t="s">
        <v>727</v>
      </c>
      <c r="F4" s="129">
        <v>0.25</v>
      </c>
      <c r="H4" s="686" t="s">
        <v>726</v>
      </c>
      <c r="I4" s="679" t="s">
        <v>71</v>
      </c>
      <c r="J4" s="59" t="s">
        <v>9</v>
      </c>
      <c r="K4" s="60" t="s">
        <v>727</v>
      </c>
      <c r="L4" s="129">
        <v>0.25</v>
      </c>
      <c r="O4" s="686" t="s">
        <v>726</v>
      </c>
      <c r="P4" s="679" t="s">
        <v>71</v>
      </c>
      <c r="Q4" s="59" t="s">
        <v>9</v>
      </c>
      <c r="R4" s="60" t="s">
        <v>727</v>
      </c>
      <c r="S4" s="129"/>
      <c r="U4" s="686" t="s">
        <v>726</v>
      </c>
      <c r="V4" s="679" t="s">
        <v>71</v>
      </c>
      <c r="W4" s="59" t="s">
        <v>9</v>
      </c>
      <c r="X4" s="60" t="s">
        <v>727</v>
      </c>
      <c r="Y4" s="129">
        <v>0.25</v>
      </c>
      <c r="AB4" s="686" t="s">
        <v>726</v>
      </c>
      <c r="AC4" s="679" t="s">
        <v>71</v>
      </c>
      <c r="AD4" s="59" t="s">
        <v>9</v>
      </c>
      <c r="AE4" s="60" t="s">
        <v>727</v>
      </c>
      <c r="AF4" s="129">
        <v>0.25</v>
      </c>
    </row>
    <row r="5" spans="2:32" ht="46.5" customHeight="1">
      <c r="B5" s="687"/>
      <c r="C5" s="680"/>
      <c r="D5" s="59" t="s">
        <v>10</v>
      </c>
      <c r="E5" s="60" t="s">
        <v>728</v>
      </c>
      <c r="F5" s="129"/>
      <c r="H5" s="687"/>
      <c r="I5" s="680"/>
      <c r="J5" s="59" t="s">
        <v>10</v>
      </c>
      <c r="K5" s="60" t="s">
        <v>728</v>
      </c>
      <c r="L5" s="129"/>
      <c r="O5" s="687"/>
      <c r="P5" s="680"/>
      <c r="Q5" s="59" t="s">
        <v>10</v>
      </c>
      <c r="R5" s="60" t="s">
        <v>728</v>
      </c>
      <c r="S5" s="129">
        <v>0.15</v>
      </c>
      <c r="U5" s="687"/>
      <c r="V5" s="680"/>
      <c r="W5" s="59" t="s">
        <v>10</v>
      </c>
      <c r="X5" s="60" t="s">
        <v>728</v>
      </c>
      <c r="Y5" s="129"/>
      <c r="AB5" s="687"/>
      <c r="AC5" s="680"/>
      <c r="AD5" s="59" t="s">
        <v>10</v>
      </c>
      <c r="AE5" s="60" t="s">
        <v>728</v>
      </c>
      <c r="AF5" s="129">
        <v>0.15</v>
      </c>
    </row>
    <row r="6" spans="2:32" ht="46.5" customHeight="1">
      <c r="B6" s="687"/>
      <c r="C6" s="681"/>
      <c r="D6" s="59" t="s">
        <v>11</v>
      </c>
      <c r="E6" s="60" t="s">
        <v>729</v>
      </c>
      <c r="F6" s="129"/>
      <c r="H6" s="687"/>
      <c r="I6" s="681"/>
      <c r="J6" s="59" t="s">
        <v>11</v>
      </c>
      <c r="K6" s="60" t="s">
        <v>729</v>
      </c>
      <c r="L6" s="129"/>
      <c r="O6" s="687"/>
      <c r="P6" s="681"/>
      <c r="Q6" s="59" t="s">
        <v>11</v>
      </c>
      <c r="R6" s="60" t="s">
        <v>729</v>
      </c>
      <c r="S6" s="129"/>
      <c r="U6" s="687"/>
      <c r="V6" s="681"/>
      <c r="W6" s="59" t="s">
        <v>11</v>
      </c>
      <c r="X6" s="60" t="s">
        <v>729</v>
      </c>
      <c r="Y6" s="129"/>
      <c r="AB6" s="687"/>
      <c r="AC6" s="681"/>
      <c r="AD6" s="59" t="s">
        <v>11</v>
      </c>
      <c r="AE6" s="60" t="s">
        <v>729</v>
      </c>
      <c r="AF6" s="129">
        <v>0.1</v>
      </c>
    </row>
    <row r="7" spans="2:32" ht="66" customHeight="1">
      <c r="B7" s="687"/>
      <c r="C7" s="679" t="s">
        <v>72</v>
      </c>
      <c r="D7" s="59" t="s">
        <v>12</v>
      </c>
      <c r="E7" s="60" t="s">
        <v>730</v>
      </c>
      <c r="F7" s="129"/>
      <c r="H7" s="687"/>
      <c r="I7" s="679" t="s">
        <v>72</v>
      </c>
      <c r="J7" s="59" t="s">
        <v>12</v>
      </c>
      <c r="K7" s="60" t="s">
        <v>730</v>
      </c>
      <c r="L7" s="129"/>
      <c r="O7" s="687"/>
      <c r="P7" s="679" t="s">
        <v>72</v>
      </c>
      <c r="Q7" s="59" t="s">
        <v>12</v>
      </c>
      <c r="R7" s="60" t="s">
        <v>730</v>
      </c>
      <c r="S7" s="129"/>
      <c r="U7" s="687"/>
      <c r="V7" s="679" t="s">
        <v>72</v>
      </c>
      <c r="W7" s="59" t="s">
        <v>12</v>
      </c>
      <c r="X7" s="60" t="s">
        <v>730</v>
      </c>
      <c r="Y7" s="129">
        <v>0.25</v>
      </c>
      <c r="AB7" s="687"/>
      <c r="AC7" s="679" t="s">
        <v>72</v>
      </c>
      <c r="AD7" s="59" t="s">
        <v>12</v>
      </c>
      <c r="AE7" s="60" t="s">
        <v>730</v>
      </c>
      <c r="AF7" s="129">
        <v>0.25</v>
      </c>
    </row>
    <row r="8" spans="2:32" ht="43.5" customHeight="1">
      <c r="B8" s="688"/>
      <c r="C8" s="681"/>
      <c r="D8" s="59" t="s">
        <v>13</v>
      </c>
      <c r="E8" s="60" t="s">
        <v>731</v>
      </c>
      <c r="F8" s="129">
        <v>0.15</v>
      </c>
      <c r="H8" s="688"/>
      <c r="I8" s="681"/>
      <c r="J8" s="59" t="s">
        <v>13</v>
      </c>
      <c r="K8" s="60" t="s">
        <v>731</v>
      </c>
      <c r="L8" s="129">
        <v>0.15</v>
      </c>
      <c r="O8" s="688"/>
      <c r="P8" s="681"/>
      <c r="Q8" s="59" t="s">
        <v>13</v>
      </c>
      <c r="R8" s="60" t="s">
        <v>731</v>
      </c>
      <c r="S8" s="129">
        <v>0.15</v>
      </c>
      <c r="U8" s="688"/>
      <c r="V8" s="681"/>
      <c r="W8" s="59" t="s">
        <v>13</v>
      </c>
      <c r="X8" s="60" t="s">
        <v>731</v>
      </c>
      <c r="Y8" s="129"/>
      <c r="AB8" s="688"/>
      <c r="AC8" s="681"/>
      <c r="AD8" s="59" t="s">
        <v>13</v>
      </c>
      <c r="AE8" s="60" t="s">
        <v>731</v>
      </c>
      <c r="AF8" s="129">
        <v>0.15</v>
      </c>
    </row>
    <row r="9" spans="2:32" ht="52.5" customHeight="1">
      <c r="B9" s="686" t="s">
        <v>732</v>
      </c>
      <c r="C9" s="679" t="s">
        <v>74</v>
      </c>
      <c r="D9" s="59" t="s">
        <v>14</v>
      </c>
      <c r="E9" s="60" t="s">
        <v>733</v>
      </c>
      <c r="F9" s="130" t="s">
        <v>87</v>
      </c>
      <c r="H9" s="686" t="s">
        <v>732</v>
      </c>
      <c r="I9" s="679" t="s">
        <v>74</v>
      </c>
      <c r="J9" s="59" t="s">
        <v>14</v>
      </c>
      <c r="K9" s="60" t="s">
        <v>733</v>
      </c>
      <c r="L9" s="130" t="s">
        <v>87</v>
      </c>
      <c r="O9" s="686" t="s">
        <v>732</v>
      </c>
      <c r="P9" s="679" t="s">
        <v>74</v>
      </c>
      <c r="Q9" s="59" t="s">
        <v>14</v>
      </c>
      <c r="R9" s="60" t="s">
        <v>733</v>
      </c>
      <c r="S9" s="130" t="s">
        <v>87</v>
      </c>
      <c r="U9" s="686" t="s">
        <v>732</v>
      </c>
      <c r="V9" s="679" t="s">
        <v>74</v>
      </c>
      <c r="W9" s="59" t="s">
        <v>14</v>
      </c>
      <c r="X9" s="60" t="s">
        <v>733</v>
      </c>
      <c r="Y9" s="130" t="s">
        <v>87</v>
      </c>
      <c r="AB9" s="686" t="s">
        <v>732</v>
      </c>
      <c r="AC9" s="679" t="s">
        <v>74</v>
      </c>
      <c r="AD9" s="59" t="s">
        <v>14</v>
      </c>
      <c r="AE9" s="60" t="s">
        <v>733</v>
      </c>
      <c r="AF9" s="130" t="s">
        <v>734</v>
      </c>
    </row>
    <row r="10" spans="2:32" ht="66" customHeight="1">
      <c r="B10" s="687"/>
      <c r="C10" s="681"/>
      <c r="D10" s="59" t="s">
        <v>15</v>
      </c>
      <c r="E10" s="60" t="s">
        <v>735</v>
      </c>
      <c r="F10" s="130" t="s">
        <v>734</v>
      </c>
      <c r="H10" s="687"/>
      <c r="I10" s="681"/>
      <c r="J10" s="59" t="s">
        <v>15</v>
      </c>
      <c r="K10" s="60" t="s">
        <v>735</v>
      </c>
      <c r="L10" s="130" t="s">
        <v>734</v>
      </c>
      <c r="O10" s="687"/>
      <c r="P10" s="681"/>
      <c r="Q10" s="59" t="s">
        <v>15</v>
      </c>
      <c r="R10" s="60" t="s">
        <v>735</v>
      </c>
      <c r="S10" s="130" t="s">
        <v>734</v>
      </c>
      <c r="U10" s="687"/>
      <c r="V10" s="681"/>
      <c r="W10" s="59" t="s">
        <v>15</v>
      </c>
      <c r="X10" s="60" t="s">
        <v>735</v>
      </c>
      <c r="Y10" s="130" t="s">
        <v>734</v>
      </c>
      <c r="AB10" s="687"/>
      <c r="AC10" s="681"/>
      <c r="AD10" s="59" t="s">
        <v>15</v>
      </c>
      <c r="AE10" s="60" t="s">
        <v>735</v>
      </c>
      <c r="AF10" s="130" t="s">
        <v>734</v>
      </c>
    </row>
    <row r="11" spans="2:32" ht="35.25" customHeight="1">
      <c r="B11" s="687"/>
      <c r="C11" s="679" t="s">
        <v>75</v>
      </c>
      <c r="D11" s="59" t="s">
        <v>16</v>
      </c>
      <c r="E11" s="60" t="s">
        <v>736</v>
      </c>
      <c r="F11" s="130" t="s">
        <v>87</v>
      </c>
      <c r="H11" s="687"/>
      <c r="I11" s="679" t="s">
        <v>75</v>
      </c>
      <c r="J11" s="59" t="s">
        <v>16</v>
      </c>
      <c r="K11" s="60" t="s">
        <v>736</v>
      </c>
      <c r="L11" s="130" t="s">
        <v>87</v>
      </c>
      <c r="O11" s="687"/>
      <c r="P11" s="679" t="s">
        <v>75</v>
      </c>
      <c r="Q11" s="59" t="s">
        <v>16</v>
      </c>
      <c r="R11" s="60" t="s">
        <v>736</v>
      </c>
      <c r="S11" s="130" t="s">
        <v>87</v>
      </c>
      <c r="U11" s="687"/>
      <c r="V11" s="679" t="s">
        <v>75</v>
      </c>
      <c r="W11" s="59" t="s">
        <v>16</v>
      </c>
      <c r="X11" s="60" t="s">
        <v>736</v>
      </c>
      <c r="Y11" s="130" t="s">
        <v>87</v>
      </c>
      <c r="AB11" s="687"/>
      <c r="AC11" s="679" t="s">
        <v>75</v>
      </c>
      <c r="AD11" s="59" t="s">
        <v>16</v>
      </c>
      <c r="AE11" s="60" t="s">
        <v>736</v>
      </c>
      <c r="AF11" s="130" t="s">
        <v>734</v>
      </c>
    </row>
    <row r="12" spans="2:32" ht="35.25" customHeight="1">
      <c r="B12" s="687"/>
      <c r="C12" s="681"/>
      <c r="D12" s="59" t="s">
        <v>17</v>
      </c>
      <c r="E12" s="60" t="s">
        <v>737</v>
      </c>
      <c r="F12" s="130" t="s">
        <v>734</v>
      </c>
      <c r="H12" s="687"/>
      <c r="I12" s="681"/>
      <c r="J12" s="59" t="s">
        <v>17</v>
      </c>
      <c r="K12" s="60" t="s">
        <v>737</v>
      </c>
      <c r="L12" s="130" t="s">
        <v>734</v>
      </c>
      <c r="O12" s="687"/>
      <c r="P12" s="681"/>
      <c r="Q12" s="59" t="s">
        <v>17</v>
      </c>
      <c r="R12" s="60" t="s">
        <v>737</v>
      </c>
      <c r="S12" s="130" t="s">
        <v>734</v>
      </c>
      <c r="U12" s="687"/>
      <c r="V12" s="681"/>
      <c r="W12" s="59" t="s">
        <v>17</v>
      </c>
      <c r="X12" s="60" t="s">
        <v>737</v>
      </c>
      <c r="Y12" s="130" t="s">
        <v>734</v>
      </c>
      <c r="AB12" s="687"/>
      <c r="AC12" s="681"/>
      <c r="AD12" s="59" t="s">
        <v>17</v>
      </c>
      <c r="AE12" s="60" t="s">
        <v>737</v>
      </c>
      <c r="AF12" s="130" t="s">
        <v>734</v>
      </c>
    </row>
    <row r="13" spans="2:32" ht="83.25" customHeight="1">
      <c r="B13" s="687"/>
      <c r="C13" s="679" t="s">
        <v>76</v>
      </c>
      <c r="D13" s="59" t="s">
        <v>18</v>
      </c>
      <c r="E13" s="60" t="s">
        <v>750</v>
      </c>
      <c r="F13" s="130" t="s">
        <v>734</v>
      </c>
      <c r="H13" s="687"/>
      <c r="I13" s="679" t="s">
        <v>76</v>
      </c>
      <c r="J13" s="59" t="s">
        <v>18</v>
      </c>
      <c r="K13" s="60" t="s">
        <v>751</v>
      </c>
      <c r="L13" s="130" t="s">
        <v>87</v>
      </c>
      <c r="O13" s="687"/>
      <c r="P13" s="679" t="s">
        <v>76</v>
      </c>
      <c r="Q13" s="59" t="s">
        <v>18</v>
      </c>
      <c r="R13" s="60" t="s">
        <v>750</v>
      </c>
      <c r="S13" s="130" t="s">
        <v>87</v>
      </c>
      <c r="U13" s="687"/>
      <c r="V13" s="679" t="s">
        <v>76</v>
      </c>
      <c r="W13" s="59" t="s">
        <v>18</v>
      </c>
      <c r="X13" s="60" t="s">
        <v>750</v>
      </c>
      <c r="Y13" s="130" t="s">
        <v>87</v>
      </c>
      <c r="AB13" s="687"/>
      <c r="AC13" s="679" t="s">
        <v>76</v>
      </c>
      <c r="AD13" s="59" t="s">
        <v>18</v>
      </c>
      <c r="AE13" s="60" t="s">
        <v>750</v>
      </c>
      <c r="AF13" s="130" t="s">
        <v>734</v>
      </c>
    </row>
    <row r="14" spans="2:32" ht="66" customHeight="1">
      <c r="B14" s="687"/>
      <c r="C14" s="680"/>
      <c r="D14" s="59" t="s">
        <v>19</v>
      </c>
      <c r="E14" s="60" t="s">
        <v>752</v>
      </c>
      <c r="F14" s="130" t="s">
        <v>87</v>
      </c>
      <c r="H14" s="687"/>
      <c r="I14" s="680"/>
      <c r="J14" s="59" t="s">
        <v>19</v>
      </c>
      <c r="K14" s="60" t="s">
        <v>752</v>
      </c>
      <c r="L14" s="130" t="s">
        <v>734</v>
      </c>
      <c r="O14" s="687"/>
      <c r="P14" s="680"/>
      <c r="Q14" s="59" t="s">
        <v>19</v>
      </c>
      <c r="R14" s="60" t="s">
        <v>752</v>
      </c>
      <c r="S14" s="130" t="s">
        <v>734</v>
      </c>
      <c r="U14" s="687"/>
      <c r="V14" s="680"/>
      <c r="W14" s="59" t="s">
        <v>19</v>
      </c>
      <c r="X14" s="60" t="s">
        <v>752</v>
      </c>
      <c r="Y14" s="130" t="s">
        <v>734</v>
      </c>
      <c r="AB14" s="687"/>
      <c r="AC14" s="680"/>
      <c r="AD14" s="59" t="s">
        <v>19</v>
      </c>
      <c r="AE14" s="60" t="s">
        <v>752</v>
      </c>
      <c r="AF14" s="130" t="s">
        <v>734</v>
      </c>
    </row>
    <row r="15" spans="2:32" ht="36.75" customHeight="1">
      <c r="B15" s="689"/>
      <c r="C15" s="690"/>
      <c r="D15" s="131" t="s">
        <v>20</v>
      </c>
      <c r="E15" s="132" t="s">
        <v>753</v>
      </c>
      <c r="F15" s="133" t="s">
        <v>734</v>
      </c>
      <c r="H15" s="689"/>
      <c r="I15" s="690"/>
      <c r="J15" s="131" t="s">
        <v>20</v>
      </c>
      <c r="K15" s="132" t="s">
        <v>753</v>
      </c>
      <c r="L15" s="133" t="s">
        <v>734</v>
      </c>
      <c r="O15" s="689"/>
      <c r="P15" s="690"/>
      <c r="Q15" s="131" t="s">
        <v>20</v>
      </c>
      <c r="R15" s="132" t="s">
        <v>753</v>
      </c>
      <c r="S15" s="133" t="s">
        <v>734</v>
      </c>
      <c r="U15" s="689"/>
      <c r="V15" s="690"/>
      <c r="W15" s="131" t="s">
        <v>20</v>
      </c>
      <c r="X15" s="132" t="s">
        <v>753</v>
      </c>
      <c r="Y15" s="133" t="s">
        <v>734</v>
      </c>
      <c r="AB15" s="689"/>
      <c r="AC15" s="690"/>
      <c r="AD15" s="131" t="s">
        <v>20</v>
      </c>
      <c r="AE15" s="132" t="s">
        <v>753</v>
      </c>
      <c r="AF15" s="133" t="s">
        <v>734</v>
      </c>
    </row>
    <row r="16" spans="2:32">
      <c r="B16" s="684" t="s">
        <v>741</v>
      </c>
      <c r="C16" s="684"/>
      <c r="D16" s="684"/>
      <c r="E16" s="684"/>
      <c r="F16" s="684"/>
      <c r="H16" s="684" t="s">
        <v>741</v>
      </c>
      <c r="I16" s="684"/>
      <c r="J16" s="684"/>
      <c r="K16" s="684"/>
      <c r="L16" s="684"/>
      <c r="O16" s="684" t="s">
        <v>741</v>
      </c>
      <c r="P16" s="684"/>
      <c r="Q16" s="684"/>
      <c r="R16" s="684"/>
      <c r="S16" s="684"/>
      <c r="U16" s="684" t="s">
        <v>741</v>
      </c>
      <c r="V16" s="684"/>
      <c r="W16" s="684"/>
      <c r="X16" s="684"/>
      <c r="Y16" s="684"/>
      <c r="AB16" s="684" t="s">
        <v>741</v>
      </c>
      <c r="AC16" s="684"/>
      <c r="AD16" s="684"/>
      <c r="AE16" s="684"/>
      <c r="AF16" s="684"/>
    </row>
    <row r="17" spans="2:32">
      <c r="B17" s="675" t="s">
        <v>742</v>
      </c>
      <c r="C17" s="675"/>
      <c r="D17" s="675"/>
      <c r="E17" s="675"/>
      <c r="F17" s="675"/>
      <c r="H17" s="675" t="s">
        <v>742</v>
      </c>
      <c r="I17" s="675"/>
      <c r="J17" s="675"/>
      <c r="K17" s="675"/>
      <c r="L17" s="675"/>
      <c r="O17" s="675" t="s">
        <v>742</v>
      </c>
      <c r="P17" s="675"/>
      <c r="Q17" s="675"/>
      <c r="R17" s="675"/>
      <c r="S17" s="675"/>
      <c r="U17" s="675" t="s">
        <v>742</v>
      </c>
      <c r="V17" s="675"/>
      <c r="W17" s="675"/>
      <c r="X17" s="675"/>
      <c r="Y17" s="675"/>
      <c r="AB17" s="675" t="s">
        <v>742</v>
      </c>
      <c r="AC17" s="675"/>
      <c r="AD17" s="675"/>
      <c r="AE17" s="675"/>
      <c r="AF17" s="675"/>
    </row>
    <row r="18" spans="2:32">
      <c r="B18" s="21" t="s">
        <v>704</v>
      </c>
      <c r="H18" s="21" t="s">
        <v>704</v>
      </c>
      <c r="O18" s="21" t="s">
        <v>704</v>
      </c>
      <c r="U18" s="21" t="s">
        <v>704</v>
      </c>
      <c r="AB18" s="21" t="s">
        <v>704</v>
      </c>
    </row>
  </sheetData>
  <mergeCells count="52">
    <mergeCell ref="H1:J1"/>
    <mergeCell ref="U17:Y17"/>
    <mergeCell ref="AB3:AD3"/>
    <mergeCell ref="AB4:AB8"/>
    <mergeCell ref="AC4:AC6"/>
    <mergeCell ref="AC7:AC8"/>
    <mergeCell ref="AB9:AB15"/>
    <mergeCell ref="AC9:AC10"/>
    <mergeCell ref="AC11:AC12"/>
    <mergeCell ref="AC13:AC15"/>
    <mergeCell ref="AB16:AF16"/>
    <mergeCell ref="AB17:AF17"/>
    <mergeCell ref="U3:W3"/>
    <mergeCell ref="U4:U8"/>
    <mergeCell ref="V4:V6"/>
    <mergeCell ref="V7:V8"/>
    <mergeCell ref="U9:U15"/>
    <mergeCell ref="V9:V10"/>
    <mergeCell ref="V11:V12"/>
    <mergeCell ref="V13:V15"/>
    <mergeCell ref="H16:L16"/>
    <mergeCell ref="I9:I10"/>
    <mergeCell ref="I11:I12"/>
    <mergeCell ref="I13:I15"/>
    <mergeCell ref="U16:Y16"/>
    <mergeCell ref="H17:L17"/>
    <mergeCell ref="O3:Q3"/>
    <mergeCell ref="O4:O8"/>
    <mergeCell ref="P4:P6"/>
    <mergeCell ref="P7:P8"/>
    <mergeCell ref="O9:O15"/>
    <mergeCell ref="P9:P10"/>
    <mergeCell ref="P11:P12"/>
    <mergeCell ref="P13:P15"/>
    <mergeCell ref="O16:S16"/>
    <mergeCell ref="O17:S17"/>
    <mergeCell ref="H3:J3"/>
    <mergeCell ref="H4:H8"/>
    <mergeCell ref="I4:I6"/>
    <mergeCell ref="I7:I8"/>
    <mergeCell ref="H9:H15"/>
    <mergeCell ref="B1:D1"/>
    <mergeCell ref="B16:F16"/>
    <mergeCell ref="B17:F17"/>
    <mergeCell ref="B3:D3"/>
    <mergeCell ref="B4:B8"/>
    <mergeCell ref="C4:C6"/>
    <mergeCell ref="C7:C8"/>
    <mergeCell ref="B9:B15"/>
    <mergeCell ref="C9:C10"/>
    <mergeCell ref="C11:C12"/>
    <mergeCell ref="C13:C1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2"/>
  <sheetViews>
    <sheetView workbookViewId="0">
      <selection activeCell="B12" sqref="B12:C12"/>
    </sheetView>
  </sheetViews>
  <sheetFormatPr defaultColWidth="11.42578125" defaultRowHeight="15"/>
  <cols>
    <col min="2" max="2" width="45.140625" customWidth="1"/>
    <col min="3" max="3" width="72" customWidth="1"/>
  </cols>
  <sheetData>
    <row r="1" spans="2:3" ht="16.5">
      <c r="B1" s="28" t="s">
        <v>754</v>
      </c>
    </row>
    <row r="3" spans="2:3" ht="28.5" customHeight="1">
      <c r="B3" s="375" t="s">
        <v>82</v>
      </c>
      <c r="C3" s="29" t="s">
        <v>755</v>
      </c>
    </row>
    <row r="4" spans="2:3" ht="31.5">
      <c r="B4" s="376" t="s">
        <v>756</v>
      </c>
      <c r="C4" s="30" t="s">
        <v>757</v>
      </c>
    </row>
    <row r="5" spans="2:3" ht="78.75">
      <c r="B5" s="376" t="s">
        <v>758</v>
      </c>
      <c r="C5" s="30" t="s">
        <v>759</v>
      </c>
    </row>
    <row r="6" spans="2:3" ht="31.5">
      <c r="B6" s="376" t="s">
        <v>386</v>
      </c>
      <c r="C6" s="30" t="s">
        <v>760</v>
      </c>
    </row>
    <row r="7" spans="2:3" ht="47.25">
      <c r="B7" s="376" t="s">
        <v>219</v>
      </c>
      <c r="C7" s="30" t="s">
        <v>761</v>
      </c>
    </row>
    <row r="8" spans="2:3" ht="31.5">
      <c r="B8" s="376" t="s">
        <v>123</v>
      </c>
      <c r="C8" s="30" t="s">
        <v>762</v>
      </c>
    </row>
    <row r="9" spans="2:3" ht="48" customHeight="1">
      <c r="B9" s="376" t="s">
        <v>763</v>
      </c>
      <c r="C9" s="30" t="s">
        <v>764</v>
      </c>
    </row>
    <row r="10" spans="2:3" ht="39.75" customHeight="1">
      <c r="B10" s="376" t="s">
        <v>131</v>
      </c>
      <c r="C10" s="30" t="s">
        <v>765</v>
      </c>
    </row>
    <row r="11" spans="2:3" ht="46.5" customHeight="1">
      <c r="B11" s="376" t="s">
        <v>210</v>
      </c>
      <c r="C11" s="30" t="s">
        <v>766</v>
      </c>
    </row>
    <row r="12" spans="2:3" ht="65.25" customHeight="1">
      <c r="B12" s="376" t="s">
        <v>96</v>
      </c>
      <c r="C12" s="30" t="s">
        <v>767</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22"/>
  <sheetViews>
    <sheetView workbookViewId="0">
      <selection activeCell="F4" sqref="F4"/>
    </sheetView>
  </sheetViews>
  <sheetFormatPr defaultColWidth="11.42578125" defaultRowHeight="12.75"/>
  <cols>
    <col min="1" max="2" width="11.42578125" style="21"/>
    <col min="3" max="3" width="27.85546875" style="21" customWidth="1"/>
    <col min="4" max="4" width="11.140625" style="21" customWidth="1"/>
    <col min="5" max="5" width="41.42578125" style="21" customWidth="1"/>
    <col min="6" max="6" width="23.140625" style="21" customWidth="1"/>
    <col min="7" max="16384" width="11.42578125" style="21"/>
  </cols>
  <sheetData>
    <row r="2" spans="2:5">
      <c r="B2" s="21" t="s">
        <v>768</v>
      </c>
    </row>
    <row r="4" spans="2:5" ht="35.25" customHeight="1">
      <c r="B4" s="22" t="s">
        <v>769</v>
      </c>
      <c r="C4" s="22" t="s">
        <v>770</v>
      </c>
      <c r="D4" s="22"/>
      <c r="E4" s="22" t="s">
        <v>724</v>
      </c>
    </row>
    <row r="5" spans="2:5" s="23" customFormat="1" ht="36.75" customHeight="1">
      <c r="B5" s="691" t="s">
        <v>771</v>
      </c>
      <c r="C5" s="601" t="s">
        <v>772</v>
      </c>
      <c r="D5" s="16"/>
      <c r="E5" s="16" t="s">
        <v>773</v>
      </c>
    </row>
    <row r="6" spans="2:5" ht="37.5" customHeight="1">
      <c r="B6" s="692"/>
      <c r="C6" s="608"/>
      <c r="D6" s="24"/>
      <c r="E6" s="16" t="s">
        <v>774</v>
      </c>
    </row>
    <row r="7" spans="2:5" ht="28.5" customHeight="1">
      <c r="B7" s="692"/>
      <c r="C7" s="608"/>
      <c r="D7" s="24"/>
      <c r="E7" s="16" t="s">
        <v>775</v>
      </c>
    </row>
    <row r="8" spans="2:5" ht="96" customHeight="1">
      <c r="B8" s="693"/>
      <c r="C8" s="602"/>
      <c r="D8" s="24"/>
      <c r="E8" s="16" t="s">
        <v>776</v>
      </c>
    </row>
    <row r="9" spans="2:5" ht="39.75" customHeight="1">
      <c r="B9" s="601" t="s">
        <v>777</v>
      </c>
      <c r="C9" s="601" t="s">
        <v>778</v>
      </c>
      <c r="D9" s="24"/>
      <c r="E9" s="16" t="s">
        <v>779</v>
      </c>
    </row>
    <row r="10" spans="2:5" ht="39.75" customHeight="1">
      <c r="B10" s="692"/>
      <c r="C10" s="608"/>
      <c r="D10" s="24"/>
      <c r="E10" s="25" t="s">
        <v>780</v>
      </c>
    </row>
    <row r="11" spans="2:5" ht="39.75" customHeight="1">
      <c r="B11" s="692"/>
      <c r="C11" s="608"/>
      <c r="D11" s="24"/>
      <c r="E11" s="26" t="s">
        <v>781</v>
      </c>
    </row>
    <row r="12" spans="2:5" ht="49.5" customHeight="1">
      <c r="B12" s="691" t="s">
        <v>782</v>
      </c>
      <c r="C12" s="601" t="s">
        <v>783</v>
      </c>
      <c r="D12" s="24"/>
      <c r="E12" s="16" t="s">
        <v>784</v>
      </c>
    </row>
    <row r="13" spans="2:5" ht="49.5" customHeight="1">
      <c r="B13" s="692"/>
      <c r="C13" s="608"/>
      <c r="D13" s="24"/>
      <c r="E13" s="27" t="s">
        <v>785</v>
      </c>
    </row>
    <row r="14" spans="2:5" ht="49.5" customHeight="1">
      <c r="B14" s="692"/>
      <c r="C14" s="608"/>
      <c r="D14" s="24"/>
      <c r="E14" s="27" t="s">
        <v>786</v>
      </c>
    </row>
    <row r="15" spans="2:5" ht="49.5" customHeight="1">
      <c r="B15" s="693"/>
      <c r="C15" s="602"/>
      <c r="D15" s="24"/>
      <c r="E15" s="27" t="s">
        <v>787</v>
      </c>
    </row>
    <row r="16" spans="2:5" ht="49.5" customHeight="1">
      <c r="B16" s="691" t="s">
        <v>788</v>
      </c>
      <c r="C16" s="601" t="s">
        <v>789</v>
      </c>
      <c r="D16" s="24"/>
      <c r="E16" s="16" t="s">
        <v>790</v>
      </c>
    </row>
    <row r="17" spans="2:5" ht="49.5" customHeight="1">
      <c r="B17" s="692"/>
      <c r="C17" s="608"/>
      <c r="D17" s="24"/>
      <c r="E17" s="27" t="s">
        <v>791</v>
      </c>
    </row>
    <row r="18" spans="2:5" ht="49.5" customHeight="1">
      <c r="B18" s="692"/>
      <c r="C18" s="608"/>
      <c r="D18" s="24"/>
      <c r="E18" s="27" t="s">
        <v>792</v>
      </c>
    </row>
    <row r="19" spans="2:5" ht="49.5" customHeight="1">
      <c r="B19" s="693"/>
      <c r="C19" s="602"/>
      <c r="D19" s="24"/>
      <c r="E19" s="27" t="s">
        <v>793</v>
      </c>
    </row>
    <row r="20" spans="2:5" ht="49.5" customHeight="1">
      <c r="B20" s="691" t="s">
        <v>794</v>
      </c>
      <c r="C20" s="601" t="s">
        <v>795</v>
      </c>
      <c r="D20" s="24"/>
      <c r="E20" s="16" t="s">
        <v>796</v>
      </c>
    </row>
    <row r="21" spans="2:5" ht="49.5" customHeight="1">
      <c r="B21" s="692"/>
      <c r="C21" s="608"/>
      <c r="D21" s="24"/>
      <c r="E21" s="27" t="s">
        <v>797</v>
      </c>
    </row>
    <row r="22" spans="2:5" ht="49.5" customHeight="1">
      <c r="B22" s="693"/>
      <c r="C22" s="602"/>
      <c r="D22" s="24"/>
      <c r="E22" s="27" t="s">
        <v>798</v>
      </c>
    </row>
  </sheetData>
  <mergeCells count="10">
    <mergeCell ref="B16:B19"/>
    <mergeCell ref="C16:C19"/>
    <mergeCell ref="B20:B22"/>
    <mergeCell ref="C20:C22"/>
    <mergeCell ref="B5:B8"/>
    <mergeCell ref="C5:C8"/>
    <mergeCell ref="B9:B11"/>
    <mergeCell ref="C9:C11"/>
    <mergeCell ref="B12:B15"/>
    <mergeCell ref="C12:C1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74"/>
  <sheetViews>
    <sheetView topLeftCell="B1" zoomScale="120" zoomScaleNormal="120" workbookViewId="0">
      <selection activeCell="F3" sqref="F3"/>
    </sheetView>
  </sheetViews>
  <sheetFormatPr defaultColWidth="11.42578125" defaultRowHeight="15"/>
  <cols>
    <col min="1" max="1" width="37.7109375" customWidth="1"/>
    <col min="2" max="2" width="47.28515625" customWidth="1"/>
    <col min="3" max="3" width="15.42578125" customWidth="1"/>
    <col min="4" max="4" width="19.42578125" customWidth="1"/>
    <col min="5" max="5" width="7.85546875" customWidth="1"/>
    <col min="6" max="6" width="8.42578125" customWidth="1"/>
  </cols>
  <sheetData>
    <row r="1" spans="1:6" ht="15.75" thickBot="1"/>
    <row r="2" spans="1:6" ht="21.75" customHeight="1" thickBot="1">
      <c r="A2" s="89" t="s">
        <v>582</v>
      </c>
      <c r="B2" s="695" t="s">
        <v>799</v>
      </c>
      <c r="C2" s="696"/>
      <c r="D2" s="696"/>
      <c r="E2" s="696"/>
      <c r="F2" s="153" t="s">
        <v>800</v>
      </c>
    </row>
    <row r="3" spans="1:6" ht="16.5" customHeight="1">
      <c r="A3" s="703" t="s">
        <v>801</v>
      </c>
      <c r="B3" s="697" t="str">
        <f>'MAPA RIESGOS US'!O11</f>
        <v>Revisión, actualización y  desarrollo del proceso de Pensamiento y Direccionamiento Estratégico, para la formulación e implementación de la Planeación Estratégica Institucional.</v>
      </c>
      <c r="C3" s="699" t="s">
        <v>802</v>
      </c>
      <c r="D3" s="87" t="s">
        <v>803</v>
      </c>
      <c r="E3" s="138" t="s">
        <v>87</v>
      </c>
      <c r="F3" s="137">
        <v>0.25</v>
      </c>
    </row>
    <row r="4" spans="1:6" ht="16.5">
      <c r="A4" s="704"/>
      <c r="B4" s="698"/>
      <c r="C4" s="700"/>
      <c r="D4" s="86" t="s">
        <v>10</v>
      </c>
      <c r="E4" s="85"/>
      <c r="F4" s="136"/>
    </row>
    <row r="5" spans="1:6" ht="17.25" thickBot="1">
      <c r="A5" s="704"/>
      <c r="B5" s="698"/>
      <c r="C5" s="701"/>
      <c r="D5" s="142" t="s">
        <v>11</v>
      </c>
      <c r="E5" s="143"/>
      <c r="F5" s="163"/>
    </row>
    <row r="6" spans="1:6" ht="19.5" customHeight="1">
      <c r="A6" s="704"/>
      <c r="B6" s="698"/>
      <c r="C6" s="699" t="s">
        <v>804</v>
      </c>
      <c r="D6" s="146" t="s">
        <v>805</v>
      </c>
      <c r="E6" s="138"/>
      <c r="F6" s="137"/>
    </row>
    <row r="7" spans="1:6" ht="19.5" customHeight="1" thickBot="1">
      <c r="A7" s="704"/>
      <c r="B7" s="698"/>
      <c r="C7" s="701"/>
      <c r="D7" s="142" t="s">
        <v>13</v>
      </c>
      <c r="E7" s="147" t="s">
        <v>87</v>
      </c>
      <c r="F7" s="144">
        <v>0.15</v>
      </c>
    </row>
    <row r="8" spans="1:6" ht="16.5">
      <c r="A8" s="704"/>
      <c r="B8" s="698"/>
      <c r="C8" s="699" t="s">
        <v>74</v>
      </c>
      <c r="D8" s="87" t="s">
        <v>14</v>
      </c>
      <c r="E8" s="138" t="s">
        <v>87</v>
      </c>
      <c r="F8" s="137"/>
    </row>
    <row r="9" spans="1:6" ht="17.25" thickBot="1">
      <c r="A9" s="704"/>
      <c r="B9" s="698"/>
      <c r="C9" s="701"/>
      <c r="D9" s="142" t="s">
        <v>15</v>
      </c>
      <c r="E9" s="141"/>
      <c r="F9" s="144"/>
    </row>
    <row r="10" spans="1:6" ht="16.5">
      <c r="A10" s="704"/>
      <c r="B10" s="698"/>
      <c r="C10" s="699" t="s">
        <v>75</v>
      </c>
      <c r="D10" s="87" t="s">
        <v>16</v>
      </c>
      <c r="E10" s="138" t="s">
        <v>87</v>
      </c>
      <c r="F10" s="137"/>
    </row>
    <row r="11" spans="1:6" ht="17.25" thickBot="1">
      <c r="A11" s="704"/>
      <c r="B11" s="698"/>
      <c r="C11" s="701"/>
      <c r="D11" s="142" t="s">
        <v>17</v>
      </c>
      <c r="E11" s="141"/>
      <c r="F11" s="144"/>
    </row>
    <row r="12" spans="1:6" ht="16.5">
      <c r="A12" s="704"/>
      <c r="B12" s="698"/>
      <c r="C12" s="699" t="s">
        <v>806</v>
      </c>
      <c r="D12" s="87" t="s">
        <v>807</v>
      </c>
      <c r="E12" s="138" t="s">
        <v>87</v>
      </c>
      <c r="F12" s="137"/>
    </row>
    <row r="13" spans="1:6" ht="17.25" thickBot="1">
      <c r="A13" s="704"/>
      <c r="B13" s="698"/>
      <c r="C13" s="701"/>
      <c r="D13" s="142" t="s">
        <v>808</v>
      </c>
      <c r="E13" s="141"/>
      <c r="F13" s="144"/>
    </row>
    <row r="14" spans="1:6" ht="16.5" thickBot="1">
      <c r="A14" s="705"/>
      <c r="B14" s="97" t="s">
        <v>809</v>
      </c>
      <c r="C14" s="148"/>
      <c r="D14" s="148"/>
      <c r="E14" s="149"/>
      <c r="F14" s="150">
        <f>SUM(F3:F13)</f>
        <v>0.4</v>
      </c>
    </row>
    <row r="16" spans="1:6" ht="15.75" thickBot="1"/>
    <row r="17" spans="1:6" ht="23.25" customHeight="1" thickBot="1">
      <c r="A17" s="89" t="s">
        <v>582</v>
      </c>
      <c r="B17" s="706" t="s">
        <v>799</v>
      </c>
      <c r="C17" s="707"/>
      <c r="D17" s="707"/>
      <c r="E17" s="708"/>
      <c r="F17" s="153" t="s">
        <v>800</v>
      </c>
    </row>
    <row r="18" spans="1:6" ht="16.5" customHeight="1">
      <c r="A18" s="709" t="s">
        <v>810</v>
      </c>
      <c r="B18" s="712" t="s">
        <v>811</v>
      </c>
      <c r="C18" s="714" t="s">
        <v>802</v>
      </c>
      <c r="D18" s="145" t="s">
        <v>803</v>
      </c>
      <c r="E18" s="151"/>
      <c r="F18" s="152"/>
    </row>
    <row r="19" spans="1:6" ht="16.5">
      <c r="A19" s="710"/>
      <c r="B19" s="713"/>
      <c r="C19" s="694"/>
      <c r="D19" s="86" t="s">
        <v>10</v>
      </c>
      <c r="E19" s="155" t="s">
        <v>87</v>
      </c>
      <c r="F19" s="234">
        <v>0.15</v>
      </c>
    </row>
    <row r="20" spans="1:6" ht="16.5">
      <c r="A20" s="710"/>
      <c r="B20" s="713"/>
      <c r="C20" s="694"/>
      <c r="D20" s="86" t="s">
        <v>11</v>
      </c>
      <c r="E20" s="156"/>
      <c r="F20" s="96"/>
    </row>
    <row r="21" spans="1:6" ht="33">
      <c r="A21" s="710"/>
      <c r="B21" s="713"/>
      <c r="C21" s="694" t="s">
        <v>804</v>
      </c>
      <c r="D21" s="86" t="s">
        <v>805</v>
      </c>
      <c r="E21" s="155"/>
      <c r="F21" s="81"/>
    </row>
    <row r="22" spans="1:6" ht="16.5">
      <c r="A22" s="710"/>
      <c r="B22" s="713"/>
      <c r="C22" s="694"/>
      <c r="D22" s="86" t="s">
        <v>13</v>
      </c>
      <c r="E22" s="85" t="s">
        <v>87</v>
      </c>
      <c r="F22" s="96">
        <v>0.15</v>
      </c>
    </row>
    <row r="23" spans="1:6" ht="16.5">
      <c r="A23" s="710"/>
      <c r="B23" s="713"/>
      <c r="C23" s="694" t="s">
        <v>74</v>
      </c>
      <c r="D23" s="86" t="s">
        <v>14</v>
      </c>
      <c r="E23" s="155" t="s">
        <v>87</v>
      </c>
      <c r="F23" s="81"/>
    </row>
    <row r="24" spans="1:6" ht="16.5">
      <c r="A24" s="710"/>
      <c r="B24" s="713"/>
      <c r="C24" s="694"/>
      <c r="D24" s="86" t="s">
        <v>15</v>
      </c>
      <c r="E24" s="155"/>
      <c r="F24" s="81"/>
    </row>
    <row r="25" spans="1:6" ht="16.5">
      <c r="A25" s="710"/>
      <c r="B25" s="713"/>
      <c r="C25" s="694" t="s">
        <v>75</v>
      </c>
      <c r="D25" s="86" t="s">
        <v>16</v>
      </c>
      <c r="E25" s="155" t="s">
        <v>87</v>
      </c>
      <c r="F25" s="81"/>
    </row>
    <row r="26" spans="1:6" ht="16.5">
      <c r="A26" s="710"/>
      <c r="B26" s="713"/>
      <c r="C26" s="694"/>
      <c r="D26" s="86" t="s">
        <v>17</v>
      </c>
      <c r="E26" s="155"/>
      <c r="F26" s="81"/>
    </row>
    <row r="27" spans="1:6" ht="16.5">
      <c r="A27" s="710"/>
      <c r="B27" s="713"/>
      <c r="C27" s="694" t="s">
        <v>806</v>
      </c>
      <c r="D27" s="86" t="s">
        <v>807</v>
      </c>
      <c r="E27" s="155" t="s">
        <v>87</v>
      </c>
      <c r="F27" s="81"/>
    </row>
    <row r="28" spans="1:6" ht="16.5">
      <c r="A28" s="710"/>
      <c r="B28" s="713"/>
      <c r="C28" s="694"/>
      <c r="D28" s="86" t="s">
        <v>808</v>
      </c>
      <c r="E28" s="155"/>
      <c r="F28" s="81"/>
    </row>
    <row r="29" spans="1:6" ht="17.25" thickBot="1">
      <c r="A29" s="711"/>
      <c r="B29" s="97" t="s">
        <v>812</v>
      </c>
      <c r="C29" s="82"/>
      <c r="D29" s="82"/>
      <c r="E29" s="82"/>
      <c r="F29" s="98">
        <f>SUM(F18:F28)</f>
        <v>0.3</v>
      </c>
    </row>
    <row r="31" spans="1:6" ht="15.75" thickBot="1"/>
    <row r="32" spans="1:6" ht="20.25" customHeight="1" thickBot="1">
      <c r="A32" s="89" t="s">
        <v>582</v>
      </c>
      <c r="B32" s="706" t="s">
        <v>799</v>
      </c>
      <c r="C32" s="707"/>
      <c r="D32" s="707"/>
      <c r="E32" s="708"/>
      <c r="F32" s="89" t="s">
        <v>800</v>
      </c>
    </row>
    <row r="33" spans="1:6" ht="19.5" customHeight="1">
      <c r="A33" s="709" t="str">
        <f>'MAPA RIESGOS US'!F12</f>
        <v>Posibilidad de efecto dañoso sobre los recursos públicos, en la etapa de planeación y en la  ejecución del presupuesto de la Entidad, a causa de que no se tuvieron en cuenta las metas y compromisos asignados por el gobierno nacional a la Unidad.</v>
      </c>
      <c r="B33" s="712" t="s">
        <v>813</v>
      </c>
      <c r="C33" s="714" t="s">
        <v>802</v>
      </c>
      <c r="D33" s="145" t="s">
        <v>803</v>
      </c>
      <c r="E33" s="151"/>
      <c r="F33" s="157"/>
    </row>
    <row r="34" spans="1:6" ht="19.5" customHeight="1">
      <c r="A34" s="710"/>
      <c r="B34" s="713"/>
      <c r="C34" s="694"/>
      <c r="D34" s="86" t="s">
        <v>10</v>
      </c>
      <c r="E34" s="85" t="s">
        <v>87</v>
      </c>
      <c r="F34" s="158">
        <v>0.15</v>
      </c>
    </row>
    <row r="35" spans="1:6" ht="19.5" customHeight="1">
      <c r="A35" s="710"/>
      <c r="B35" s="713"/>
      <c r="C35" s="694"/>
      <c r="D35" s="86" t="s">
        <v>11</v>
      </c>
      <c r="E35" s="85"/>
      <c r="F35" s="135"/>
    </row>
    <row r="36" spans="1:6" ht="19.5" customHeight="1">
      <c r="A36" s="710"/>
      <c r="B36" s="713"/>
      <c r="C36" s="694" t="s">
        <v>804</v>
      </c>
      <c r="D36" s="86" t="s">
        <v>814</v>
      </c>
      <c r="E36" s="140"/>
      <c r="F36" s="158"/>
    </row>
    <row r="37" spans="1:6" ht="19.5" customHeight="1">
      <c r="A37" s="710"/>
      <c r="B37" s="713"/>
      <c r="C37" s="694"/>
      <c r="D37" s="86" t="s">
        <v>13</v>
      </c>
      <c r="E37" s="85" t="s">
        <v>87</v>
      </c>
      <c r="F37" s="135">
        <v>0.15</v>
      </c>
    </row>
    <row r="38" spans="1:6" ht="19.5" customHeight="1">
      <c r="A38" s="710"/>
      <c r="B38" s="713"/>
      <c r="C38" s="694" t="s">
        <v>74</v>
      </c>
      <c r="D38" s="86" t="s">
        <v>14</v>
      </c>
      <c r="E38" s="140"/>
      <c r="F38" s="158"/>
    </row>
    <row r="39" spans="1:6" ht="19.5" customHeight="1">
      <c r="A39" s="710"/>
      <c r="B39" s="713"/>
      <c r="C39" s="694"/>
      <c r="D39" s="86" t="s">
        <v>15</v>
      </c>
      <c r="E39" s="140" t="s">
        <v>87</v>
      </c>
      <c r="F39" s="158"/>
    </row>
    <row r="40" spans="1:6" ht="19.5" customHeight="1">
      <c r="A40" s="710"/>
      <c r="B40" s="713"/>
      <c r="C40" s="694" t="s">
        <v>75</v>
      </c>
      <c r="D40" s="86" t="s">
        <v>16</v>
      </c>
      <c r="E40" s="140" t="s">
        <v>87</v>
      </c>
      <c r="F40" s="158"/>
    </row>
    <row r="41" spans="1:6" ht="19.5" customHeight="1">
      <c r="A41" s="710"/>
      <c r="B41" s="713"/>
      <c r="C41" s="694"/>
      <c r="D41" s="86" t="s">
        <v>17</v>
      </c>
      <c r="E41" s="140"/>
      <c r="F41" s="158"/>
    </row>
    <row r="42" spans="1:6" ht="19.5" customHeight="1">
      <c r="A42" s="710"/>
      <c r="B42" s="713"/>
      <c r="C42" s="694" t="s">
        <v>806</v>
      </c>
      <c r="D42" s="86" t="s">
        <v>807</v>
      </c>
      <c r="E42" s="140" t="s">
        <v>87</v>
      </c>
      <c r="F42" s="158"/>
    </row>
    <row r="43" spans="1:6" ht="19.5" customHeight="1" thickBot="1">
      <c r="A43" s="710"/>
      <c r="B43" s="715"/>
      <c r="C43" s="702"/>
      <c r="D43" s="91" t="s">
        <v>808</v>
      </c>
      <c r="E43" s="160"/>
      <c r="F43" s="159"/>
    </row>
    <row r="44" spans="1:6" ht="19.5" customHeight="1" thickBot="1">
      <c r="A44" s="711"/>
      <c r="B44" s="191" t="s">
        <v>815</v>
      </c>
      <c r="C44" s="94"/>
      <c r="D44" s="94"/>
      <c r="E44" s="94"/>
      <c r="F44" s="99">
        <f>SUM(F33:F43)</f>
        <v>0.3</v>
      </c>
    </row>
    <row r="46" spans="1:6" ht="15.75" thickBot="1"/>
    <row r="47" spans="1:6" ht="16.5" thickBot="1">
      <c r="A47" s="100" t="s">
        <v>582</v>
      </c>
      <c r="B47" s="695" t="s">
        <v>799</v>
      </c>
      <c r="C47" s="696"/>
      <c r="D47" s="696"/>
      <c r="E47" s="696"/>
      <c r="F47" s="89" t="s">
        <v>800</v>
      </c>
    </row>
    <row r="48" spans="1:6" ht="16.5" customHeight="1">
      <c r="A48" s="709" t="str">
        <f>'MAPA RIESGOS US'!F14</f>
        <v>Posibilidad de perdida económica y reputacional debido al  incumplimiento de las obligaciones y productos en el marco de los convenios en torno a la agenda de asociatividad solidaria para la paz.</v>
      </c>
      <c r="B48" s="716" t="s">
        <v>816</v>
      </c>
      <c r="C48" s="717" t="s">
        <v>802</v>
      </c>
      <c r="D48" s="87" t="s">
        <v>803</v>
      </c>
      <c r="E48" s="80"/>
      <c r="F48" s="88"/>
    </row>
    <row r="49" spans="1:6" ht="16.5">
      <c r="A49" s="710"/>
      <c r="B49" s="713"/>
      <c r="C49" s="694"/>
      <c r="D49" s="86" t="s">
        <v>10</v>
      </c>
      <c r="E49" s="85" t="s">
        <v>87</v>
      </c>
      <c r="F49" s="96">
        <v>0.15</v>
      </c>
    </row>
    <row r="50" spans="1:6" ht="16.5">
      <c r="A50" s="710"/>
      <c r="B50" s="713"/>
      <c r="C50" s="694"/>
      <c r="D50" s="86" t="s">
        <v>11</v>
      </c>
      <c r="F50" s="96"/>
    </row>
    <row r="51" spans="1:6" ht="33">
      <c r="A51" s="710"/>
      <c r="B51" s="713"/>
      <c r="C51" s="694" t="s">
        <v>804</v>
      </c>
      <c r="D51" s="86" t="s">
        <v>805</v>
      </c>
      <c r="E51" s="79"/>
      <c r="F51" s="81"/>
    </row>
    <row r="52" spans="1:6" ht="16.5">
      <c r="A52" s="710"/>
      <c r="B52" s="713"/>
      <c r="C52" s="694"/>
      <c r="D52" s="86" t="s">
        <v>13</v>
      </c>
      <c r="E52" s="85" t="s">
        <v>87</v>
      </c>
      <c r="F52" s="96">
        <v>0.15</v>
      </c>
    </row>
    <row r="53" spans="1:6" ht="16.5">
      <c r="A53" s="710"/>
      <c r="B53" s="713"/>
      <c r="C53" s="694" t="s">
        <v>74</v>
      </c>
      <c r="D53" s="86" t="s">
        <v>14</v>
      </c>
      <c r="E53" s="161" t="s">
        <v>87</v>
      </c>
      <c r="F53" s="81"/>
    </row>
    <row r="54" spans="1:6" ht="16.5">
      <c r="A54" s="710"/>
      <c r="B54" s="713"/>
      <c r="C54" s="694"/>
      <c r="D54" s="86" t="s">
        <v>15</v>
      </c>
      <c r="E54" s="161"/>
      <c r="F54" s="81"/>
    </row>
    <row r="55" spans="1:6" ht="16.5">
      <c r="A55" s="710"/>
      <c r="B55" s="713"/>
      <c r="C55" s="694" t="s">
        <v>75</v>
      </c>
      <c r="D55" s="86" t="s">
        <v>16</v>
      </c>
      <c r="E55" s="161" t="s">
        <v>87</v>
      </c>
      <c r="F55" s="81"/>
    </row>
    <row r="56" spans="1:6" ht="16.5">
      <c r="A56" s="710"/>
      <c r="B56" s="713"/>
      <c r="C56" s="694"/>
      <c r="D56" s="86" t="s">
        <v>17</v>
      </c>
      <c r="E56" s="161"/>
      <c r="F56" s="81"/>
    </row>
    <row r="57" spans="1:6" ht="16.5">
      <c r="A57" s="710"/>
      <c r="B57" s="713"/>
      <c r="C57" s="694" t="s">
        <v>806</v>
      </c>
      <c r="D57" s="86" t="s">
        <v>807</v>
      </c>
      <c r="E57" s="161" t="s">
        <v>87</v>
      </c>
      <c r="F57" s="81"/>
    </row>
    <row r="58" spans="1:6" ht="17.25" thickBot="1">
      <c r="A58" s="710"/>
      <c r="B58" s="715"/>
      <c r="C58" s="702"/>
      <c r="D58" s="91" t="s">
        <v>808</v>
      </c>
      <c r="E58" s="92"/>
      <c r="F58" s="93"/>
    </row>
    <row r="59" spans="1:6" ht="17.25" thickBot="1">
      <c r="A59" s="711"/>
      <c r="B59" s="95" t="s">
        <v>817</v>
      </c>
      <c r="C59" s="94"/>
      <c r="D59" s="94"/>
      <c r="E59" s="94"/>
      <c r="F59" s="99">
        <f>SUM(F48:F58)</f>
        <v>0.3</v>
      </c>
    </row>
    <row r="61" spans="1:6" ht="15.75" thickBot="1"/>
    <row r="62" spans="1:6" ht="21" customHeight="1" thickBot="1">
      <c r="A62" s="101" t="s">
        <v>582</v>
      </c>
      <c r="B62" s="706" t="s">
        <v>799</v>
      </c>
      <c r="C62" s="707"/>
      <c r="D62" s="707"/>
      <c r="E62" s="707"/>
      <c r="F62" s="153" t="s">
        <v>800</v>
      </c>
    </row>
    <row r="63" spans="1:6" ht="16.5" customHeight="1">
      <c r="A63" s="709" t="s">
        <v>818</v>
      </c>
      <c r="B63" s="712" t="s">
        <v>819</v>
      </c>
      <c r="C63" s="714" t="s">
        <v>802</v>
      </c>
      <c r="D63" s="145" t="s">
        <v>803</v>
      </c>
      <c r="E63" s="154"/>
      <c r="F63" s="152"/>
    </row>
    <row r="64" spans="1:6" ht="16.5">
      <c r="A64" s="710"/>
      <c r="B64" s="713"/>
      <c r="C64" s="694"/>
      <c r="D64" s="86" t="s">
        <v>10</v>
      </c>
      <c r="E64" s="161" t="s">
        <v>87</v>
      </c>
      <c r="F64" s="96">
        <v>0.15</v>
      </c>
    </row>
    <row r="65" spans="1:6" ht="16.5">
      <c r="A65" s="710"/>
      <c r="B65" s="713"/>
      <c r="C65" s="694"/>
      <c r="D65" s="86" t="s">
        <v>11</v>
      </c>
      <c r="E65" s="139"/>
      <c r="F65" s="96"/>
    </row>
    <row r="66" spans="1:6" ht="33">
      <c r="A66" s="710"/>
      <c r="B66" s="713"/>
      <c r="C66" s="694" t="s">
        <v>804</v>
      </c>
      <c r="D66" s="86" t="s">
        <v>805</v>
      </c>
      <c r="E66" s="161"/>
      <c r="F66" s="81"/>
    </row>
    <row r="67" spans="1:6" ht="16.5">
      <c r="A67" s="710"/>
      <c r="B67" s="713"/>
      <c r="C67" s="694"/>
      <c r="D67" s="86" t="s">
        <v>13</v>
      </c>
      <c r="E67" s="139" t="s">
        <v>87</v>
      </c>
      <c r="F67" s="96">
        <v>0.15</v>
      </c>
    </row>
    <row r="68" spans="1:6" ht="16.5">
      <c r="A68" s="710"/>
      <c r="B68" s="713"/>
      <c r="C68" s="694" t="s">
        <v>74</v>
      </c>
      <c r="D68" s="86" t="s">
        <v>14</v>
      </c>
      <c r="E68" s="161" t="s">
        <v>87</v>
      </c>
      <c r="F68" s="81"/>
    </row>
    <row r="69" spans="1:6" ht="16.5">
      <c r="A69" s="710"/>
      <c r="B69" s="713"/>
      <c r="C69" s="694"/>
      <c r="D69" s="86" t="s">
        <v>15</v>
      </c>
      <c r="E69" s="161"/>
      <c r="F69" s="81"/>
    </row>
    <row r="70" spans="1:6" ht="16.5">
      <c r="A70" s="710"/>
      <c r="B70" s="713"/>
      <c r="C70" s="694" t="s">
        <v>75</v>
      </c>
      <c r="D70" s="86" t="s">
        <v>16</v>
      </c>
      <c r="E70" s="161" t="s">
        <v>87</v>
      </c>
      <c r="F70" s="81"/>
    </row>
    <row r="71" spans="1:6" ht="16.5">
      <c r="A71" s="710"/>
      <c r="B71" s="713"/>
      <c r="C71" s="694"/>
      <c r="D71" s="86" t="s">
        <v>17</v>
      </c>
      <c r="E71" s="161"/>
      <c r="F71" s="81"/>
    </row>
    <row r="72" spans="1:6" ht="16.5">
      <c r="A72" s="710"/>
      <c r="B72" s="713"/>
      <c r="C72" s="694" t="s">
        <v>806</v>
      </c>
      <c r="D72" s="86" t="s">
        <v>807</v>
      </c>
      <c r="E72" s="161" t="s">
        <v>87</v>
      </c>
      <c r="F72" s="81"/>
    </row>
    <row r="73" spans="1:6" ht="17.25" thickBot="1">
      <c r="A73" s="710"/>
      <c r="B73" s="715"/>
      <c r="C73" s="702"/>
      <c r="D73" s="91" t="s">
        <v>808</v>
      </c>
      <c r="E73" s="162"/>
      <c r="F73" s="93"/>
    </row>
    <row r="74" spans="1:6" ht="17.25" thickBot="1">
      <c r="A74" s="711"/>
      <c r="B74" s="95" t="s">
        <v>820</v>
      </c>
      <c r="C74" s="94"/>
      <c r="D74" s="94"/>
      <c r="E74" s="94"/>
      <c r="F74" s="99">
        <f>SUM(F63:F73)</f>
        <v>0.3</v>
      </c>
    </row>
  </sheetData>
  <mergeCells count="40">
    <mergeCell ref="A33:A44"/>
    <mergeCell ref="A48:A59"/>
    <mergeCell ref="B62:E62"/>
    <mergeCell ref="A63:A74"/>
    <mergeCell ref="B63:B73"/>
    <mergeCell ref="C63:C65"/>
    <mergeCell ref="C66:C67"/>
    <mergeCell ref="C68:C69"/>
    <mergeCell ref="C70:C71"/>
    <mergeCell ref="C72:C73"/>
    <mergeCell ref="B47:E47"/>
    <mergeCell ref="B48:B58"/>
    <mergeCell ref="C48:C50"/>
    <mergeCell ref="C51:C52"/>
    <mergeCell ref="C53:C54"/>
    <mergeCell ref="C55:C56"/>
    <mergeCell ref="C57:C58"/>
    <mergeCell ref="A3:A14"/>
    <mergeCell ref="B17:E17"/>
    <mergeCell ref="A18:A29"/>
    <mergeCell ref="B18:B28"/>
    <mergeCell ref="C18:C20"/>
    <mergeCell ref="C21:C22"/>
    <mergeCell ref="C23:C24"/>
    <mergeCell ref="C25:C26"/>
    <mergeCell ref="C27:C28"/>
    <mergeCell ref="C42:C43"/>
    <mergeCell ref="B33:B43"/>
    <mergeCell ref="B32:E32"/>
    <mergeCell ref="C33:C35"/>
    <mergeCell ref="C36:C37"/>
    <mergeCell ref="C38:C39"/>
    <mergeCell ref="C40:C41"/>
    <mergeCell ref="B2:E2"/>
    <mergeCell ref="B3:B13"/>
    <mergeCell ref="C3:C5"/>
    <mergeCell ref="C6:C7"/>
    <mergeCell ref="C8:C9"/>
    <mergeCell ref="C10:C11"/>
    <mergeCell ref="C12:C1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D592-84EE-4E70-BE22-F6247FC5FC16}">
  <dimension ref="B6:E16"/>
  <sheetViews>
    <sheetView workbookViewId="0">
      <selection activeCell="G17" sqref="G17"/>
    </sheetView>
  </sheetViews>
  <sheetFormatPr defaultColWidth="11.42578125" defaultRowHeight="12.75"/>
  <cols>
    <col min="1" max="1" width="11.42578125" style="434"/>
    <col min="2" max="2" width="34.28515625" style="434" customWidth="1"/>
    <col min="3" max="3" width="40.5703125" style="434" customWidth="1"/>
    <col min="4" max="5" width="34.28515625" style="434" customWidth="1"/>
    <col min="6" max="16384" width="11.42578125" style="434"/>
  </cols>
  <sheetData>
    <row r="6" spans="2:5" ht="16.5">
      <c r="B6" s="718" t="s">
        <v>821</v>
      </c>
      <c r="C6" s="718"/>
      <c r="D6" s="718"/>
      <c r="E6" s="718"/>
    </row>
    <row r="8" spans="2:5" ht="16.5">
      <c r="B8" s="435" t="s">
        <v>822</v>
      </c>
      <c r="C8" s="435" t="s">
        <v>823</v>
      </c>
      <c r="D8" s="433" t="s">
        <v>824</v>
      </c>
      <c r="E8" s="435" t="s">
        <v>825</v>
      </c>
    </row>
    <row r="9" spans="2:5" ht="69" customHeight="1">
      <c r="B9" s="436" t="s">
        <v>826</v>
      </c>
      <c r="C9" s="437" t="s">
        <v>827</v>
      </c>
      <c r="D9" s="438" t="s">
        <v>828</v>
      </c>
      <c r="E9" s="438" t="s">
        <v>829</v>
      </c>
    </row>
    <row r="10" spans="2:5">
      <c r="B10" s="436"/>
      <c r="C10" s="437"/>
      <c r="D10" s="438"/>
      <c r="E10" s="438"/>
    </row>
    <row r="11" spans="2:5">
      <c r="B11" s="438"/>
      <c r="C11" s="439"/>
      <c r="D11" s="438"/>
      <c r="E11" s="438"/>
    </row>
    <row r="12" spans="2:5">
      <c r="B12" s="438"/>
      <c r="C12" s="439"/>
      <c r="D12" s="438"/>
      <c r="E12" s="438"/>
    </row>
    <row r="13" spans="2:5">
      <c r="B13" s="438"/>
      <c r="C13" s="439"/>
      <c r="D13" s="438"/>
      <c r="E13" s="438"/>
    </row>
    <row r="14" spans="2:5">
      <c r="B14" s="438"/>
      <c r="C14" s="439"/>
      <c r="D14" s="438"/>
      <c r="E14" s="438"/>
    </row>
    <row r="15" spans="2:5">
      <c r="B15" s="438"/>
      <c r="C15" s="439"/>
      <c r="D15" s="438"/>
      <c r="E15" s="438"/>
    </row>
    <row r="16" spans="2:5">
      <c r="B16" s="438"/>
      <c r="C16" s="439"/>
      <c r="D16" s="438"/>
      <c r="E16" s="438"/>
    </row>
  </sheetData>
  <mergeCells count="1">
    <mergeCell ref="B6:E6"/>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3F93A-CE55-420E-A741-4F5C484F6804}">
  <sheetPr>
    <tabColor rgb="FF00B050"/>
  </sheetPr>
  <dimension ref="B1:Y122"/>
  <sheetViews>
    <sheetView zoomScale="80" zoomScaleNormal="80" workbookViewId="0">
      <selection activeCell="H6" sqref="H6"/>
    </sheetView>
  </sheetViews>
  <sheetFormatPr defaultColWidth="11.42578125" defaultRowHeight="15"/>
  <cols>
    <col min="2" max="2" width="23.5703125" customWidth="1"/>
    <col min="3" max="3" width="11.140625" style="200" customWidth="1"/>
    <col min="4" max="4" width="18.140625" customWidth="1"/>
    <col min="5" max="5" width="15" customWidth="1"/>
    <col min="6" max="6" width="21.85546875" customWidth="1"/>
    <col min="7" max="7" width="21.42578125" customWidth="1"/>
    <col min="8" max="8" width="16" customWidth="1"/>
    <col min="9" max="9" width="14.5703125" customWidth="1"/>
    <col min="10" max="10" width="17.85546875" customWidth="1"/>
    <col min="11" max="11" width="17.140625" customWidth="1"/>
    <col min="12" max="12" width="19.85546875" customWidth="1"/>
    <col min="13" max="13" width="25" customWidth="1"/>
    <col min="14" max="14" width="16.5703125" customWidth="1"/>
    <col min="15" max="15" width="14.140625" style="200" customWidth="1"/>
    <col min="16" max="16" width="16.7109375" style="200" customWidth="1"/>
    <col min="17" max="17" width="12.85546875" style="200" customWidth="1"/>
    <col min="18" max="18" width="13.42578125" style="200" customWidth="1"/>
    <col min="22" max="22" width="12.85546875" customWidth="1"/>
  </cols>
  <sheetData>
    <row r="1" spans="2:25" ht="15.75" thickBot="1"/>
    <row r="2" spans="2:25" ht="15.75" customHeight="1" thickBot="1">
      <c r="B2" s="742" t="s">
        <v>830</v>
      </c>
      <c r="C2" s="745" t="s">
        <v>831</v>
      </c>
      <c r="D2" s="746" t="s">
        <v>832</v>
      </c>
      <c r="E2" s="747"/>
      <c r="F2" s="748"/>
    </row>
    <row r="3" spans="2:25" ht="15.75" customHeight="1">
      <c r="B3" s="743"/>
      <c r="C3" s="743"/>
      <c r="D3" s="749" t="s">
        <v>833</v>
      </c>
      <c r="E3" s="749" t="s">
        <v>834</v>
      </c>
      <c r="F3" s="749" t="s">
        <v>695</v>
      </c>
      <c r="G3" s="200"/>
      <c r="H3" s="738" t="s">
        <v>834</v>
      </c>
      <c r="I3" s="739"/>
      <c r="J3" s="739"/>
      <c r="K3" s="739"/>
      <c r="L3" s="740"/>
      <c r="M3" s="200"/>
      <c r="N3" s="738" t="s">
        <v>835</v>
      </c>
      <c r="O3" s="739"/>
      <c r="P3" s="739"/>
      <c r="Q3" s="739"/>
      <c r="R3" s="740"/>
    </row>
    <row r="4" spans="2:25" ht="31.5" customHeight="1" thickBot="1">
      <c r="B4" s="744"/>
      <c r="C4" s="744"/>
      <c r="D4" s="750"/>
      <c r="E4" s="750"/>
      <c r="F4" s="750"/>
      <c r="H4" s="331" t="s">
        <v>706</v>
      </c>
      <c r="I4" s="340" t="s">
        <v>707</v>
      </c>
      <c r="J4" s="341" t="s">
        <v>708</v>
      </c>
      <c r="K4" s="334" t="s">
        <v>542</v>
      </c>
      <c r="L4" s="335" t="s">
        <v>709</v>
      </c>
      <c r="N4" s="268" t="s">
        <v>836</v>
      </c>
      <c r="O4" s="269" t="s">
        <v>837</v>
      </c>
      <c r="P4" s="377" t="s">
        <v>838</v>
      </c>
      <c r="Q4" s="270" t="s">
        <v>839</v>
      </c>
      <c r="R4" s="378" t="s">
        <v>840</v>
      </c>
      <c r="U4" s="342" t="s">
        <v>836</v>
      </c>
      <c r="V4" s="343" t="s">
        <v>837</v>
      </c>
      <c r="W4" s="344" t="s">
        <v>838</v>
      </c>
      <c r="X4" s="345" t="s">
        <v>839</v>
      </c>
      <c r="Y4" s="378" t="s">
        <v>840</v>
      </c>
    </row>
    <row r="5" spans="2:25" ht="25.5" customHeight="1">
      <c r="B5" s="730" t="s">
        <v>841</v>
      </c>
      <c r="C5" s="727">
        <v>2</v>
      </c>
      <c r="D5" s="271" t="s">
        <v>83</v>
      </c>
      <c r="E5" s="272" t="s">
        <v>709</v>
      </c>
      <c r="F5" s="273" t="s">
        <v>85</v>
      </c>
      <c r="H5" s="140">
        <f>COUNTIF(E5:E58,E14)</f>
        <v>11</v>
      </c>
      <c r="I5" s="140">
        <f>COUNTIF(E5:E58,E17)</f>
        <v>9</v>
      </c>
      <c r="J5" s="140">
        <f>COUNTIF(E5:E58,E7)</f>
        <v>8</v>
      </c>
      <c r="K5" s="140">
        <f>COUNTIF(E5:E58,E11)</f>
        <v>13</v>
      </c>
      <c r="L5" s="140">
        <f>COUNTIF(E5:E58,E10)</f>
        <v>12</v>
      </c>
      <c r="N5" s="140">
        <f>COUNTIF(F5:F58,F21)</f>
        <v>19</v>
      </c>
      <c r="O5" s="140">
        <f>COUNTIF(F5:F58,F7)</f>
        <v>7</v>
      </c>
      <c r="P5" s="140">
        <f>COUNTIF(F5:F58,F8)</f>
        <v>15</v>
      </c>
      <c r="Q5" s="140">
        <f>COUNTIF(F5:F58,F5)</f>
        <v>12</v>
      </c>
      <c r="R5" s="326">
        <f>SUM(N5:Q5)</f>
        <v>53</v>
      </c>
      <c r="U5" s="357">
        <f>N7</f>
        <v>0.35849056603773582</v>
      </c>
      <c r="V5" s="358">
        <f>O7</f>
        <v>0.13207547169811321</v>
      </c>
      <c r="W5" s="359">
        <f>P7</f>
        <v>0.28301886792452829</v>
      </c>
      <c r="X5" s="372">
        <f>Q7</f>
        <v>0.22641509433962265</v>
      </c>
      <c r="Y5" s="379">
        <f>SUM(U5:X5)</f>
        <v>1</v>
      </c>
    </row>
    <row r="6" spans="2:25" ht="25.5" customHeight="1">
      <c r="B6" s="731"/>
      <c r="C6" s="728"/>
      <c r="D6" s="307"/>
      <c r="E6" s="308"/>
      <c r="F6" s="394"/>
      <c r="H6" s="277">
        <f>H5/$R$5</f>
        <v>0.20754716981132076</v>
      </c>
      <c r="I6" s="277">
        <f>I5/$R$5</f>
        <v>0.16981132075471697</v>
      </c>
      <c r="J6" s="277">
        <f>J5/$R$5</f>
        <v>0.15094339622641509</v>
      </c>
      <c r="K6" s="277">
        <f>K5/$R$5</f>
        <v>0.24528301886792453</v>
      </c>
      <c r="L6" s="277">
        <f>L5/$R$5</f>
        <v>0.22641509433962265</v>
      </c>
      <c r="N6" s="140"/>
      <c r="O6" s="140"/>
      <c r="P6" s="140"/>
      <c r="Q6" s="140"/>
      <c r="R6" s="326"/>
      <c r="U6" s="493"/>
      <c r="V6" s="494"/>
      <c r="W6" s="495"/>
      <c r="X6" s="496"/>
      <c r="Y6" s="497"/>
    </row>
    <row r="7" spans="2:25" ht="27" customHeight="1" thickBot="1">
      <c r="B7" s="732"/>
      <c r="C7" s="729"/>
      <c r="D7" s="274" t="s">
        <v>83</v>
      </c>
      <c r="E7" s="275" t="s">
        <v>708</v>
      </c>
      <c r="F7" s="276" t="s">
        <v>98</v>
      </c>
      <c r="N7" s="277">
        <f>N5/$R$5</f>
        <v>0.35849056603773582</v>
      </c>
      <c r="O7" s="277">
        <f>O5/$R$5</f>
        <v>0.13207547169811321</v>
      </c>
      <c r="P7" s="277">
        <f>P5/$R$5</f>
        <v>0.28301886792452829</v>
      </c>
      <c r="Q7" s="277">
        <f>Q5/$R$5</f>
        <v>0.22641509433962265</v>
      </c>
      <c r="R7" s="393">
        <f>R5/$R$5</f>
        <v>1</v>
      </c>
    </row>
    <row r="8" spans="2:25" ht="16.5">
      <c r="B8" s="730" t="s">
        <v>842</v>
      </c>
      <c r="C8" s="727">
        <v>3</v>
      </c>
      <c r="D8" s="278" t="s">
        <v>83</v>
      </c>
      <c r="E8" s="279" t="s">
        <v>708</v>
      </c>
      <c r="F8" s="280" t="s">
        <v>114</v>
      </c>
      <c r="O8"/>
      <c r="P8"/>
      <c r="Q8"/>
      <c r="R8"/>
    </row>
    <row r="9" spans="2:25" ht="16.5">
      <c r="B9" s="732"/>
      <c r="C9" s="728"/>
      <c r="D9" s="278" t="s">
        <v>83</v>
      </c>
      <c r="E9" s="281" t="s">
        <v>708</v>
      </c>
      <c r="F9" s="282" t="s">
        <v>114</v>
      </c>
      <c r="P9"/>
      <c r="Q9"/>
      <c r="R9"/>
    </row>
    <row r="10" spans="2:25" ht="23.25" customHeight="1" thickBot="1">
      <c r="B10" s="732"/>
      <c r="C10" s="741"/>
      <c r="D10" s="275" t="s">
        <v>83</v>
      </c>
      <c r="E10" s="275" t="s">
        <v>709</v>
      </c>
      <c r="F10" s="276" t="s">
        <v>85</v>
      </c>
      <c r="P10"/>
      <c r="Q10"/>
      <c r="R10"/>
    </row>
    <row r="11" spans="2:25" ht="53.25" customHeight="1" thickBot="1">
      <c r="B11" s="371" t="s">
        <v>843</v>
      </c>
      <c r="C11" s="370">
        <v>1</v>
      </c>
      <c r="D11" s="278" t="s">
        <v>83</v>
      </c>
      <c r="E11" s="279" t="s">
        <v>542</v>
      </c>
      <c r="F11" s="280" t="s">
        <v>114</v>
      </c>
      <c r="P11"/>
      <c r="Q11" s="283"/>
      <c r="R11"/>
    </row>
    <row r="12" spans="2:25" ht="36" customHeight="1">
      <c r="B12" s="724" t="s">
        <v>844</v>
      </c>
      <c r="C12" s="727">
        <v>2</v>
      </c>
      <c r="D12" s="271" t="s">
        <v>97</v>
      </c>
      <c r="E12" s="272" t="s">
        <v>708</v>
      </c>
      <c r="F12" s="273" t="s">
        <v>98</v>
      </c>
    </row>
    <row r="13" spans="2:25" ht="42" customHeight="1" thickBot="1">
      <c r="B13" s="726"/>
      <c r="C13" s="729"/>
      <c r="D13" s="274" t="s">
        <v>105</v>
      </c>
      <c r="E13" s="275" t="s">
        <v>542</v>
      </c>
      <c r="F13" s="276" t="s">
        <v>114</v>
      </c>
      <c r="R13"/>
    </row>
    <row r="14" spans="2:25" ht="36" customHeight="1">
      <c r="B14" s="730" t="s">
        <v>845</v>
      </c>
      <c r="C14" s="727">
        <v>3</v>
      </c>
      <c r="D14" s="278" t="s">
        <v>83</v>
      </c>
      <c r="E14" s="279" t="s">
        <v>706</v>
      </c>
      <c r="F14" s="280" t="s">
        <v>228</v>
      </c>
      <c r="R14"/>
    </row>
    <row r="15" spans="2:25" ht="36" customHeight="1">
      <c r="B15" s="731"/>
      <c r="C15" s="728"/>
      <c r="D15" s="307" t="s">
        <v>83</v>
      </c>
      <c r="E15" s="308" t="s">
        <v>542</v>
      </c>
      <c r="F15" s="394" t="s">
        <v>114</v>
      </c>
      <c r="R15"/>
    </row>
    <row r="16" spans="2:25" ht="38.25" customHeight="1" thickBot="1">
      <c r="B16" s="731"/>
      <c r="C16" s="728"/>
      <c r="D16" s="274" t="s">
        <v>83</v>
      </c>
      <c r="E16" s="275" t="s">
        <v>708</v>
      </c>
      <c r="F16" s="276" t="s">
        <v>98</v>
      </c>
      <c r="R16"/>
    </row>
    <row r="17" spans="2:18" ht="30" customHeight="1">
      <c r="B17" s="724" t="s">
        <v>846</v>
      </c>
      <c r="C17" s="727">
        <v>2</v>
      </c>
      <c r="D17" s="278" t="s">
        <v>83</v>
      </c>
      <c r="E17" s="279" t="s">
        <v>707</v>
      </c>
      <c r="F17" s="280" t="s">
        <v>228</v>
      </c>
      <c r="R17"/>
    </row>
    <row r="18" spans="2:18" ht="24.75" customHeight="1" thickBot="1">
      <c r="B18" s="726"/>
      <c r="C18" s="729"/>
      <c r="D18" s="291" t="s">
        <v>83</v>
      </c>
      <c r="E18" s="275" t="s">
        <v>708</v>
      </c>
      <c r="F18" s="292" t="s">
        <v>98</v>
      </c>
      <c r="G18" s="293"/>
      <c r="R18"/>
    </row>
    <row r="19" spans="2:18" ht="22.5" customHeight="1">
      <c r="B19" s="730" t="s">
        <v>847</v>
      </c>
      <c r="C19" s="727">
        <v>5</v>
      </c>
      <c r="D19" s="271" t="s">
        <v>83</v>
      </c>
      <c r="E19" s="272" t="s">
        <v>708</v>
      </c>
      <c r="F19" s="273" t="s">
        <v>98</v>
      </c>
      <c r="R19"/>
    </row>
    <row r="20" spans="2:18" ht="22.5" customHeight="1">
      <c r="B20" s="725"/>
      <c r="C20" s="728"/>
      <c r="D20" s="287" t="s">
        <v>83</v>
      </c>
      <c r="E20" s="281" t="s">
        <v>542</v>
      </c>
      <c r="F20" s="282" t="s">
        <v>114</v>
      </c>
      <c r="R20"/>
    </row>
    <row r="21" spans="2:18" ht="22.5" customHeight="1">
      <c r="B21" s="725"/>
      <c r="C21" s="728"/>
      <c r="D21" s="287" t="s">
        <v>83</v>
      </c>
      <c r="E21" s="281" t="s">
        <v>707</v>
      </c>
      <c r="F21" s="282" t="s">
        <v>228</v>
      </c>
      <c r="R21"/>
    </row>
    <row r="22" spans="2:18" ht="22.5" customHeight="1">
      <c r="B22" s="725"/>
      <c r="C22" s="728"/>
      <c r="D22" s="287" t="s">
        <v>97</v>
      </c>
      <c r="E22" s="281" t="s">
        <v>707</v>
      </c>
      <c r="F22" s="282" t="s">
        <v>98</v>
      </c>
      <c r="R22"/>
    </row>
    <row r="23" spans="2:18" ht="22.5" customHeight="1" thickBot="1">
      <c r="B23" s="733"/>
      <c r="C23" s="729"/>
      <c r="D23" s="274" t="s">
        <v>83</v>
      </c>
      <c r="E23" s="275" t="s">
        <v>706</v>
      </c>
      <c r="F23" s="276" t="s">
        <v>228</v>
      </c>
      <c r="R23"/>
    </row>
    <row r="24" spans="2:18" ht="41.25" customHeight="1">
      <c r="B24" s="724" t="s">
        <v>848</v>
      </c>
      <c r="C24" s="727">
        <v>2</v>
      </c>
      <c r="D24" s="278" t="s">
        <v>97</v>
      </c>
      <c r="E24" s="279" t="s">
        <v>706</v>
      </c>
      <c r="F24" s="280" t="s">
        <v>228</v>
      </c>
      <c r="R24"/>
    </row>
    <row r="25" spans="2:18" ht="30.75" customHeight="1" thickBot="1">
      <c r="B25" s="726"/>
      <c r="C25" s="729"/>
      <c r="D25" s="274" t="s">
        <v>97</v>
      </c>
      <c r="E25" s="275" t="s">
        <v>706</v>
      </c>
      <c r="F25" s="276" t="s">
        <v>228</v>
      </c>
      <c r="R25"/>
    </row>
    <row r="26" spans="2:18" ht="38.25" customHeight="1">
      <c r="B26" s="730" t="s">
        <v>849</v>
      </c>
      <c r="C26" s="727">
        <v>4</v>
      </c>
      <c r="D26" s="278" t="s">
        <v>83</v>
      </c>
      <c r="E26" s="279" t="s">
        <v>706</v>
      </c>
      <c r="F26" s="294" t="s">
        <v>228</v>
      </c>
      <c r="R26"/>
    </row>
    <row r="27" spans="2:18" ht="32.25" customHeight="1">
      <c r="B27" s="732"/>
      <c r="C27" s="728"/>
      <c r="D27" s="287" t="s">
        <v>83</v>
      </c>
      <c r="E27" s="281" t="s">
        <v>542</v>
      </c>
      <c r="F27" s="295" t="s">
        <v>114</v>
      </c>
      <c r="R27"/>
    </row>
    <row r="28" spans="2:18" ht="33" customHeight="1">
      <c r="B28" s="732"/>
      <c r="C28" s="728"/>
      <c r="D28" s="287" t="s">
        <v>83</v>
      </c>
      <c r="E28" s="281" t="s">
        <v>707</v>
      </c>
      <c r="F28" s="295" t="s">
        <v>228</v>
      </c>
      <c r="K28" s="296"/>
      <c r="R28"/>
    </row>
    <row r="29" spans="2:18" ht="35.25" customHeight="1" thickBot="1">
      <c r="B29" s="733"/>
      <c r="C29" s="729"/>
      <c r="D29" s="274" t="s">
        <v>83</v>
      </c>
      <c r="E29" s="275" t="s">
        <v>542</v>
      </c>
      <c r="F29" s="297" t="s">
        <v>114</v>
      </c>
      <c r="K29" s="296"/>
      <c r="R29"/>
    </row>
    <row r="30" spans="2:18" ht="28.5" customHeight="1" thickBot="1">
      <c r="B30" s="724" t="s">
        <v>850</v>
      </c>
      <c r="C30" s="727">
        <v>6</v>
      </c>
      <c r="D30" s="346" t="s">
        <v>83</v>
      </c>
      <c r="E30" s="347" t="s">
        <v>706</v>
      </c>
      <c r="F30" s="348" t="s">
        <v>228</v>
      </c>
      <c r="K30" s="296"/>
      <c r="R30"/>
    </row>
    <row r="31" spans="2:18" ht="28.5" customHeight="1" thickBot="1">
      <c r="B31" s="725"/>
      <c r="C31" s="728"/>
      <c r="D31" s="346" t="s">
        <v>83</v>
      </c>
      <c r="E31" s="347" t="s">
        <v>542</v>
      </c>
      <c r="F31" s="348" t="s">
        <v>114</v>
      </c>
      <c r="K31" s="296"/>
      <c r="R31"/>
    </row>
    <row r="32" spans="2:18" ht="28.5" customHeight="1" thickBot="1">
      <c r="B32" s="725"/>
      <c r="C32" s="728"/>
      <c r="D32" s="346" t="s">
        <v>83</v>
      </c>
      <c r="E32" s="347" t="s">
        <v>707</v>
      </c>
      <c r="F32" s="348" t="s">
        <v>228</v>
      </c>
      <c r="K32" s="296"/>
      <c r="R32"/>
    </row>
    <row r="33" spans="2:18" ht="28.5" customHeight="1" thickBot="1">
      <c r="B33" s="725"/>
      <c r="C33" s="728"/>
      <c r="D33" s="346" t="s">
        <v>105</v>
      </c>
      <c r="E33" s="347" t="s">
        <v>709</v>
      </c>
      <c r="F33" s="348" t="s">
        <v>85</v>
      </c>
      <c r="K33" s="296"/>
      <c r="R33"/>
    </row>
    <row r="34" spans="2:18" ht="28.5" customHeight="1" thickBot="1">
      <c r="B34" s="725"/>
      <c r="C34" s="728"/>
      <c r="D34" s="346" t="s">
        <v>105</v>
      </c>
      <c r="E34" s="347" t="s">
        <v>709</v>
      </c>
      <c r="F34" s="348" t="s">
        <v>85</v>
      </c>
      <c r="K34" s="296"/>
      <c r="R34"/>
    </row>
    <row r="35" spans="2:18" ht="26.25" customHeight="1" thickBot="1">
      <c r="B35" s="726"/>
      <c r="C35" s="729"/>
      <c r="D35" s="302" t="s">
        <v>105</v>
      </c>
      <c r="E35" s="303" t="s">
        <v>709</v>
      </c>
      <c r="F35" s="304" t="s">
        <v>85</v>
      </c>
      <c r="R35"/>
    </row>
    <row r="36" spans="2:18" ht="16.5" customHeight="1">
      <c r="B36" s="724" t="s">
        <v>851</v>
      </c>
      <c r="C36" s="727">
        <v>6</v>
      </c>
      <c r="D36" s="278" t="s">
        <v>83</v>
      </c>
      <c r="E36" s="279" t="s">
        <v>708</v>
      </c>
      <c r="F36" s="280" t="s">
        <v>98</v>
      </c>
      <c r="P36"/>
      <c r="Q36"/>
      <c r="R36"/>
    </row>
    <row r="37" spans="2:18" ht="16.5" customHeight="1">
      <c r="B37" s="725"/>
      <c r="C37" s="728"/>
      <c r="D37" s="287" t="s">
        <v>83</v>
      </c>
      <c r="E37" s="281" t="s">
        <v>707</v>
      </c>
      <c r="F37" s="282" t="s">
        <v>228</v>
      </c>
      <c r="P37"/>
      <c r="Q37"/>
      <c r="R37"/>
    </row>
    <row r="38" spans="2:18" ht="16.5" customHeight="1">
      <c r="B38" s="725"/>
      <c r="C38" s="728"/>
      <c r="D38" s="287" t="s">
        <v>83</v>
      </c>
      <c r="E38" s="281" t="s">
        <v>707</v>
      </c>
      <c r="F38" s="282" t="s">
        <v>228</v>
      </c>
      <c r="P38"/>
      <c r="Q38"/>
      <c r="R38"/>
    </row>
    <row r="39" spans="2:18" ht="16.5" customHeight="1">
      <c r="B39" s="725"/>
      <c r="C39" s="728"/>
      <c r="D39" s="373" t="s">
        <v>83</v>
      </c>
      <c r="E39" s="374" t="s">
        <v>706</v>
      </c>
      <c r="F39" s="309" t="s">
        <v>228</v>
      </c>
      <c r="P39"/>
      <c r="Q39"/>
      <c r="R39"/>
    </row>
    <row r="40" spans="2:18" ht="16.5" customHeight="1">
      <c r="B40" s="725"/>
      <c r="C40" s="728"/>
      <c r="D40" s="373" t="s">
        <v>97</v>
      </c>
      <c r="E40" s="374" t="s">
        <v>706</v>
      </c>
      <c r="F40" s="309" t="s">
        <v>228</v>
      </c>
      <c r="P40"/>
      <c r="Q40"/>
      <c r="R40"/>
    </row>
    <row r="41" spans="2:18" ht="16.5" customHeight="1" thickBot="1">
      <c r="B41" s="726"/>
      <c r="C41" s="729"/>
      <c r="D41" s="274" t="s">
        <v>83</v>
      </c>
      <c r="E41" s="275" t="s">
        <v>709</v>
      </c>
      <c r="F41" s="276" t="s">
        <v>85</v>
      </c>
      <c r="P41"/>
      <c r="Q41"/>
      <c r="R41"/>
    </row>
    <row r="42" spans="2:18" ht="16.5" customHeight="1">
      <c r="B42" s="730" t="s">
        <v>852</v>
      </c>
      <c r="C42" s="727">
        <v>4</v>
      </c>
      <c r="D42" s="278" t="s">
        <v>83</v>
      </c>
      <c r="E42" s="279" t="s">
        <v>542</v>
      </c>
      <c r="F42" s="280" t="s">
        <v>114</v>
      </c>
      <c r="P42"/>
      <c r="Q42"/>
      <c r="R42"/>
    </row>
    <row r="43" spans="2:18" ht="16.5" customHeight="1">
      <c r="B43" s="732"/>
      <c r="C43" s="728"/>
      <c r="D43" s="287" t="s">
        <v>83</v>
      </c>
      <c r="E43" s="281" t="s">
        <v>706</v>
      </c>
      <c r="F43" s="282" t="s">
        <v>228</v>
      </c>
      <c r="P43"/>
      <c r="Q43"/>
      <c r="R43"/>
    </row>
    <row r="44" spans="2:18" ht="16.5" customHeight="1">
      <c r="B44" s="732"/>
      <c r="C44" s="728"/>
      <c r="D44" s="287" t="s">
        <v>83</v>
      </c>
      <c r="E44" s="281" t="s">
        <v>542</v>
      </c>
      <c r="F44" s="282" t="s">
        <v>114</v>
      </c>
      <c r="P44"/>
      <c r="Q44"/>
      <c r="R44"/>
    </row>
    <row r="45" spans="2:18" ht="16.5" customHeight="1" thickBot="1">
      <c r="B45" s="733"/>
      <c r="C45" s="729"/>
      <c r="D45" s="274" t="s">
        <v>97</v>
      </c>
      <c r="E45" s="275" t="s">
        <v>542</v>
      </c>
      <c r="F45" s="276" t="s">
        <v>114</v>
      </c>
      <c r="P45"/>
      <c r="Q45"/>
      <c r="R45"/>
    </row>
    <row r="46" spans="2:18" ht="16.5" customHeight="1">
      <c r="B46" s="724" t="s">
        <v>853</v>
      </c>
      <c r="C46" s="727">
        <v>3</v>
      </c>
      <c r="D46" s="278" t="s">
        <v>105</v>
      </c>
      <c r="E46" s="279" t="s">
        <v>709</v>
      </c>
      <c r="F46" s="280" t="s">
        <v>85</v>
      </c>
      <c r="P46"/>
      <c r="Q46"/>
      <c r="R46"/>
    </row>
    <row r="47" spans="2:18" ht="16.5" customHeight="1">
      <c r="B47" s="725"/>
      <c r="C47" s="728"/>
      <c r="D47" s="287" t="s">
        <v>97</v>
      </c>
      <c r="E47" s="281" t="s">
        <v>709</v>
      </c>
      <c r="F47" s="282" t="s">
        <v>85</v>
      </c>
      <c r="P47"/>
      <c r="Q47"/>
      <c r="R47"/>
    </row>
    <row r="48" spans="2:18" ht="16.5" customHeight="1" thickBot="1">
      <c r="B48" s="726"/>
      <c r="C48" s="729"/>
      <c r="D48" s="274" t="s">
        <v>105</v>
      </c>
      <c r="E48" s="275" t="s">
        <v>709</v>
      </c>
      <c r="F48" s="276" t="s">
        <v>85</v>
      </c>
      <c r="P48"/>
      <c r="Q48"/>
      <c r="R48"/>
    </row>
    <row r="49" spans="2:18" ht="16.5" customHeight="1">
      <c r="B49" s="734" t="s">
        <v>854</v>
      </c>
      <c r="C49" s="727">
        <v>4</v>
      </c>
      <c r="D49" s="278" t="s">
        <v>83</v>
      </c>
      <c r="E49" s="279" t="s">
        <v>709</v>
      </c>
      <c r="F49" s="282" t="s">
        <v>85</v>
      </c>
      <c r="P49"/>
      <c r="Q49"/>
      <c r="R49"/>
    </row>
    <row r="50" spans="2:18" ht="16.5" customHeight="1">
      <c r="B50" s="735"/>
      <c r="C50" s="737"/>
      <c r="D50" s="281" t="s">
        <v>83</v>
      </c>
      <c r="E50" s="281" t="s">
        <v>709</v>
      </c>
      <c r="F50" s="309" t="s">
        <v>85</v>
      </c>
      <c r="P50"/>
      <c r="Q50"/>
      <c r="R50"/>
    </row>
    <row r="51" spans="2:18" ht="16.5" customHeight="1">
      <c r="B51" s="735"/>
      <c r="C51" s="737"/>
      <c r="D51" s="281" t="s">
        <v>105</v>
      </c>
      <c r="E51" s="281" t="s">
        <v>706</v>
      </c>
      <c r="F51" s="309" t="s">
        <v>228</v>
      </c>
      <c r="P51"/>
      <c r="Q51"/>
      <c r="R51"/>
    </row>
    <row r="52" spans="2:18" ht="16.5" customHeight="1" thickBot="1">
      <c r="B52" s="736"/>
      <c r="C52" s="729"/>
      <c r="D52" s="274" t="s">
        <v>83</v>
      </c>
      <c r="E52" s="275" t="s">
        <v>709</v>
      </c>
      <c r="F52" s="276" t="s">
        <v>85</v>
      </c>
      <c r="O52"/>
      <c r="P52"/>
      <c r="Q52"/>
      <c r="R52"/>
    </row>
    <row r="53" spans="2:18" ht="16.5">
      <c r="B53" s="730" t="s">
        <v>855</v>
      </c>
      <c r="C53" s="727">
        <v>3</v>
      </c>
      <c r="D53" s="278" t="s">
        <v>83</v>
      </c>
      <c r="E53" s="279" t="s">
        <v>542</v>
      </c>
      <c r="F53" s="280" t="s">
        <v>114</v>
      </c>
      <c r="P53"/>
      <c r="Q53"/>
      <c r="R53"/>
    </row>
    <row r="54" spans="2:18" ht="16.5">
      <c r="B54" s="731"/>
      <c r="C54" s="728"/>
      <c r="D54" s="287" t="s">
        <v>83</v>
      </c>
      <c r="E54" s="281" t="s">
        <v>706</v>
      </c>
      <c r="F54" s="282" t="s">
        <v>228</v>
      </c>
      <c r="P54"/>
      <c r="Q54"/>
      <c r="R54"/>
    </row>
    <row r="55" spans="2:18" ht="17.25" thickBot="1">
      <c r="B55" s="732"/>
      <c r="C55" s="728"/>
      <c r="D55" s="274" t="s">
        <v>83</v>
      </c>
      <c r="E55" s="275" t="s">
        <v>542</v>
      </c>
      <c r="F55" s="276" t="s">
        <v>114</v>
      </c>
      <c r="P55"/>
      <c r="Q55"/>
      <c r="R55"/>
    </row>
    <row r="56" spans="2:18" ht="16.5">
      <c r="B56" s="730" t="s">
        <v>856</v>
      </c>
      <c r="C56" s="727">
        <v>3</v>
      </c>
      <c r="D56" s="278" t="s">
        <v>83</v>
      </c>
      <c r="E56" s="281" t="s">
        <v>542</v>
      </c>
      <c r="F56" s="280" t="s">
        <v>114</v>
      </c>
      <c r="P56"/>
      <c r="Q56"/>
      <c r="R56"/>
    </row>
    <row r="57" spans="2:18" ht="16.5">
      <c r="B57" s="732"/>
      <c r="C57" s="728"/>
      <c r="D57" s="287" t="s">
        <v>83</v>
      </c>
      <c r="E57" s="281" t="s">
        <v>707</v>
      </c>
      <c r="F57" s="282" t="s">
        <v>228</v>
      </c>
      <c r="P57"/>
      <c r="Q57"/>
      <c r="R57"/>
    </row>
    <row r="58" spans="2:18" ht="17.25" thickBot="1">
      <c r="B58" s="733"/>
      <c r="C58" s="729"/>
      <c r="D58" s="274" t="s">
        <v>83</v>
      </c>
      <c r="E58" s="275" t="s">
        <v>707</v>
      </c>
      <c r="F58" s="276" t="s">
        <v>228</v>
      </c>
      <c r="P58"/>
      <c r="Q58"/>
      <c r="R58"/>
    </row>
    <row r="59" spans="2:18" ht="24.75" customHeight="1" thickBot="1">
      <c r="B59" s="310" t="s">
        <v>857</v>
      </c>
      <c r="C59" s="311">
        <f>SUM(C5:C58)</f>
        <v>53</v>
      </c>
      <c r="O59"/>
      <c r="P59"/>
      <c r="Q59"/>
      <c r="R59"/>
    </row>
    <row r="60" spans="2:18" ht="15" customHeight="1"/>
    <row r="64" spans="2:18" ht="15.75" customHeight="1">
      <c r="D64" s="312" t="s">
        <v>858</v>
      </c>
      <c r="E64" s="312" t="s">
        <v>834</v>
      </c>
      <c r="F64" s="312" t="s">
        <v>695</v>
      </c>
      <c r="G64" s="312" t="s">
        <v>859</v>
      </c>
      <c r="H64" s="312"/>
      <c r="I64" s="312"/>
      <c r="J64" s="312"/>
      <c r="K64" s="312"/>
      <c r="L64" s="313"/>
      <c r="M64" s="313"/>
      <c r="O64"/>
      <c r="P64"/>
      <c r="Q64"/>
      <c r="R64"/>
    </row>
    <row r="65" spans="4:18" ht="15.75" customHeight="1">
      <c r="D65" s="331" t="s">
        <v>83</v>
      </c>
      <c r="E65" s="331" t="s">
        <v>706</v>
      </c>
      <c r="F65" s="336" t="s">
        <v>228</v>
      </c>
      <c r="G65" s="314" t="s">
        <v>860</v>
      </c>
      <c r="H65" s="315"/>
      <c r="I65" s="315"/>
      <c r="J65" s="315"/>
      <c r="K65" s="315"/>
      <c r="L65" s="316"/>
      <c r="M65" s="316"/>
      <c r="O65"/>
      <c r="P65"/>
      <c r="Q65"/>
      <c r="R65"/>
    </row>
    <row r="66" spans="4:18" ht="15.75" customHeight="1">
      <c r="D66" s="332" t="s">
        <v>97</v>
      </c>
      <c r="E66" s="340" t="s">
        <v>707</v>
      </c>
      <c r="F66" s="337" t="s">
        <v>98</v>
      </c>
      <c r="G66" s="317" t="s">
        <v>861</v>
      </c>
      <c r="H66" s="318"/>
      <c r="I66" s="318"/>
      <c r="J66" s="318"/>
      <c r="K66" s="318"/>
      <c r="L66" s="316"/>
      <c r="M66" s="316"/>
      <c r="O66"/>
      <c r="P66"/>
      <c r="Q66"/>
      <c r="R66"/>
    </row>
    <row r="67" spans="4:18" ht="15.75" customHeight="1">
      <c r="D67" s="333" t="s">
        <v>105</v>
      </c>
      <c r="E67" s="341" t="s">
        <v>708</v>
      </c>
      <c r="F67" s="338" t="s">
        <v>114</v>
      </c>
      <c r="G67" s="319" t="s">
        <v>23</v>
      </c>
      <c r="H67" s="320"/>
      <c r="I67" s="320"/>
      <c r="J67" s="320"/>
      <c r="K67" s="320"/>
      <c r="L67" s="316"/>
      <c r="M67" s="316"/>
      <c r="O67"/>
      <c r="P67"/>
      <c r="Q67"/>
      <c r="R67"/>
    </row>
    <row r="68" spans="4:18" ht="15.75" customHeight="1">
      <c r="D68" s="334" t="s">
        <v>124</v>
      </c>
      <c r="E68" s="334" t="s">
        <v>542</v>
      </c>
      <c r="F68" s="339" t="s">
        <v>85</v>
      </c>
      <c r="G68" s="321" t="s">
        <v>862</v>
      </c>
      <c r="H68" s="322"/>
      <c r="I68" s="322"/>
      <c r="J68" s="322"/>
      <c r="K68" s="322"/>
      <c r="L68" s="323"/>
      <c r="M68" s="323"/>
      <c r="O68"/>
      <c r="P68"/>
      <c r="Q68"/>
      <c r="R68"/>
    </row>
    <row r="69" spans="4:18" ht="32.25" customHeight="1">
      <c r="D69" s="335" t="s">
        <v>321</v>
      </c>
      <c r="E69" s="335" t="s">
        <v>709</v>
      </c>
      <c r="F69" s="324"/>
      <c r="G69" s="325"/>
      <c r="H69" s="325"/>
      <c r="I69" s="325"/>
      <c r="J69" s="325"/>
      <c r="K69" s="325"/>
      <c r="L69" s="325"/>
      <c r="M69" s="325"/>
      <c r="O69"/>
      <c r="P69"/>
      <c r="Q69"/>
      <c r="R69"/>
    </row>
    <row r="74" spans="4:18" ht="15.75" thickBot="1"/>
    <row r="75" spans="4:18" ht="21" customHeight="1" thickBot="1">
      <c r="M75" s="722" t="s">
        <v>830</v>
      </c>
      <c r="N75" s="719" t="s">
        <v>863</v>
      </c>
      <c r="O75" s="720"/>
      <c r="P75" s="720"/>
      <c r="Q75" s="721"/>
      <c r="R75"/>
    </row>
    <row r="76" spans="4:18" ht="22.5" customHeight="1" thickBot="1">
      <c r="M76" s="723"/>
      <c r="N76" s="284" t="s">
        <v>864</v>
      </c>
      <c r="O76" s="285" t="s">
        <v>865</v>
      </c>
      <c r="P76" s="395" t="s">
        <v>866</v>
      </c>
      <c r="Q76" s="286" t="s">
        <v>867</v>
      </c>
      <c r="R76"/>
    </row>
    <row r="77" spans="4:18" ht="54" customHeight="1" thickBot="1">
      <c r="M77" s="288" t="s">
        <v>841</v>
      </c>
      <c r="N77" s="289"/>
      <c r="O77" s="289">
        <v>1</v>
      </c>
      <c r="P77" s="289"/>
      <c r="Q77" s="290">
        <v>1</v>
      </c>
      <c r="R77"/>
    </row>
    <row r="78" spans="4:18" ht="60" customHeight="1" thickBot="1">
      <c r="M78" s="288" t="s">
        <v>842</v>
      </c>
      <c r="N78" s="289"/>
      <c r="O78" s="289"/>
      <c r="P78" s="289">
        <v>2</v>
      </c>
      <c r="Q78" s="290">
        <v>1</v>
      </c>
      <c r="R78"/>
    </row>
    <row r="79" spans="4:18" ht="54.75" customHeight="1" thickBot="1">
      <c r="M79" s="288" t="s">
        <v>843</v>
      </c>
      <c r="N79" s="289"/>
      <c r="O79" s="289"/>
      <c r="P79" s="289">
        <v>1</v>
      </c>
      <c r="Q79" s="290"/>
      <c r="R79"/>
    </row>
    <row r="80" spans="4:18" ht="51.75" customHeight="1" thickBot="1">
      <c r="M80" s="288" t="s">
        <v>844</v>
      </c>
      <c r="N80" s="289"/>
      <c r="O80" s="289">
        <v>1</v>
      </c>
      <c r="P80" s="289">
        <v>1</v>
      </c>
      <c r="Q80" s="290"/>
      <c r="R80"/>
    </row>
    <row r="81" spans="13:18" ht="36.75" customHeight="1" thickBot="1">
      <c r="M81" s="288" t="s">
        <v>845</v>
      </c>
      <c r="N81" s="289">
        <v>1</v>
      </c>
      <c r="O81" s="289">
        <v>1</v>
      </c>
      <c r="P81" s="289">
        <v>1</v>
      </c>
      <c r="Q81" s="290"/>
      <c r="R81"/>
    </row>
    <row r="82" spans="13:18" ht="36.75" customHeight="1" thickBot="1">
      <c r="M82" s="288" t="s">
        <v>846</v>
      </c>
      <c r="N82" s="289">
        <v>1</v>
      </c>
      <c r="O82" s="289">
        <v>1</v>
      </c>
      <c r="P82" s="289"/>
      <c r="Q82" s="290"/>
      <c r="R82"/>
    </row>
    <row r="83" spans="13:18" ht="30.75" customHeight="1" thickBot="1">
      <c r="M83" s="288" t="s">
        <v>847</v>
      </c>
      <c r="N83" s="289">
        <v>2</v>
      </c>
      <c r="O83" s="289">
        <v>2</v>
      </c>
      <c r="P83" s="289">
        <v>1</v>
      </c>
      <c r="Q83" s="290"/>
      <c r="R83"/>
    </row>
    <row r="84" spans="13:18" ht="32.25" customHeight="1" thickBot="1">
      <c r="M84" s="288" t="s">
        <v>848</v>
      </c>
      <c r="N84" s="289">
        <v>2</v>
      </c>
      <c r="O84" s="289"/>
      <c r="P84" s="289"/>
      <c r="Q84" s="290"/>
      <c r="R84"/>
    </row>
    <row r="85" spans="13:18" ht="32.25" customHeight="1" thickBot="1">
      <c r="M85" s="288" t="s">
        <v>849</v>
      </c>
      <c r="N85" s="289">
        <v>2</v>
      </c>
      <c r="O85" s="289"/>
      <c r="P85" s="289">
        <v>2</v>
      </c>
      <c r="Q85" s="290"/>
      <c r="R85"/>
    </row>
    <row r="86" spans="13:18" ht="32.25" customHeight="1" thickBot="1">
      <c r="M86" s="288" t="s">
        <v>850</v>
      </c>
      <c r="N86" s="289">
        <v>2</v>
      </c>
      <c r="O86" s="289"/>
      <c r="P86" s="289">
        <v>1</v>
      </c>
      <c r="Q86" s="290">
        <v>3</v>
      </c>
      <c r="R86"/>
    </row>
    <row r="87" spans="13:18" ht="38.25" customHeight="1" thickBot="1">
      <c r="M87" s="288" t="s">
        <v>851</v>
      </c>
      <c r="N87" s="289">
        <v>4</v>
      </c>
      <c r="O87" s="289">
        <v>1</v>
      </c>
      <c r="P87" s="289"/>
      <c r="Q87" s="290">
        <v>1</v>
      </c>
      <c r="R87"/>
    </row>
    <row r="88" spans="13:18" ht="38.25" customHeight="1" thickBot="1">
      <c r="M88" s="288" t="s">
        <v>852</v>
      </c>
      <c r="N88" s="289">
        <v>1</v>
      </c>
      <c r="O88" s="289"/>
      <c r="P88" s="289">
        <v>3</v>
      </c>
      <c r="Q88" s="290"/>
      <c r="R88"/>
    </row>
    <row r="89" spans="13:18" ht="38.25" customHeight="1" thickBot="1">
      <c r="M89" s="288" t="s">
        <v>853</v>
      </c>
      <c r="N89" s="289"/>
      <c r="O89" s="289"/>
      <c r="P89" s="289"/>
      <c r="Q89" s="290">
        <v>3</v>
      </c>
      <c r="R89"/>
    </row>
    <row r="90" spans="13:18" ht="28.5" customHeight="1" thickBot="1">
      <c r="M90" s="288" t="s">
        <v>854</v>
      </c>
      <c r="N90" s="289">
        <v>1</v>
      </c>
      <c r="O90" s="289"/>
      <c r="P90" s="289"/>
      <c r="Q90" s="290">
        <v>3</v>
      </c>
      <c r="R90"/>
    </row>
    <row r="91" spans="13:18" ht="41.25" customHeight="1" thickBot="1">
      <c r="M91" s="288" t="s">
        <v>855</v>
      </c>
      <c r="N91" s="289">
        <v>1</v>
      </c>
      <c r="O91" s="289"/>
      <c r="P91" s="289">
        <v>2</v>
      </c>
      <c r="Q91" s="290"/>
      <c r="R91"/>
    </row>
    <row r="92" spans="13:18" ht="48" customHeight="1" thickBot="1">
      <c r="M92" s="288" t="s">
        <v>856</v>
      </c>
      <c r="N92" s="289">
        <v>2</v>
      </c>
      <c r="O92" s="289"/>
      <c r="P92" s="289">
        <v>1</v>
      </c>
      <c r="Q92" s="290"/>
      <c r="R92"/>
    </row>
    <row r="93" spans="13:18" ht="16.5" thickBot="1">
      <c r="M93" s="298" t="s">
        <v>857</v>
      </c>
      <c r="N93" s="299">
        <f>SUBTOTAL(9,N77:N92)</f>
        <v>19</v>
      </c>
      <c r="O93" s="300">
        <f>SUBTOTAL(9,O77:O92)</f>
        <v>7</v>
      </c>
      <c r="P93" s="300">
        <f>SUBTOTAL(9,P77:P92)</f>
        <v>15</v>
      </c>
      <c r="Q93" s="301">
        <f>SUBTOTAL(9,Q77:Q92)</f>
        <v>12</v>
      </c>
      <c r="R93"/>
    </row>
    <row r="94" spans="13:18" ht="16.5" thickBot="1">
      <c r="M94" s="305" t="s">
        <v>868</v>
      </c>
      <c r="N94" s="306">
        <f>N93/$C$59</f>
        <v>0.35849056603773582</v>
      </c>
      <c r="O94" s="306">
        <f>O93/$C$59</f>
        <v>0.13207547169811321</v>
      </c>
      <c r="P94" s="306">
        <f>P93/$C$59</f>
        <v>0.28301886792452829</v>
      </c>
      <c r="Q94" s="306">
        <f>Q93/$C$59</f>
        <v>0.22641509433962265</v>
      </c>
      <c r="R94" s="296"/>
    </row>
    <row r="97" spans="14:18" ht="15.75">
      <c r="N97" s="326" t="s">
        <v>869</v>
      </c>
      <c r="O97" s="396" t="s">
        <v>870</v>
      </c>
      <c r="P97" s="397" t="s">
        <v>871</v>
      </c>
      <c r="Q97" s="398" t="s">
        <v>872</v>
      </c>
      <c r="R97" s="399" t="s">
        <v>873</v>
      </c>
    </row>
    <row r="98" spans="14:18" ht="15.75">
      <c r="N98" s="327" t="s">
        <v>857</v>
      </c>
      <c r="O98" s="328">
        <f>N93</f>
        <v>19</v>
      </c>
      <c r="P98" s="328">
        <f>O93</f>
        <v>7</v>
      </c>
      <c r="Q98" s="328">
        <f>P93</f>
        <v>15</v>
      </c>
      <c r="R98" s="328">
        <f>Q93</f>
        <v>12</v>
      </c>
    </row>
    <row r="99" spans="14:18" ht="31.5">
      <c r="N99" s="329" t="s">
        <v>868</v>
      </c>
      <c r="O99" s="330">
        <f>O98/$C$59</f>
        <v>0.35849056603773582</v>
      </c>
      <c r="P99" s="330">
        <f>P98/$C$59</f>
        <v>0.13207547169811321</v>
      </c>
      <c r="Q99" s="330">
        <f>Q98/$C$59</f>
        <v>0.28301886792452829</v>
      </c>
      <c r="R99" s="330">
        <f>R98/$C$59</f>
        <v>0.22641509433962265</v>
      </c>
    </row>
    <row r="102" spans="14:18">
      <c r="O102"/>
      <c r="P102"/>
      <c r="Q102"/>
    </row>
    <row r="103" spans="14:18">
      <c r="O103"/>
      <c r="P103"/>
      <c r="Q103"/>
    </row>
    <row r="104" spans="14:18">
      <c r="O104"/>
      <c r="P104"/>
      <c r="Q104"/>
    </row>
    <row r="105" spans="14:18">
      <c r="O105"/>
      <c r="P105"/>
      <c r="Q105"/>
    </row>
    <row r="106" spans="14:18">
      <c r="O106"/>
      <c r="P106"/>
      <c r="Q106"/>
    </row>
    <row r="107" spans="14:18">
      <c r="O107"/>
      <c r="P107"/>
      <c r="Q107"/>
    </row>
    <row r="108" spans="14:18" ht="48" customHeight="1">
      <c r="O108"/>
      <c r="P108"/>
      <c r="Q108"/>
    </row>
    <row r="109" spans="14:18">
      <c r="O109"/>
      <c r="P109"/>
      <c r="Q109"/>
    </row>
    <row r="110" spans="14:18" ht="26.25" customHeight="1">
      <c r="O110"/>
      <c r="P110"/>
      <c r="Q110"/>
    </row>
    <row r="111" spans="14:18">
      <c r="O111"/>
      <c r="P111"/>
      <c r="Q111"/>
    </row>
    <row r="112" spans="14:18">
      <c r="O112"/>
      <c r="P112"/>
      <c r="Q112"/>
    </row>
    <row r="113" spans="15:17" ht="32.25" customHeight="1">
      <c r="O113"/>
      <c r="P113"/>
      <c r="Q113"/>
    </row>
    <row r="114" spans="15:17" ht="31.5" customHeight="1">
      <c r="O114"/>
      <c r="P114"/>
      <c r="Q114"/>
    </row>
    <row r="115" spans="15:17" ht="32.25" customHeight="1">
      <c r="O115"/>
      <c r="P115"/>
      <c r="Q115"/>
    </row>
    <row r="116" spans="15:17" ht="32.25" customHeight="1">
      <c r="O116"/>
      <c r="P116"/>
      <c r="Q116"/>
    </row>
    <row r="117" spans="15:17">
      <c r="O117"/>
      <c r="P117"/>
      <c r="Q117"/>
    </row>
    <row r="118" spans="15:17">
      <c r="O118"/>
      <c r="P118"/>
      <c r="Q118"/>
    </row>
    <row r="119" spans="15:17" ht="48" customHeight="1">
      <c r="O119"/>
      <c r="P119"/>
      <c r="Q119"/>
    </row>
    <row r="120" spans="15:17" ht="22.5" customHeight="1">
      <c r="O120"/>
      <c r="P120"/>
      <c r="Q120"/>
    </row>
    <row r="121" spans="15:17" ht="26.25" customHeight="1">
      <c r="O121"/>
      <c r="P121"/>
      <c r="Q121"/>
    </row>
    <row r="122" spans="15:17">
      <c r="O122"/>
      <c r="P122"/>
      <c r="Q122"/>
    </row>
  </sheetData>
  <dataConsolidate link="1"/>
  <mergeCells count="40">
    <mergeCell ref="H3:L3"/>
    <mergeCell ref="N3:R3"/>
    <mergeCell ref="B5:B7"/>
    <mergeCell ref="C5:C7"/>
    <mergeCell ref="B8:B10"/>
    <mergeCell ref="C8:C10"/>
    <mergeCell ref="B2:B4"/>
    <mergeCell ref="C2:C4"/>
    <mergeCell ref="D2:F2"/>
    <mergeCell ref="D3:D4"/>
    <mergeCell ref="E3:E4"/>
    <mergeCell ref="F3:F4"/>
    <mergeCell ref="B19:B23"/>
    <mergeCell ref="C19:C23"/>
    <mergeCell ref="B24:B25"/>
    <mergeCell ref="C24:C25"/>
    <mergeCell ref="B26:B29"/>
    <mergeCell ref="C26:C29"/>
    <mergeCell ref="B12:B13"/>
    <mergeCell ref="C12:C13"/>
    <mergeCell ref="B14:B16"/>
    <mergeCell ref="C14:C16"/>
    <mergeCell ref="B17:B18"/>
    <mergeCell ref="C17:C18"/>
    <mergeCell ref="N75:Q75"/>
    <mergeCell ref="M75:M76"/>
    <mergeCell ref="B30:B35"/>
    <mergeCell ref="C30:C35"/>
    <mergeCell ref="B53:B55"/>
    <mergeCell ref="C53:C55"/>
    <mergeCell ref="B56:B58"/>
    <mergeCell ref="C56:C58"/>
    <mergeCell ref="B42:B45"/>
    <mergeCell ref="C42:C45"/>
    <mergeCell ref="B46:B48"/>
    <mergeCell ref="C46:C48"/>
    <mergeCell ref="B49:B52"/>
    <mergeCell ref="C49:C52"/>
    <mergeCell ref="B36:B41"/>
    <mergeCell ref="C36:C41"/>
  </mergeCells>
  <conditionalFormatting sqref="D5:D58">
    <cfRule type="cellIs" dxfId="16" priority="21" operator="equal">
      <formula>$N$63</formula>
    </cfRule>
    <cfRule type="cellIs" dxfId="15" priority="22" operator="equal">
      <formula>$N$62</formula>
    </cfRule>
    <cfRule type="cellIs" dxfId="14" priority="23" operator="equal">
      <formula>$N$61</formula>
    </cfRule>
    <cfRule type="cellIs" dxfId="13" priority="24" operator="equal">
      <formula>#REF!</formula>
    </cfRule>
    <cfRule type="cellIs" dxfId="12" priority="25" operator="equal">
      <formula>#REF!</formula>
    </cfRule>
  </conditionalFormatting>
  <conditionalFormatting sqref="D65">
    <cfRule type="colorScale" priority="40">
      <colorScale>
        <cfvo type="num" val="1"/>
        <cfvo type="num" val="3"/>
        <cfvo type="num" val="5"/>
        <color rgb="FF00B050"/>
        <color rgb="FFFFC000"/>
        <color rgb="FFFF0000"/>
      </colorScale>
    </cfRule>
  </conditionalFormatting>
  <conditionalFormatting sqref="E5:E58">
    <cfRule type="cellIs" dxfId="11" priority="6" operator="equal">
      <formula>$O$63</formula>
    </cfRule>
    <cfRule type="cellIs" dxfId="10" priority="7" operator="equal">
      <formula>$O$62</formula>
    </cfRule>
    <cfRule type="cellIs" dxfId="9" priority="8" operator="equal">
      <formula>$O$61</formula>
    </cfRule>
    <cfRule type="cellIs" dxfId="8" priority="9" operator="equal">
      <formula>#REF!</formula>
    </cfRule>
    <cfRule type="cellIs" dxfId="7" priority="10" operator="equal">
      <formula>#REF!</formula>
    </cfRule>
  </conditionalFormatting>
  <conditionalFormatting sqref="E65">
    <cfRule type="colorScale" priority="41">
      <colorScale>
        <cfvo type="num" val="1"/>
        <cfvo type="num" val="3"/>
        <cfvo type="num" val="5"/>
        <color rgb="FF00B050"/>
        <color rgb="FFFFC000"/>
        <color rgb="FFFF0000"/>
      </colorScale>
    </cfRule>
  </conditionalFormatting>
  <conditionalFormatting sqref="F5:F25 F35:F58">
    <cfRule type="cellIs" dxfId="6" priority="48" operator="equal">
      <formula>$F$61</formula>
    </cfRule>
    <cfRule type="cellIs" dxfId="5" priority="49" operator="equal">
      <formula>#REF!</formula>
    </cfRule>
    <cfRule type="cellIs" dxfId="4" priority="50" operator="equal">
      <formula>#REF!</formula>
    </cfRule>
  </conditionalFormatting>
  <conditionalFormatting sqref="F5:F58">
    <cfRule type="cellIs" dxfId="3" priority="47" operator="equal">
      <formula>$F$62</formula>
    </cfRule>
  </conditionalFormatting>
  <conditionalFormatting sqref="F26:F34">
    <cfRule type="cellIs" dxfId="2" priority="2565" operator="equal">
      <formula>$F$61</formula>
    </cfRule>
    <cfRule type="cellIs" dxfId="1" priority="2566" operator="equal">
      <formula>#REF!</formula>
    </cfRule>
    <cfRule type="cellIs" dxfId="0" priority="2567" operator="equal">
      <formula>#REF!</formula>
    </cfRule>
  </conditionalFormatting>
  <dataValidations count="3">
    <dataValidation type="list" allowBlank="1" showInputMessage="1" showErrorMessage="1" sqref="D5:D58" xr:uid="{D876AC83-7CEE-4E22-B276-5378759CCD19}">
      <formula1>$D$65:$D$69</formula1>
    </dataValidation>
    <dataValidation type="list" allowBlank="1" showInputMessage="1" showErrorMessage="1" sqref="F5:F58" xr:uid="{121BF68E-EA96-41E8-9659-522CEC05FA49}">
      <formula1>$F$65:$F$68</formula1>
    </dataValidation>
    <dataValidation type="list" allowBlank="1" showInputMessage="1" showErrorMessage="1" sqref="E5:E58" xr:uid="{D8778C5E-1267-43C2-B564-6C70D1790833}">
      <formula1>$E$65:$E$69</formula1>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F927A-D3FA-41C8-9974-591603F00B2A}">
  <sheetPr>
    <tabColor rgb="FFFFFF00"/>
  </sheetPr>
  <dimension ref="B1:Z59"/>
  <sheetViews>
    <sheetView workbookViewId="0">
      <selection activeCell="A13" sqref="A13"/>
    </sheetView>
  </sheetViews>
  <sheetFormatPr defaultColWidth="11.42578125" defaultRowHeight="15"/>
  <cols>
    <col min="2" max="2" width="27.7109375" style="350" customWidth="1"/>
    <col min="3" max="3" width="6.85546875" customWidth="1"/>
    <col min="4" max="4" width="10.7109375" customWidth="1"/>
    <col min="5" max="7" width="11.7109375" customWidth="1"/>
    <col min="8" max="8" width="13" customWidth="1"/>
    <col min="9" max="9" width="27" customWidth="1"/>
    <col min="12" max="12" width="27.42578125" customWidth="1"/>
    <col min="13" max="13" width="8.42578125" customWidth="1"/>
    <col min="14" max="14" width="7.42578125" customWidth="1"/>
    <col min="15" max="15" width="13.7109375" customWidth="1"/>
    <col min="16" max="16" width="31.140625" customWidth="1"/>
    <col min="19" max="19" width="40.85546875" customWidth="1"/>
    <col min="20" max="20" width="16.42578125" customWidth="1"/>
    <col min="21" max="21" width="26.85546875" customWidth="1"/>
    <col min="22" max="22" width="21.140625" customWidth="1"/>
    <col min="25" max="25" width="23" customWidth="1"/>
  </cols>
  <sheetData>
    <row r="1" spans="2:21" ht="15.75" thickBot="1">
      <c r="K1" s="380"/>
      <c r="L1" s="380"/>
      <c r="M1" s="380"/>
      <c r="N1" s="380"/>
      <c r="O1" s="380"/>
    </row>
    <row r="2" spans="2:21" ht="27" customHeight="1" thickBot="1">
      <c r="B2" s="751" t="s">
        <v>874</v>
      </c>
      <c r="C2" s="752"/>
      <c r="D2" s="752"/>
      <c r="E2" s="752"/>
      <c r="F2" s="752"/>
      <c r="G2" s="752"/>
      <c r="H2" s="752"/>
      <c r="I2" s="753"/>
      <c r="K2" s="380"/>
      <c r="L2" s="759" t="s">
        <v>874</v>
      </c>
      <c r="M2" s="760"/>
      <c r="N2" s="760"/>
      <c r="O2" s="760"/>
      <c r="P2" s="761"/>
      <c r="Q2" s="349"/>
    </row>
    <row r="3" spans="2:21" ht="15.75" customHeight="1" thickBot="1">
      <c r="B3" s="751" t="s">
        <v>875</v>
      </c>
      <c r="C3" s="752"/>
      <c r="D3" s="752"/>
      <c r="E3" s="752"/>
      <c r="F3" s="752"/>
      <c r="G3" s="752"/>
      <c r="H3" s="752"/>
      <c r="I3" s="753"/>
      <c r="K3" s="380"/>
      <c r="L3" s="762" t="s">
        <v>876</v>
      </c>
      <c r="M3" s="763"/>
      <c r="N3" s="763"/>
      <c r="O3" s="763"/>
      <c r="P3" s="764"/>
      <c r="Q3" s="349"/>
    </row>
    <row r="4" spans="2:21" s="380" customFormat="1" ht="28.5" customHeight="1" thickBot="1">
      <c r="B4" s="754" t="s">
        <v>876</v>
      </c>
      <c r="C4" s="754"/>
      <c r="D4" s="754"/>
      <c r="E4" s="754"/>
      <c r="F4" s="754"/>
      <c r="G4" s="754"/>
      <c r="H4" s="754"/>
      <c r="I4" s="754"/>
      <c r="L4" s="765" t="s">
        <v>830</v>
      </c>
      <c r="M4" s="765" t="s">
        <v>877</v>
      </c>
      <c r="N4" s="765" t="s">
        <v>878</v>
      </c>
      <c r="O4" s="765" t="s">
        <v>879</v>
      </c>
      <c r="P4" s="767" t="s">
        <v>880</v>
      </c>
      <c r="Q4" s="349"/>
      <c r="S4" s="392" t="s">
        <v>881</v>
      </c>
      <c r="T4" s="381" t="s">
        <v>840</v>
      </c>
      <c r="U4" s="383"/>
    </row>
    <row r="5" spans="2:21" s="380" customFormat="1" ht="51.75" customHeight="1" thickBot="1">
      <c r="B5" s="402" t="s">
        <v>882</v>
      </c>
      <c r="C5" s="402" t="s">
        <v>840</v>
      </c>
      <c r="D5" s="402" t="s">
        <v>883</v>
      </c>
      <c r="E5" s="402" t="s">
        <v>884</v>
      </c>
      <c r="F5" s="402" t="s">
        <v>885</v>
      </c>
      <c r="G5" s="402" t="s">
        <v>886</v>
      </c>
      <c r="H5" s="402" t="s">
        <v>887</v>
      </c>
      <c r="I5" s="402" t="s">
        <v>888</v>
      </c>
      <c r="L5" s="766"/>
      <c r="M5" s="766"/>
      <c r="N5" s="766"/>
      <c r="O5" s="766"/>
      <c r="P5" s="768"/>
      <c r="Q5" s="349"/>
      <c r="S5" s="384" t="s">
        <v>82</v>
      </c>
      <c r="T5" s="382">
        <v>37</v>
      </c>
    </row>
    <row r="6" spans="2:21" s="380" customFormat="1" ht="28.5" customHeight="1" thickBot="1">
      <c r="B6" s="360" t="s">
        <v>841</v>
      </c>
      <c r="C6" s="420">
        <f>SUM(D6:H6)</f>
        <v>2</v>
      </c>
      <c r="D6" s="420">
        <v>2</v>
      </c>
      <c r="E6" s="420">
        <v>0</v>
      </c>
      <c r="F6" s="420">
        <v>0</v>
      </c>
      <c r="G6" s="420">
        <v>0</v>
      </c>
      <c r="H6" s="420">
        <v>0</v>
      </c>
      <c r="I6" s="352" t="s">
        <v>889</v>
      </c>
      <c r="L6" s="360" t="s">
        <v>841</v>
      </c>
      <c r="M6" s="414">
        <f t="shared" ref="M6:M15" si="0">SUM(N6:O6)</f>
        <v>2</v>
      </c>
      <c r="N6" s="415">
        <v>2</v>
      </c>
      <c r="O6" s="415">
        <v>0</v>
      </c>
      <c r="P6" s="416" t="s">
        <v>889</v>
      </c>
      <c r="Q6" s="349"/>
      <c r="R6" s="385"/>
      <c r="S6" s="384" t="s">
        <v>386</v>
      </c>
      <c r="T6" s="388">
        <v>1</v>
      </c>
    </row>
    <row r="7" spans="2:21" s="380" customFormat="1" ht="33" customHeight="1" thickBot="1">
      <c r="B7" s="353" t="s">
        <v>842</v>
      </c>
      <c r="C7" s="420">
        <f t="shared" ref="C7:C21" si="1">SUM(D7:H7)</f>
        <v>3</v>
      </c>
      <c r="D7" s="420">
        <v>2</v>
      </c>
      <c r="E7" s="420">
        <v>1</v>
      </c>
      <c r="F7" s="420">
        <v>0</v>
      </c>
      <c r="G7" s="420">
        <v>0</v>
      </c>
      <c r="H7" s="420">
        <v>0</v>
      </c>
      <c r="I7" s="354" t="s">
        <v>890</v>
      </c>
      <c r="L7" s="353" t="s">
        <v>842</v>
      </c>
      <c r="M7" s="414">
        <f t="shared" si="0"/>
        <v>3</v>
      </c>
      <c r="N7" s="415">
        <v>2</v>
      </c>
      <c r="O7" s="415">
        <v>1</v>
      </c>
      <c r="P7" s="417" t="s">
        <v>890</v>
      </c>
      <c r="Q7" s="349"/>
      <c r="R7" s="385"/>
      <c r="S7" s="389" t="s">
        <v>219</v>
      </c>
      <c r="T7" s="387">
        <v>1</v>
      </c>
    </row>
    <row r="8" spans="2:21" s="380" customFormat="1" ht="28.5" customHeight="1" thickBot="1">
      <c r="B8" s="353" t="s">
        <v>891</v>
      </c>
      <c r="C8" s="420">
        <f t="shared" si="1"/>
        <v>3</v>
      </c>
      <c r="D8" s="420">
        <v>2</v>
      </c>
      <c r="E8" s="420">
        <v>1</v>
      </c>
      <c r="F8" s="420">
        <v>0</v>
      </c>
      <c r="G8" s="420">
        <v>0</v>
      </c>
      <c r="H8" s="420">
        <v>0</v>
      </c>
      <c r="I8" s="354" t="s">
        <v>892</v>
      </c>
      <c r="L8" s="353" t="s">
        <v>891</v>
      </c>
      <c r="M8" s="414">
        <f t="shared" si="0"/>
        <v>3</v>
      </c>
      <c r="N8" s="415">
        <v>2</v>
      </c>
      <c r="O8" s="415">
        <v>1</v>
      </c>
      <c r="P8" s="417" t="s">
        <v>893</v>
      </c>
      <c r="Q8" s="349"/>
      <c r="R8" s="385"/>
      <c r="S8" s="389" t="s">
        <v>131</v>
      </c>
      <c r="T8" s="387">
        <v>10</v>
      </c>
    </row>
    <row r="9" spans="2:21" s="380" customFormat="1" ht="27.75" customHeight="1" thickBot="1">
      <c r="B9" s="353" t="s">
        <v>846</v>
      </c>
      <c r="C9" s="420">
        <f t="shared" si="1"/>
        <v>2</v>
      </c>
      <c r="D9" s="420">
        <v>2</v>
      </c>
      <c r="E9" s="420">
        <v>0</v>
      </c>
      <c r="F9" s="420">
        <v>0</v>
      </c>
      <c r="G9" s="420">
        <v>0</v>
      </c>
      <c r="H9" s="420">
        <v>0</v>
      </c>
      <c r="I9" s="354" t="s">
        <v>892</v>
      </c>
      <c r="L9" s="353" t="s">
        <v>846</v>
      </c>
      <c r="M9" s="414">
        <f t="shared" si="0"/>
        <v>1</v>
      </c>
      <c r="N9" s="415">
        <v>1</v>
      </c>
      <c r="O9" s="415">
        <v>0</v>
      </c>
      <c r="P9" s="417" t="s">
        <v>166</v>
      </c>
      <c r="Q9" s="349"/>
      <c r="R9" s="385"/>
      <c r="S9" s="389" t="s">
        <v>210</v>
      </c>
      <c r="T9" s="387">
        <v>4</v>
      </c>
    </row>
    <row r="10" spans="2:21" s="380" customFormat="1" ht="29.25" customHeight="1" thickBot="1">
      <c r="B10" s="353" t="s">
        <v>843</v>
      </c>
      <c r="C10" s="420">
        <f t="shared" si="1"/>
        <v>1</v>
      </c>
      <c r="D10" s="420">
        <v>1</v>
      </c>
      <c r="E10" s="420">
        <v>0</v>
      </c>
      <c r="F10" s="420">
        <v>0</v>
      </c>
      <c r="G10" s="420">
        <v>0</v>
      </c>
      <c r="H10" s="420">
        <v>0</v>
      </c>
      <c r="I10" s="354" t="s">
        <v>893</v>
      </c>
      <c r="L10" s="353" t="s">
        <v>843</v>
      </c>
      <c r="M10" s="414">
        <f t="shared" si="0"/>
        <v>1</v>
      </c>
      <c r="N10" s="415">
        <v>1</v>
      </c>
      <c r="O10" s="415">
        <v>0</v>
      </c>
      <c r="P10" s="417" t="s">
        <v>892</v>
      </c>
      <c r="Q10" s="349"/>
      <c r="R10" s="385"/>
      <c r="S10" s="389"/>
      <c r="T10" s="387"/>
    </row>
    <row r="11" spans="2:21" s="380" customFormat="1" ht="28.5" customHeight="1" thickBot="1">
      <c r="B11" s="353" t="s">
        <v>844</v>
      </c>
      <c r="C11" s="420">
        <f t="shared" si="1"/>
        <v>2</v>
      </c>
      <c r="D11" s="420">
        <v>1</v>
      </c>
      <c r="E11" s="420">
        <v>1</v>
      </c>
      <c r="F11" s="420">
        <v>0</v>
      </c>
      <c r="G11" s="420">
        <v>0</v>
      </c>
      <c r="H11" s="420">
        <v>0</v>
      </c>
      <c r="I11" s="354" t="s">
        <v>893</v>
      </c>
      <c r="L11" s="353" t="s">
        <v>844</v>
      </c>
      <c r="M11" s="414">
        <f t="shared" si="0"/>
        <v>4</v>
      </c>
      <c r="N11" s="415">
        <v>3</v>
      </c>
      <c r="O11" s="415">
        <v>1</v>
      </c>
      <c r="P11" s="417" t="s">
        <v>892</v>
      </c>
      <c r="Q11" s="349"/>
      <c r="R11" s="385"/>
      <c r="S11" s="389"/>
      <c r="T11" s="387"/>
    </row>
    <row r="12" spans="2:21" s="380" customFormat="1" ht="21" customHeight="1" thickBot="1">
      <c r="B12" s="353" t="s">
        <v>847</v>
      </c>
      <c r="C12" s="420">
        <f t="shared" si="1"/>
        <v>5</v>
      </c>
      <c r="D12" s="420">
        <v>2</v>
      </c>
      <c r="E12" s="420">
        <v>0</v>
      </c>
      <c r="F12" s="420">
        <v>2</v>
      </c>
      <c r="G12" s="420">
        <v>1</v>
      </c>
      <c r="H12" s="420">
        <v>0</v>
      </c>
      <c r="I12" s="354" t="s">
        <v>894</v>
      </c>
      <c r="L12" s="353" t="s">
        <v>847</v>
      </c>
      <c r="M12" s="414">
        <f t="shared" si="0"/>
        <v>5</v>
      </c>
      <c r="N12" s="415">
        <v>5</v>
      </c>
      <c r="O12" s="415">
        <v>0</v>
      </c>
      <c r="P12" s="417" t="s">
        <v>894</v>
      </c>
      <c r="Q12" s="349"/>
      <c r="R12" s="385"/>
      <c r="S12" s="389" t="s">
        <v>895</v>
      </c>
      <c r="T12" s="387">
        <v>5</v>
      </c>
    </row>
    <row r="13" spans="2:21" ht="32.25" customHeight="1" thickBot="1">
      <c r="B13" s="353" t="s">
        <v>848</v>
      </c>
      <c r="C13" s="420">
        <f t="shared" si="1"/>
        <v>2</v>
      </c>
      <c r="D13" s="420">
        <v>2</v>
      </c>
      <c r="E13" s="420">
        <v>0</v>
      </c>
      <c r="F13" s="420">
        <v>0</v>
      </c>
      <c r="G13" s="420">
        <v>0</v>
      </c>
      <c r="H13" s="420">
        <v>0</v>
      </c>
      <c r="I13" s="354" t="s">
        <v>896</v>
      </c>
      <c r="L13" s="353" t="s">
        <v>848</v>
      </c>
      <c r="M13" s="414">
        <f t="shared" si="0"/>
        <v>2</v>
      </c>
      <c r="N13" s="415">
        <v>2</v>
      </c>
      <c r="O13" s="415">
        <v>0</v>
      </c>
      <c r="P13" s="417" t="s">
        <v>896</v>
      </c>
      <c r="Q13" s="349"/>
      <c r="R13" s="386"/>
      <c r="S13" s="391" t="s">
        <v>857</v>
      </c>
      <c r="T13" s="390">
        <f>SUM(T5:T12)</f>
        <v>58</v>
      </c>
    </row>
    <row r="14" spans="2:21" ht="33.75" customHeight="1" thickBot="1">
      <c r="B14" s="353" t="s">
        <v>849</v>
      </c>
      <c r="C14" s="420">
        <f t="shared" si="1"/>
        <v>4</v>
      </c>
      <c r="D14" s="420">
        <v>2</v>
      </c>
      <c r="E14" s="420">
        <v>2</v>
      </c>
      <c r="F14" s="420">
        <v>0</v>
      </c>
      <c r="G14" s="420">
        <v>0</v>
      </c>
      <c r="H14" s="420">
        <v>0</v>
      </c>
      <c r="I14" s="354" t="s">
        <v>897</v>
      </c>
      <c r="L14" s="353" t="s">
        <v>849</v>
      </c>
      <c r="M14" s="414">
        <f t="shared" si="0"/>
        <v>4</v>
      </c>
      <c r="N14" s="415">
        <v>2</v>
      </c>
      <c r="O14" s="415">
        <v>2</v>
      </c>
      <c r="P14" s="417" t="s">
        <v>897</v>
      </c>
      <c r="Q14" s="349"/>
    </row>
    <row r="15" spans="2:21" ht="27.75" customHeight="1" thickBot="1">
      <c r="B15" s="353" t="s">
        <v>850</v>
      </c>
      <c r="C15" s="420">
        <f t="shared" si="1"/>
        <v>6</v>
      </c>
      <c r="D15" s="420">
        <v>5</v>
      </c>
      <c r="E15" s="420">
        <v>1</v>
      </c>
      <c r="F15" s="420">
        <v>0</v>
      </c>
      <c r="G15" s="420">
        <v>0</v>
      </c>
      <c r="H15" s="420">
        <v>0</v>
      </c>
      <c r="I15" s="354" t="s">
        <v>897</v>
      </c>
      <c r="L15" s="353" t="s">
        <v>850</v>
      </c>
      <c r="M15" s="414">
        <f t="shared" si="0"/>
        <v>6</v>
      </c>
      <c r="N15" s="415">
        <v>5</v>
      </c>
      <c r="O15" s="415">
        <v>1</v>
      </c>
      <c r="P15" s="417" t="s">
        <v>897</v>
      </c>
      <c r="Q15" s="349"/>
    </row>
    <row r="16" spans="2:21" ht="15" customHeight="1" thickBot="1">
      <c r="B16" s="353" t="s">
        <v>851</v>
      </c>
      <c r="C16" s="420">
        <f t="shared" si="1"/>
        <v>6</v>
      </c>
      <c r="D16" s="420">
        <v>6</v>
      </c>
      <c r="E16" s="420">
        <v>0</v>
      </c>
      <c r="F16" s="420">
        <v>0</v>
      </c>
      <c r="G16" s="420">
        <v>0</v>
      </c>
      <c r="H16" s="420">
        <v>0</v>
      </c>
      <c r="I16" s="354" t="s">
        <v>898</v>
      </c>
      <c r="L16" s="353" t="s">
        <v>851</v>
      </c>
      <c r="M16" s="414">
        <f t="shared" ref="M16:M21" si="2">N16+O16</f>
        <v>6</v>
      </c>
      <c r="N16" s="415">
        <v>6</v>
      </c>
      <c r="O16" s="415">
        <v>0</v>
      </c>
      <c r="P16" s="417" t="s">
        <v>898</v>
      </c>
      <c r="Q16" s="349"/>
    </row>
    <row r="17" spans="2:25" ht="15" customHeight="1" thickBot="1">
      <c r="B17" s="353" t="s">
        <v>852</v>
      </c>
      <c r="C17" s="420">
        <f t="shared" si="1"/>
        <v>4</v>
      </c>
      <c r="D17" s="420">
        <v>2</v>
      </c>
      <c r="E17" s="420">
        <v>1</v>
      </c>
      <c r="F17" s="420">
        <v>0</v>
      </c>
      <c r="G17" s="420">
        <v>0</v>
      </c>
      <c r="H17" s="420">
        <v>1</v>
      </c>
      <c r="I17" s="354" t="s">
        <v>899</v>
      </c>
      <c r="L17" s="353" t="s">
        <v>852</v>
      </c>
      <c r="M17" s="414">
        <f t="shared" si="2"/>
        <v>4</v>
      </c>
      <c r="N17" s="415">
        <v>3</v>
      </c>
      <c r="O17" s="415">
        <v>1</v>
      </c>
      <c r="P17" s="417" t="s">
        <v>899</v>
      </c>
      <c r="Q17" s="349"/>
    </row>
    <row r="18" spans="2:25" ht="15" customHeight="1" thickBot="1">
      <c r="B18" s="353" t="s">
        <v>853</v>
      </c>
      <c r="C18" s="420">
        <f t="shared" si="1"/>
        <v>3</v>
      </c>
      <c r="D18" s="420">
        <v>0</v>
      </c>
      <c r="E18" s="420">
        <v>2</v>
      </c>
      <c r="F18" s="420">
        <v>1</v>
      </c>
      <c r="G18" s="420">
        <v>0</v>
      </c>
      <c r="H18" s="420">
        <v>0</v>
      </c>
      <c r="I18" s="354" t="s">
        <v>900</v>
      </c>
      <c r="L18" s="353" t="s">
        <v>853</v>
      </c>
      <c r="M18" s="414">
        <f t="shared" si="2"/>
        <v>3</v>
      </c>
      <c r="N18" s="415">
        <v>1</v>
      </c>
      <c r="O18" s="415">
        <v>2</v>
      </c>
      <c r="P18" s="417" t="s">
        <v>900</v>
      </c>
      <c r="Q18" s="349"/>
    </row>
    <row r="19" spans="2:25" ht="15" customHeight="1" thickBot="1">
      <c r="B19" s="355" t="s">
        <v>854</v>
      </c>
      <c r="C19" s="420">
        <f t="shared" si="1"/>
        <v>4</v>
      </c>
      <c r="D19" s="420">
        <v>3</v>
      </c>
      <c r="E19" s="420">
        <v>0</v>
      </c>
      <c r="F19" s="420">
        <v>1</v>
      </c>
      <c r="G19" s="420">
        <v>0</v>
      </c>
      <c r="H19" s="420">
        <v>0</v>
      </c>
      <c r="I19" s="354" t="s">
        <v>900</v>
      </c>
      <c r="L19" s="355" t="s">
        <v>854</v>
      </c>
      <c r="M19" s="414">
        <f t="shared" si="2"/>
        <v>3</v>
      </c>
      <c r="N19" s="415">
        <v>3</v>
      </c>
      <c r="O19" s="415">
        <v>0</v>
      </c>
      <c r="P19" s="417" t="s">
        <v>900</v>
      </c>
      <c r="Q19" s="349"/>
    </row>
    <row r="20" spans="2:25" ht="15" customHeight="1" thickBot="1">
      <c r="B20" s="353" t="s">
        <v>855</v>
      </c>
      <c r="C20" s="420">
        <f t="shared" si="1"/>
        <v>3</v>
      </c>
      <c r="D20" s="420">
        <v>3</v>
      </c>
      <c r="E20" s="420">
        <v>0</v>
      </c>
      <c r="F20" s="420">
        <v>0</v>
      </c>
      <c r="G20" s="420">
        <v>0</v>
      </c>
      <c r="H20" s="420">
        <v>0</v>
      </c>
      <c r="I20" s="354" t="s">
        <v>893</v>
      </c>
      <c r="L20" s="353" t="s">
        <v>855</v>
      </c>
      <c r="M20" s="414">
        <f t="shared" si="2"/>
        <v>3</v>
      </c>
      <c r="N20" s="415">
        <v>3</v>
      </c>
      <c r="O20" s="415">
        <v>0</v>
      </c>
      <c r="P20" s="417" t="s">
        <v>893</v>
      </c>
      <c r="Q20" s="349"/>
    </row>
    <row r="21" spans="2:25" ht="15" customHeight="1" thickBot="1">
      <c r="B21" s="353" t="s">
        <v>856</v>
      </c>
      <c r="C21" s="420">
        <f t="shared" si="1"/>
        <v>3</v>
      </c>
      <c r="D21" s="420">
        <v>2</v>
      </c>
      <c r="E21" s="420">
        <v>1</v>
      </c>
      <c r="F21" s="420">
        <v>0</v>
      </c>
      <c r="G21" s="420">
        <v>0</v>
      </c>
      <c r="H21" s="420">
        <v>0</v>
      </c>
      <c r="I21" s="354" t="s">
        <v>507</v>
      </c>
      <c r="L21" s="353" t="s">
        <v>856</v>
      </c>
      <c r="M21" s="414">
        <f t="shared" si="2"/>
        <v>3</v>
      </c>
      <c r="N21" s="415">
        <v>2</v>
      </c>
      <c r="O21" s="415">
        <v>1</v>
      </c>
      <c r="P21" s="417" t="s">
        <v>507</v>
      </c>
      <c r="Q21" s="349"/>
    </row>
    <row r="22" spans="2:25" ht="15.75" thickBot="1">
      <c r="B22" s="356" t="s">
        <v>857</v>
      </c>
      <c r="C22" s="420">
        <f t="shared" ref="C22:H22" si="3">SUM(C6:C21)</f>
        <v>53</v>
      </c>
      <c r="D22" s="420">
        <f t="shared" si="3"/>
        <v>37</v>
      </c>
      <c r="E22" s="420">
        <f t="shared" si="3"/>
        <v>10</v>
      </c>
      <c r="F22" s="420">
        <f t="shared" si="3"/>
        <v>4</v>
      </c>
      <c r="G22" s="420">
        <f t="shared" si="3"/>
        <v>1</v>
      </c>
      <c r="H22" s="420">
        <f t="shared" si="3"/>
        <v>1</v>
      </c>
      <c r="I22" s="420"/>
      <c r="L22" s="418" t="s">
        <v>901</v>
      </c>
      <c r="M22" s="414">
        <f>SUM(M6:M21)</f>
        <v>53</v>
      </c>
      <c r="N22" s="414">
        <f>SUM(N6:N21)</f>
        <v>43</v>
      </c>
      <c r="O22" s="414">
        <f>SUM(O6:O21)</f>
        <v>10</v>
      </c>
      <c r="P22" s="419"/>
      <c r="Q22" s="349"/>
    </row>
    <row r="23" spans="2:25" ht="15.75" thickBot="1"/>
    <row r="24" spans="2:25" ht="28.5" customHeight="1" thickBot="1">
      <c r="V24" s="754" t="s">
        <v>874</v>
      </c>
      <c r="W24" s="754"/>
      <c r="X24" s="754"/>
      <c r="Y24" s="754"/>
    </row>
    <row r="25" spans="2:25" ht="15.75" thickBot="1">
      <c r="V25" s="754" t="s">
        <v>902</v>
      </c>
      <c r="W25" s="754"/>
      <c r="X25" s="754"/>
      <c r="Y25" s="754"/>
    </row>
    <row r="26" spans="2:25" ht="15.75" thickBot="1">
      <c r="V26" s="758" t="s">
        <v>830</v>
      </c>
      <c r="W26" s="758" t="s">
        <v>903</v>
      </c>
      <c r="X26" s="755" t="s">
        <v>879</v>
      </c>
      <c r="Y26" s="757" t="s">
        <v>880</v>
      </c>
    </row>
    <row r="27" spans="2:25" ht="15.75" thickBot="1">
      <c r="V27" s="758"/>
      <c r="W27" s="758"/>
      <c r="X27" s="756"/>
      <c r="Y27" s="757"/>
    </row>
    <row r="28" spans="2:25" ht="46.5" customHeight="1" thickBot="1">
      <c r="V28" s="421" t="s">
        <v>904</v>
      </c>
      <c r="W28" s="351">
        <f t="shared" ref="W28:W35" si="4">SUM(X28:X28)</f>
        <v>1</v>
      </c>
      <c r="X28" s="351">
        <v>1</v>
      </c>
      <c r="Y28" s="354" t="s">
        <v>890</v>
      </c>
    </row>
    <row r="29" spans="2:25" ht="49.5" customHeight="1" thickBot="1">
      <c r="V29" s="421" t="s">
        <v>844</v>
      </c>
      <c r="W29" s="351">
        <f t="shared" si="4"/>
        <v>1</v>
      </c>
      <c r="X29" s="351">
        <v>1</v>
      </c>
      <c r="Y29" s="354" t="s">
        <v>166</v>
      </c>
    </row>
    <row r="30" spans="2:25" ht="39" customHeight="1" thickBot="1">
      <c r="V30" s="421" t="s">
        <v>905</v>
      </c>
      <c r="W30" s="351">
        <f t="shared" si="4"/>
        <v>1</v>
      </c>
      <c r="X30" s="351">
        <v>1</v>
      </c>
      <c r="Y30" s="354" t="s">
        <v>892</v>
      </c>
    </row>
    <row r="31" spans="2:25" ht="39.75" customHeight="1" thickBot="1">
      <c r="V31" s="421" t="s">
        <v>849</v>
      </c>
      <c r="W31" s="351">
        <f t="shared" si="4"/>
        <v>2</v>
      </c>
      <c r="X31" s="351">
        <v>2</v>
      </c>
      <c r="Y31" s="354" t="s">
        <v>897</v>
      </c>
    </row>
    <row r="32" spans="2:25" ht="42.75" customHeight="1" thickBot="1">
      <c r="V32" s="421" t="s">
        <v>850</v>
      </c>
      <c r="W32" s="351">
        <f t="shared" si="4"/>
        <v>1</v>
      </c>
      <c r="X32" s="351">
        <v>1</v>
      </c>
      <c r="Y32" s="354" t="s">
        <v>897</v>
      </c>
    </row>
    <row r="33" spans="22:26" ht="33" customHeight="1" thickBot="1">
      <c r="V33" s="421" t="s">
        <v>852</v>
      </c>
      <c r="W33" s="351">
        <f t="shared" si="4"/>
        <v>1</v>
      </c>
      <c r="X33" s="351">
        <v>1</v>
      </c>
      <c r="Y33" s="354" t="s">
        <v>906</v>
      </c>
    </row>
    <row r="34" spans="22:26" ht="28.5" customHeight="1" thickBot="1">
      <c r="V34" s="421" t="s">
        <v>853</v>
      </c>
      <c r="W34" s="351">
        <f t="shared" si="4"/>
        <v>2</v>
      </c>
      <c r="X34" s="351">
        <v>2</v>
      </c>
      <c r="Y34" s="354" t="s">
        <v>459</v>
      </c>
    </row>
    <row r="35" spans="22:26" ht="23.25" customHeight="1" thickBot="1">
      <c r="V35" s="421" t="s">
        <v>856</v>
      </c>
      <c r="W35" s="351">
        <f t="shared" si="4"/>
        <v>1</v>
      </c>
      <c r="X35" s="351">
        <v>1</v>
      </c>
      <c r="Y35" s="354" t="s">
        <v>507</v>
      </c>
    </row>
    <row r="36" spans="22:26" ht="17.25" thickBot="1">
      <c r="V36" s="356" t="s">
        <v>857</v>
      </c>
      <c r="W36" s="351">
        <f>SUM(W28:W35)</f>
        <v>10</v>
      </c>
      <c r="X36" s="2"/>
    </row>
    <row r="39" spans="22:26">
      <c r="Z39" s="349"/>
    </row>
    <row r="40" spans="22:26">
      <c r="Z40" s="349"/>
    </row>
    <row r="41" spans="22:26" ht="22.5" customHeight="1">
      <c r="Z41" s="349"/>
    </row>
    <row r="42" spans="22:26">
      <c r="Z42" s="349"/>
    </row>
    <row r="43" spans="22:26" ht="35.25" customHeight="1">
      <c r="Z43" s="349"/>
    </row>
    <row r="44" spans="22:26">
      <c r="Z44" s="349"/>
    </row>
    <row r="45" spans="22:26">
      <c r="Z45" s="349"/>
    </row>
    <row r="46" spans="22:26">
      <c r="Z46" s="349"/>
    </row>
    <row r="47" spans="22:26">
      <c r="Z47" s="349"/>
    </row>
    <row r="48" spans="22:26">
      <c r="Z48" s="349"/>
    </row>
    <row r="49" spans="26:26">
      <c r="Z49" s="349"/>
    </row>
    <row r="50" spans="26:26">
      <c r="Z50" s="349"/>
    </row>
    <row r="51" spans="26:26">
      <c r="Z51" s="349"/>
    </row>
    <row r="52" spans="26:26">
      <c r="Z52" s="349"/>
    </row>
    <row r="53" spans="26:26">
      <c r="Z53" s="349"/>
    </row>
    <row r="54" spans="26:26">
      <c r="Z54" s="349"/>
    </row>
    <row r="55" spans="26:26">
      <c r="Z55" s="349"/>
    </row>
    <row r="56" spans="26:26">
      <c r="Z56" s="349"/>
    </row>
    <row r="57" spans="26:26">
      <c r="Z57" s="349"/>
    </row>
    <row r="58" spans="26:26">
      <c r="Z58" s="349"/>
    </row>
    <row r="59" spans="26:26">
      <c r="Z59" s="349"/>
    </row>
  </sheetData>
  <mergeCells count="16">
    <mergeCell ref="B2:I2"/>
    <mergeCell ref="B3:I3"/>
    <mergeCell ref="B4:I4"/>
    <mergeCell ref="X26:X27"/>
    <mergeCell ref="Y26:Y27"/>
    <mergeCell ref="V24:Y24"/>
    <mergeCell ref="V25:Y25"/>
    <mergeCell ref="V26:V27"/>
    <mergeCell ref="W26:W27"/>
    <mergeCell ref="L2:P2"/>
    <mergeCell ref="L3:P3"/>
    <mergeCell ref="L4:L5"/>
    <mergeCell ref="M4:M5"/>
    <mergeCell ref="N4:N5"/>
    <mergeCell ref="O4:O5"/>
    <mergeCell ref="P4:P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0BDD-AC80-4D59-A978-0A347880AFBD}">
  <sheetPr>
    <tabColor rgb="FFFF0000"/>
  </sheetPr>
  <dimension ref="B2:J19"/>
  <sheetViews>
    <sheetView workbookViewId="0">
      <selection activeCell="M8" sqref="M8"/>
    </sheetView>
  </sheetViews>
  <sheetFormatPr defaultColWidth="11.42578125" defaultRowHeight="15"/>
  <cols>
    <col min="2" max="8" width="9.42578125" customWidth="1"/>
    <col min="9" max="9" width="4.42578125" customWidth="1"/>
  </cols>
  <sheetData>
    <row r="2" spans="2:10" ht="18">
      <c r="B2" s="69" t="s">
        <v>710</v>
      </c>
    </row>
    <row r="4" spans="2:10" ht="18.75" customHeight="1">
      <c r="B4" s="51"/>
      <c r="C4" s="51"/>
      <c r="D4" s="665" t="s">
        <v>49</v>
      </c>
      <c r="E4" s="665"/>
      <c r="F4" s="665"/>
      <c r="G4" s="665"/>
      <c r="H4" s="665"/>
      <c r="I4" s="51"/>
      <c r="J4" s="51"/>
    </row>
    <row r="5" spans="2:10" ht="15.75" thickBot="1">
      <c r="B5" s="51"/>
      <c r="C5" s="52"/>
      <c r="D5" s="53"/>
      <c r="E5" s="53"/>
      <c r="F5" s="53"/>
      <c r="G5" s="53"/>
      <c r="H5" s="53"/>
      <c r="I5" s="51"/>
      <c r="J5" s="51"/>
    </row>
    <row r="6" spans="2:10" ht="26.25" customHeight="1" thickTop="1">
      <c r="B6" s="666" t="s">
        <v>70</v>
      </c>
      <c r="C6" s="667" t="s">
        <v>711</v>
      </c>
      <c r="D6" s="648"/>
      <c r="E6" s="648"/>
      <c r="F6" s="648"/>
      <c r="G6" s="648"/>
      <c r="H6" s="650"/>
      <c r="I6" s="656"/>
      <c r="J6" s="661" t="s">
        <v>85</v>
      </c>
    </row>
    <row r="7" spans="2:10" ht="26.25" customHeight="1" thickBot="1">
      <c r="B7" s="666"/>
      <c r="C7" s="654"/>
      <c r="D7" s="649"/>
      <c r="E7" s="649"/>
      <c r="F7" s="649"/>
      <c r="G7" s="649"/>
      <c r="H7" s="651"/>
      <c r="I7" s="656"/>
      <c r="J7" s="662"/>
    </row>
    <row r="8" spans="2:10" ht="25.5" customHeight="1">
      <c r="B8" s="666"/>
      <c r="C8" s="654" t="s">
        <v>712</v>
      </c>
      <c r="D8" s="646"/>
      <c r="E8" s="646"/>
      <c r="F8" s="648"/>
      <c r="G8" s="648"/>
      <c r="H8" s="650"/>
      <c r="I8" s="656"/>
      <c r="J8" s="663" t="s">
        <v>114</v>
      </c>
    </row>
    <row r="9" spans="2:10" ht="15.75" thickBot="1">
      <c r="B9" s="666"/>
      <c r="C9" s="655"/>
      <c r="D9" s="647"/>
      <c r="E9" s="647"/>
      <c r="F9" s="649"/>
      <c r="G9" s="649"/>
      <c r="H9" s="651"/>
      <c r="I9" s="656"/>
      <c r="J9" s="664"/>
    </row>
    <row r="10" spans="2:10" ht="25.5" customHeight="1">
      <c r="B10" s="666"/>
      <c r="C10" s="653" t="s">
        <v>713</v>
      </c>
      <c r="D10" s="646"/>
      <c r="E10" s="646"/>
      <c r="F10" s="646"/>
      <c r="G10" s="659" t="s">
        <v>714</v>
      </c>
      <c r="H10" s="650"/>
      <c r="I10" s="656"/>
      <c r="J10" s="657" t="s">
        <v>98</v>
      </c>
    </row>
    <row r="11" spans="2:10" ht="15.75" thickBot="1">
      <c r="B11" s="666"/>
      <c r="C11" s="655"/>
      <c r="D11" s="647"/>
      <c r="E11" s="647"/>
      <c r="F11" s="647"/>
      <c r="G11" s="660"/>
      <c r="H11" s="651"/>
      <c r="I11" s="656"/>
      <c r="J11" s="658"/>
    </row>
    <row r="12" spans="2:10" ht="25.5" customHeight="1">
      <c r="B12" s="666"/>
      <c r="C12" s="653" t="s">
        <v>715</v>
      </c>
      <c r="D12" s="644"/>
      <c r="E12" s="646"/>
      <c r="F12" s="646"/>
      <c r="G12" s="648"/>
      <c r="H12" s="650"/>
      <c r="I12" s="656"/>
      <c r="J12" s="642" t="s">
        <v>228</v>
      </c>
    </row>
    <row r="13" spans="2:10" ht="15.75" thickBot="1">
      <c r="B13" s="666"/>
      <c r="C13" s="655"/>
      <c r="D13" s="645"/>
      <c r="E13" s="647"/>
      <c r="F13" s="647"/>
      <c r="G13" s="649"/>
      <c r="H13" s="651"/>
      <c r="I13" s="656"/>
      <c r="J13" s="643"/>
    </row>
    <row r="14" spans="2:10" ht="25.5" customHeight="1">
      <c r="B14" s="666"/>
      <c r="C14" s="653" t="s">
        <v>716</v>
      </c>
      <c r="D14" s="644"/>
      <c r="E14" s="644"/>
      <c r="F14" s="646"/>
      <c r="G14" s="648"/>
      <c r="H14" s="650"/>
      <c r="I14" s="652"/>
      <c r="J14" s="641"/>
    </row>
    <row r="15" spans="2:10">
      <c r="B15" s="666"/>
      <c r="C15" s="654"/>
      <c r="D15" s="645"/>
      <c r="E15" s="645"/>
      <c r="F15" s="647"/>
      <c r="G15" s="649"/>
      <c r="H15" s="651"/>
      <c r="I15" s="652"/>
      <c r="J15" s="641"/>
    </row>
    <row r="16" spans="2:10">
      <c r="B16" s="641"/>
      <c r="C16" s="641"/>
      <c r="D16" s="54" t="s">
        <v>243</v>
      </c>
      <c r="E16" s="54" t="s">
        <v>202</v>
      </c>
      <c r="F16" s="54" t="s">
        <v>98</v>
      </c>
      <c r="G16" s="54" t="s">
        <v>113</v>
      </c>
      <c r="H16" s="54" t="s">
        <v>84</v>
      </c>
      <c r="I16" s="641"/>
      <c r="J16" s="641"/>
    </row>
    <row r="17" spans="2:10">
      <c r="B17" s="641"/>
      <c r="C17" s="641"/>
      <c r="D17" s="55">
        <v>0.2</v>
      </c>
      <c r="E17" s="55">
        <v>0.4</v>
      </c>
      <c r="F17" s="55">
        <v>0.6</v>
      </c>
      <c r="G17" s="55">
        <v>0.8</v>
      </c>
      <c r="H17" s="55">
        <v>1</v>
      </c>
      <c r="I17" s="641"/>
      <c r="J17" s="641"/>
    </row>
    <row r="19" spans="2:10">
      <c r="B19" s="56" t="s">
        <v>704</v>
      </c>
    </row>
  </sheetData>
  <mergeCells count="46">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D4:H4"/>
    <mergeCell ref="B6:B15"/>
    <mergeCell ref="C6:C7"/>
    <mergeCell ref="D6:D7"/>
    <mergeCell ref="E6:E7"/>
    <mergeCell ref="F6:F7"/>
    <mergeCell ref="G6:G7"/>
    <mergeCell ref="H6:H7"/>
    <mergeCell ref="C10:C11"/>
    <mergeCell ref="D10:D11"/>
    <mergeCell ref="E12:E13"/>
    <mergeCell ref="F12:F13"/>
    <mergeCell ref="G12:G13"/>
    <mergeCell ref="H12:H1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2:I44"/>
  <sheetViews>
    <sheetView zoomScale="130" zoomScaleNormal="130" workbookViewId="0">
      <selection activeCell="E1" sqref="E1"/>
    </sheetView>
  </sheetViews>
  <sheetFormatPr defaultColWidth="11.42578125" defaultRowHeight="15"/>
  <cols>
    <col min="1" max="1" width="36.42578125" customWidth="1"/>
    <col min="2" max="2" width="14.42578125" customWidth="1"/>
    <col min="3" max="3" width="7" customWidth="1"/>
    <col min="4" max="4" width="13.42578125" customWidth="1"/>
    <col min="5" max="5" width="7.140625" customWidth="1"/>
    <col min="6" max="6" width="23.28515625" customWidth="1"/>
    <col min="8" max="8" width="16.7109375" customWidth="1"/>
    <col min="9" max="9" width="16.5703125" customWidth="1"/>
  </cols>
  <sheetData>
    <row r="2" spans="1:9" ht="15.75" thickBot="1"/>
    <row r="3" spans="1:9" ht="27" customHeight="1" thickBot="1">
      <c r="A3" s="83" t="s">
        <v>582</v>
      </c>
      <c r="B3" s="771" t="s">
        <v>907</v>
      </c>
      <c r="C3" s="771"/>
      <c r="D3" s="769" t="s">
        <v>908</v>
      </c>
      <c r="E3" s="770"/>
      <c r="F3" s="185" t="s">
        <v>909</v>
      </c>
      <c r="H3" s="182" t="s">
        <v>910</v>
      </c>
    </row>
    <row r="4" spans="1:9" ht="39" customHeight="1">
      <c r="A4" s="772" t="str">
        <f>'MAPA RIESGOS US'!O11</f>
        <v>Revisión, actualización y  desarrollo del proceso de Pensamiento y Direccionamiento Estratégico, para la formulación e implementación de la Planeación Estratégica Institucional.</v>
      </c>
      <c r="B4" s="774" t="s">
        <v>55</v>
      </c>
      <c r="C4" s="776">
        <v>0.2</v>
      </c>
      <c r="D4" s="774" t="s">
        <v>911</v>
      </c>
      <c r="E4" s="778">
        <v>0.4</v>
      </c>
      <c r="F4" s="186">
        <f>C4*E4</f>
        <v>8.0000000000000016E-2</v>
      </c>
      <c r="H4" s="188">
        <f>40%*20%</f>
        <v>8.0000000000000016E-2</v>
      </c>
      <c r="I4" s="112"/>
    </row>
    <row r="5" spans="1:9" ht="39" customHeight="1">
      <c r="A5" s="772"/>
      <c r="B5" s="775"/>
      <c r="C5" s="777"/>
      <c r="D5" s="775"/>
      <c r="E5" s="778"/>
      <c r="F5" s="186">
        <f>C4-F4</f>
        <v>0.12</v>
      </c>
      <c r="H5" s="171"/>
      <c r="I5" s="112"/>
    </row>
    <row r="6" spans="1:9" ht="34.5" customHeight="1">
      <c r="A6" s="773"/>
      <c r="B6" s="779" t="s">
        <v>912</v>
      </c>
      <c r="C6" s="781">
        <f>C4-H4</f>
        <v>0.12</v>
      </c>
      <c r="D6" s="783"/>
      <c r="E6" s="778">
        <v>0.4</v>
      </c>
      <c r="F6" s="187">
        <f>C6*E6</f>
        <v>4.8000000000000001E-2</v>
      </c>
      <c r="H6" s="182" t="s">
        <v>913</v>
      </c>
    </row>
    <row r="7" spans="1:9" ht="34.5" customHeight="1">
      <c r="A7" s="773"/>
      <c r="B7" s="780"/>
      <c r="C7" s="782"/>
      <c r="D7" s="784"/>
      <c r="E7" s="778"/>
      <c r="F7" s="187">
        <f>C6-F6</f>
        <v>7.1999999999999995E-2</v>
      </c>
      <c r="H7" s="188">
        <f>C6*E6</f>
        <v>4.8000000000000001E-2</v>
      </c>
    </row>
    <row r="8" spans="1:9" ht="25.5" customHeight="1">
      <c r="A8" s="773"/>
      <c r="B8" s="107" t="s">
        <v>914</v>
      </c>
      <c r="C8" s="108">
        <v>1</v>
      </c>
      <c r="D8" s="107" t="s">
        <v>915</v>
      </c>
      <c r="E8" s="105"/>
      <c r="F8" s="109"/>
    </row>
    <row r="9" spans="1:9" ht="27" customHeight="1">
      <c r="A9" s="773"/>
      <c r="B9" s="104" t="s">
        <v>916</v>
      </c>
      <c r="C9" s="113">
        <v>1</v>
      </c>
      <c r="D9" s="105"/>
      <c r="E9" s="105"/>
      <c r="F9" s="106"/>
    </row>
    <row r="10" spans="1:9" ht="16.5" thickBot="1">
      <c r="A10" s="90"/>
      <c r="B10" s="110"/>
      <c r="C10" s="110"/>
      <c r="D10" s="110"/>
      <c r="E10" s="110"/>
      <c r="F10" s="111"/>
    </row>
    <row r="11" spans="1:9" ht="15.75" thickBot="1"/>
    <row r="12" spans="1:9" ht="30.75" customHeight="1" thickBot="1">
      <c r="A12" s="83" t="s">
        <v>582</v>
      </c>
      <c r="B12" s="771" t="s">
        <v>907</v>
      </c>
      <c r="C12" s="771"/>
      <c r="D12" s="769" t="s">
        <v>908</v>
      </c>
      <c r="E12" s="769"/>
      <c r="F12" s="84" t="s">
        <v>909</v>
      </c>
      <c r="H12" s="119" t="s">
        <v>917</v>
      </c>
    </row>
    <row r="13" spans="1:9" ht="32.25" customHeight="1">
      <c r="A13" s="772" t="s">
        <v>801</v>
      </c>
      <c r="B13" s="774" t="s">
        <v>55</v>
      </c>
      <c r="C13" s="776">
        <v>0.2</v>
      </c>
      <c r="D13" s="774" t="s">
        <v>911</v>
      </c>
      <c r="E13" s="776">
        <v>0.4</v>
      </c>
      <c r="F13" s="169">
        <f>C13*E13</f>
        <v>8.0000000000000016E-2</v>
      </c>
      <c r="H13" s="112">
        <f>40%*40%</f>
        <v>0.16000000000000003</v>
      </c>
      <c r="I13" s="112"/>
    </row>
    <row r="14" spans="1:9" ht="32.25" customHeight="1">
      <c r="A14" s="772"/>
      <c r="B14" s="775"/>
      <c r="C14" s="777"/>
      <c r="D14" s="775"/>
      <c r="E14" s="777"/>
      <c r="F14" s="169">
        <f>C13-F13</f>
        <v>0.12</v>
      </c>
      <c r="H14" s="112"/>
      <c r="I14" s="112"/>
    </row>
    <row r="15" spans="1:9" ht="32.25" customHeight="1">
      <c r="A15" s="773"/>
      <c r="B15" s="104" t="s">
        <v>912</v>
      </c>
      <c r="C15" s="177">
        <f>F14</f>
        <v>0.12</v>
      </c>
      <c r="D15" s="176"/>
      <c r="E15" s="105"/>
      <c r="F15" s="106"/>
    </row>
    <row r="16" spans="1:9" ht="32.25" customHeight="1">
      <c r="A16" s="773"/>
      <c r="B16" s="107" t="s">
        <v>914</v>
      </c>
      <c r="C16" s="108">
        <v>1</v>
      </c>
      <c r="D16" s="107" t="s">
        <v>915</v>
      </c>
      <c r="E16" s="105"/>
      <c r="F16" s="109" t="s">
        <v>918</v>
      </c>
    </row>
    <row r="17" spans="1:9" ht="32.25" customHeight="1">
      <c r="A17" s="773"/>
      <c r="B17" s="104" t="s">
        <v>916</v>
      </c>
      <c r="C17" s="235">
        <v>1</v>
      </c>
      <c r="D17" s="105"/>
      <c r="E17" s="105"/>
      <c r="F17" s="106"/>
    </row>
    <row r="18" spans="1:9" ht="16.5" thickBot="1">
      <c r="A18" s="90"/>
      <c r="B18" s="110"/>
      <c r="C18" s="110"/>
      <c r="D18" s="110"/>
      <c r="E18" s="110"/>
      <c r="F18" s="111"/>
    </row>
    <row r="20" spans="1:9" ht="15.75" thickBot="1"/>
    <row r="21" spans="1:9" ht="30.75" customHeight="1" thickBot="1">
      <c r="A21" s="83" t="s">
        <v>582</v>
      </c>
      <c r="B21" s="771" t="s">
        <v>907</v>
      </c>
      <c r="C21" s="771"/>
      <c r="D21" s="769" t="s">
        <v>908</v>
      </c>
      <c r="E21" s="769"/>
      <c r="F21" s="84" t="s">
        <v>909</v>
      </c>
      <c r="H21" s="119" t="s">
        <v>919</v>
      </c>
    </row>
    <row r="22" spans="1:9" ht="30.75" customHeight="1">
      <c r="A22" s="772" t="s">
        <v>810</v>
      </c>
      <c r="B22" s="774" t="s">
        <v>55</v>
      </c>
      <c r="C22" s="776">
        <v>0.4</v>
      </c>
      <c r="D22" s="774" t="s">
        <v>915</v>
      </c>
      <c r="E22" s="785">
        <v>0.3</v>
      </c>
      <c r="F22" s="170">
        <f>C22*E22</f>
        <v>0.12</v>
      </c>
      <c r="H22" s="112">
        <f>40%*30%</f>
        <v>0.12</v>
      </c>
      <c r="I22" s="112">
        <f>40%-12%</f>
        <v>0.28000000000000003</v>
      </c>
    </row>
    <row r="23" spans="1:9" ht="30.75" customHeight="1">
      <c r="A23" s="772"/>
      <c r="B23" s="775"/>
      <c r="C23" s="777"/>
      <c r="D23" s="775"/>
      <c r="E23" s="786"/>
      <c r="F23" s="169">
        <f>C22-F22</f>
        <v>0.28000000000000003</v>
      </c>
      <c r="H23" s="112"/>
      <c r="I23" s="112"/>
    </row>
    <row r="24" spans="1:9" ht="30.75" customHeight="1">
      <c r="A24" s="773"/>
      <c r="B24" s="104" t="s">
        <v>912</v>
      </c>
      <c r="C24" s="169">
        <f>F23</f>
        <v>0.28000000000000003</v>
      </c>
      <c r="D24" s="105"/>
      <c r="E24" s="105"/>
      <c r="F24" s="106"/>
    </row>
    <row r="25" spans="1:9" ht="30.75" customHeight="1">
      <c r="A25" s="773"/>
      <c r="B25" s="107" t="s">
        <v>914</v>
      </c>
      <c r="C25" s="108">
        <v>0.4</v>
      </c>
      <c r="D25" s="107" t="s">
        <v>920</v>
      </c>
      <c r="E25" s="105"/>
      <c r="F25" s="109"/>
    </row>
    <row r="26" spans="1:9" ht="71.25" customHeight="1">
      <c r="A26" s="773"/>
      <c r="B26" s="104" t="s">
        <v>916</v>
      </c>
      <c r="C26" s="108">
        <v>0.4</v>
      </c>
      <c r="D26" s="105"/>
      <c r="E26" s="105"/>
      <c r="F26" s="106"/>
    </row>
    <row r="27" spans="1:9" ht="16.5" thickBot="1">
      <c r="A27" s="90"/>
      <c r="B27" s="110"/>
      <c r="C27" s="110"/>
      <c r="D27" s="110"/>
      <c r="E27" s="110"/>
      <c r="F27" s="111"/>
    </row>
    <row r="29" spans="1:9" ht="15.75" thickBot="1"/>
    <row r="30" spans="1:9" ht="27.75" customHeight="1" thickBot="1">
      <c r="A30" s="83" t="s">
        <v>582</v>
      </c>
      <c r="B30" s="771" t="s">
        <v>907</v>
      </c>
      <c r="C30" s="771"/>
      <c r="D30" s="769" t="s">
        <v>908</v>
      </c>
      <c r="E30" s="769"/>
      <c r="F30" s="84" t="s">
        <v>909</v>
      </c>
      <c r="H30" s="119" t="s">
        <v>921</v>
      </c>
    </row>
    <row r="31" spans="1:9">
      <c r="A31" s="772" t="s">
        <v>922</v>
      </c>
      <c r="B31" s="774" t="s">
        <v>55</v>
      </c>
      <c r="C31" s="776">
        <v>0.4</v>
      </c>
      <c r="D31" s="774" t="s">
        <v>923</v>
      </c>
      <c r="E31" s="776">
        <v>0.5</v>
      </c>
      <c r="F31" s="169">
        <f>C31*E31</f>
        <v>0.2</v>
      </c>
      <c r="H31" s="112">
        <f>40%*50%</f>
        <v>0.2</v>
      </c>
      <c r="I31" s="112">
        <f>40%-10%</f>
        <v>0.30000000000000004</v>
      </c>
    </row>
    <row r="32" spans="1:9" ht="25.5" customHeight="1">
      <c r="A32" s="772"/>
      <c r="B32" s="775"/>
      <c r="C32" s="777"/>
      <c r="D32" s="775"/>
      <c r="E32" s="777"/>
      <c r="F32" s="169">
        <f>C31-F31</f>
        <v>0.2</v>
      </c>
      <c r="H32" s="112"/>
      <c r="I32" s="112"/>
    </row>
    <row r="33" spans="1:9" ht="25.5">
      <c r="A33" s="773"/>
      <c r="B33" s="104" t="s">
        <v>912</v>
      </c>
      <c r="C33" s="177">
        <f>F32</f>
        <v>0.2</v>
      </c>
      <c r="D33" s="176"/>
      <c r="E33" s="105"/>
      <c r="F33" s="106"/>
    </row>
    <row r="34" spans="1:9" ht="25.5">
      <c r="A34" s="773"/>
      <c r="B34" s="107" t="s">
        <v>914</v>
      </c>
      <c r="C34" s="108">
        <v>0.6</v>
      </c>
      <c r="D34" s="102" t="s">
        <v>923</v>
      </c>
      <c r="E34" s="105"/>
      <c r="F34" s="109"/>
    </row>
    <row r="35" spans="1:9" ht="77.25" customHeight="1">
      <c r="A35" s="773"/>
      <c r="B35" s="104" t="s">
        <v>916</v>
      </c>
      <c r="C35" s="113">
        <v>0.8</v>
      </c>
      <c r="D35" s="105"/>
      <c r="E35" s="105"/>
      <c r="F35" s="106"/>
    </row>
    <row r="36" spans="1:9" ht="16.5" thickBot="1">
      <c r="A36" s="90"/>
      <c r="B36" s="110"/>
      <c r="C36" s="110"/>
      <c r="D36" s="110"/>
      <c r="E36" s="110"/>
      <c r="F36" s="111"/>
    </row>
    <row r="38" spans="1:9" ht="15.75" thickBot="1"/>
    <row r="39" spans="1:9" ht="34.5" customHeight="1" thickBot="1">
      <c r="A39" s="83" t="s">
        <v>582</v>
      </c>
      <c r="B39" s="771" t="s">
        <v>907</v>
      </c>
      <c r="C39" s="771"/>
      <c r="D39" s="769" t="s">
        <v>908</v>
      </c>
      <c r="E39" s="769"/>
      <c r="F39" s="84" t="s">
        <v>909</v>
      </c>
    </row>
    <row r="40" spans="1:9" ht="36.75" customHeight="1">
      <c r="A40" s="772" t="s">
        <v>924</v>
      </c>
      <c r="B40" s="102" t="s">
        <v>55</v>
      </c>
      <c r="C40" s="103">
        <v>0.4</v>
      </c>
      <c r="D40" s="102" t="s">
        <v>911</v>
      </c>
      <c r="E40" s="103">
        <v>0.25</v>
      </c>
      <c r="F40" s="119" t="s">
        <v>925</v>
      </c>
      <c r="H40" s="112">
        <f>40%*25%</f>
        <v>0.1</v>
      </c>
      <c r="I40" s="112">
        <f>40%-10%</f>
        <v>0.30000000000000004</v>
      </c>
    </row>
    <row r="41" spans="1:9" ht="25.5">
      <c r="A41" s="773"/>
      <c r="B41" s="104" t="s">
        <v>912</v>
      </c>
      <c r="C41" s="118">
        <v>0.16800000000000001</v>
      </c>
      <c r="D41" s="105"/>
      <c r="E41" s="105"/>
      <c r="F41" s="106"/>
    </row>
    <row r="42" spans="1:9" ht="25.5">
      <c r="A42" s="773"/>
      <c r="B42" s="107" t="s">
        <v>914</v>
      </c>
      <c r="C42" s="108">
        <v>0.8</v>
      </c>
      <c r="D42" s="107" t="s">
        <v>911</v>
      </c>
      <c r="E42" s="105"/>
      <c r="F42" s="109"/>
    </row>
    <row r="43" spans="1:9" ht="81.75" customHeight="1">
      <c r="A43" s="773"/>
      <c r="B43" s="104" t="s">
        <v>916</v>
      </c>
      <c r="C43" s="113">
        <v>0.8</v>
      </c>
      <c r="D43" s="105"/>
      <c r="E43" s="105"/>
      <c r="F43" s="106"/>
    </row>
    <row r="44" spans="1:9" ht="16.5" thickBot="1">
      <c r="A44" s="90"/>
      <c r="B44" s="110"/>
      <c r="C44" s="110"/>
      <c r="D44" s="110"/>
      <c r="E44" s="110"/>
      <c r="F44" s="111"/>
    </row>
  </sheetData>
  <mergeCells count="35">
    <mergeCell ref="A31:A35"/>
    <mergeCell ref="E13:E14"/>
    <mergeCell ref="B31:B32"/>
    <mergeCell ref="C31:C32"/>
    <mergeCell ref="D31:D32"/>
    <mergeCell ref="E31:E32"/>
    <mergeCell ref="B39:C39"/>
    <mergeCell ref="D39:E39"/>
    <mergeCell ref="A40:A43"/>
    <mergeCell ref="A13:A17"/>
    <mergeCell ref="B21:C21"/>
    <mergeCell ref="D21:E21"/>
    <mergeCell ref="A22:A26"/>
    <mergeCell ref="B30:C30"/>
    <mergeCell ref="D30:E30"/>
    <mergeCell ref="B22:B23"/>
    <mergeCell ref="C22:C23"/>
    <mergeCell ref="D22:D23"/>
    <mergeCell ref="E22:E23"/>
    <mergeCell ref="B13:B14"/>
    <mergeCell ref="C13:C14"/>
    <mergeCell ref="D13:D14"/>
    <mergeCell ref="D3:E3"/>
    <mergeCell ref="B3:C3"/>
    <mergeCell ref="A4:A9"/>
    <mergeCell ref="B12:C12"/>
    <mergeCell ref="D12:E12"/>
    <mergeCell ref="B4:B5"/>
    <mergeCell ref="C4:C5"/>
    <mergeCell ref="D4:D5"/>
    <mergeCell ref="E4:E5"/>
    <mergeCell ref="B6:B7"/>
    <mergeCell ref="C6:C7"/>
    <mergeCell ref="D6:D7"/>
    <mergeCell ref="E6: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A21"/>
  <sheetViews>
    <sheetView workbookViewId="0">
      <selection activeCell="A19" sqref="A19"/>
    </sheetView>
  </sheetViews>
  <sheetFormatPr defaultColWidth="11.42578125" defaultRowHeight="12.75"/>
  <cols>
    <col min="1" max="1" width="32.85546875" style="17" customWidth="1"/>
    <col min="2" max="16384" width="11.42578125" style="17"/>
  </cols>
  <sheetData>
    <row r="3" spans="1:1">
      <c r="A3" s="18" t="s">
        <v>9</v>
      </c>
    </row>
    <row r="4" spans="1:1">
      <c r="A4" s="18" t="s">
        <v>10</v>
      </c>
    </row>
    <row r="5" spans="1:1">
      <c r="A5" s="18" t="s">
        <v>11</v>
      </c>
    </row>
    <row r="6" spans="1:1">
      <c r="A6" s="18" t="s">
        <v>12</v>
      </c>
    </row>
    <row r="7" spans="1:1">
      <c r="A7" s="18" t="s">
        <v>13</v>
      </c>
    </row>
    <row r="8" spans="1:1">
      <c r="A8" s="18" t="s">
        <v>14</v>
      </c>
    </row>
    <row r="9" spans="1:1">
      <c r="A9" s="18" t="s">
        <v>15</v>
      </c>
    </row>
    <row r="10" spans="1:1">
      <c r="A10" s="18" t="s">
        <v>16</v>
      </c>
    </row>
    <row r="11" spans="1:1">
      <c r="A11" s="18" t="s">
        <v>17</v>
      </c>
    </row>
    <row r="12" spans="1:1">
      <c r="A12" s="18" t="s">
        <v>18</v>
      </c>
    </row>
    <row r="13" spans="1:1">
      <c r="A13" s="18" t="s">
        <v>19</v>
      </c>
    </row>
    <row r="14" spans="1:1">
      <c r="A14" s="18" t="s">
        <v>20</v>
      </c>
    </row>
    <row r="16" spans="1:1">
      <c r="A16" s="18" t="s">
        <v>21</v>
      </c>
    </row>
    <row r="17" spans="1:1">
      <c r="A17" s="18" t="s">
        <v>22</v>
      </c>
    </row>
    <row r="18" spans="1:1">
      <c r="A18" s="18" t="s">
        <v>23</v>
      </c>
    </row>
    <row r="20" spans="1:1">
      <c r="A20" s="18" t="s">
        <v>24</v>
      </c>
    </row>
    <row r="21" spans="1:1">
      <c r="A21" s="18" t="s">
        <v>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O89"/>
  <sheetViews>
    <sheetView tabSelected="1" topLeftCell="A8" zoomScaleNormal="100" workbookViewId="0">
      <pane xSplit="3" ySplit="3" topLeftCell="D11" activePane="bottomRight" state="frozen"/>
      <selection pane="bottomRight" activeCell="C78" sqref="C78"/>
      <selection pane="bottomLeft" activeCell="A11" sqref="A11"/>
      <selection pane="topRight" activeCell="D8" sqref="D8"/>
    </sheetView>
  </sheetViews>
  <sheetFormatPr defaultColWidth="11.42578125" defaultRowHeight="16.5"/>
  <cols>
    <col min="1" max="1" width="5" style="2" bestFit="1" customWidth="1"/>
    <col min="2" max="2" width="7.85546875" style="2" customWidth="1"/>
    <col min="3" max="3" width="21.5703125" style="67" customWidth="1"/>
    <col min="4" max="4" width="23.7109375" style="67" customWidth="1"/>
    <col min="5" max="5" width="29.85546875" style="67" customWidth="1"/>
    <col min="6" max="6" width="42.28515625" style="21" customWidth="1"/>
    <col min="7" max="7" width="16.85546875" style="5" customWidth="1"/>
    <col min="8" max="8" width="16.42578125" style="1" customWidth="1"/>
    <col min="9" max="9" width="12.7109375" style="1" customWidth="1"/>
    <col min="10" max="10" width="6.140625" style="1" customWidth="1"/>
    <col min="11" max="11" width="13.5703125" style="1" customWidth="1"/>
    <col min="12" max="12" width="7" style="1" customWidth="1"/>
    <col min="13" max="13" width="12.5703125" style="1" customWidth="1"/>
    <col min="14" max="14" width="3.7109375" style="1" customWidth="1"/>
    <col min="15" max="15" width="51.28515625" style="1" customWidth="1"/>
    <col min="16" max="16" width="7.140625" style="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4" width="10.140625" style="1" customWidth="1"/>
    <col min="25" max="25" width="11.42578125" style="1" customWidth="1"/>
    <col min="26" max="26" width="12.7109375" style="1" customWidth="1"/>
    <col min="27" max="27" width="7.140625" style="1" customWidth="1"/>
    <col min="28" max="28" width="9" style="1" customWidth="1"/>
    <col min="29" max="29" width="7.28515625" style="1" customWidth="1"/>
    <col min="30" max="30" width="43.85546875" style="1" customWidth="1"/>
    <col min="31" max="31" width="30.5703125" style="1" customWidth="1"/>
    <col min="32" max="32" width="20.42578125" style="1" customWidth="1"/>
    <col min="33" max="33" width="26.42578125" style="1" customWidth="1"/>
    <col min="34" max="34" width="50.42578125" style="1" customWidth="1"/>
    <col min="35" max="35" width="45.140625" style="1" customWidth="1"/>
    <col min="36" max="36" width="62.140625" style="1" customWidth="1"/>
    <col min="37" max="37" width="50.5703125" style="1" customWidth="1"/>
    <col min="38" max="38" width="75.7109375" style="1" customWidth="1"/>
    <col min="39" max="39" width="62.28515625" style="1" customWidth="1"/>
    <col min="40" max="40" width="29.28515625" style="1" customWidth="1"/>
    <col min="41" max="41" width="30.5703125" style="1" customWidth="1"/>
    <col min="42" max="16384" width="11.42578125" style="1"/>
  </cols>
  <sheetData>
    <row r="1" spans="1:41" ht="46.5" customHeight="1">
      <c r="A1" s="423"/>
      <c r="B1" s="424"/>
      <c r="C1" s="576"/>
      <c r="D1" s="576"/>
      <c r="E1" s="576"/>
      <c r="F1" s="425"/>
      <c r="G1" s="426"/>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row>
    <row r="2" spans="1:41" ht="39" customHeight="1">
      <c r="A2" s="427"/>
      <c r="C2" s="577"/>
      <c r="D2" s="577"/>
      <c r="E2" s="577"/>
      <c r="F2" s="1"/>
    </row>
    <row r="3" spans="1:41" ht="39" customHeight="1" thickBot="1">
      <c r="A3" s="428"/>
      <c r="B3" s="429"/>
      <c r="C3" s="591" t="s">
        <v>26</v>
      </c>
      <c r="D3" s="591"/>
      <c r="E3" s="429" t="s">
        <v>27</v>
      </c>
      <c r="F3" s="430"/>
      <c r="G3" s="431"/>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c r="AG3" s="430"/>
    </row>
    <row r="4" spans="1:41" s="422" customFormat="1" ht="18" customHeight="1">
      <c r="A4" s="592" t="s">
        <v>28</v>
      </c>
      <c r="B4" s="593"/>
      <c r="C4" s="593"/>
      <c r="D4" s="593"/>
      <c r="E4" s="593"/>
      <c r="F4" s="593" t="s">
        <v>29</v>
      </c>
      <c r="G4" s="593"/>
      <c r="H4" s="593"/>
      <c r="I4" s="593"/>
      <c r="J4" s="593"/>
      <c r="K4" s="593"/>
      <c r="L4" s="593"/>
      <c r="M4" s="593"/>
      <c r="N4" s="593"/>
      <c r="O4" s="582" t="s">
        <v>30</v>
      </c>
      <c r="P4" s="583"/>
      <c r="Q4" s="583"/>
      <c r="R4" s="583"/>
      <c r="S4" s="583"/>
      <c r="T4" s="583"/>
      <c r="U4" s="583"/>
      <c r="V4" s="583"/>
      <c r="W4" s="583"/>
      <c r="X4" s="583"/>
      <c r="Y4" s="583"/>
      <c r="Z4" s="583"/>
      <c r="AA4" s="583"/>
      <c r="AB4" s="583"/>
      <c r="AC4" s="584"/>
      <c r="AD4" s="578"/>
      <c r="AE4" s="579"/>
      <c r="AF4" s="579"/>
      <c r="AG4" s="580"/>
    </row>
    <row r="5" spans="1:41" ht="30.75" customHeight="1">
      <c r="A5" s="509" t="s">
        <v>3</v>
      </c>
      <c r="B5" s="585"/>
      <c r="C5" s="510"/>
      <c r="D5" s="586" t="s">
        <v>31</v>
      </c>
      <c r="E5" s="587"/>
      <c r="F5" s="587"/>
      <c r="G5" s="587"/>
      <c r="H5" s="587"/>
      <c r="I5" s="587"/>
      <c r="J5" s="587"/>
      <c r="K5" s="587"/>
      <c r="L5" s="587"/>
      <c r="M5" s="587"/>
      <c r="N5" s="588"/>
      <c r="O5" s="498"/>
      <c r="P5" s="11"/>
      <c r="Q5" s="11"/>
      <c r="R5" s="11"/>
      <c r="S5" s="11"/>
      <c r="T5" s="11"/>
      <c r="U5" s="11"/>
      <c r="V5" s="11"/>
      <c r="W5" s="11"/>
      <c r="X5" s="11"/>
      <c r="Y5" s="11"/>
      <c r="Z5" s="11"/>
      <c r="AA5" s="11"/>
      <c r="AB5" s="11"/>
      <c r="AC5" s="11"/>
      <c r="AD5" s="11"/>
      <c r="AE5" s="11"/>
      <c r="AF5" s="11"/>
      <c r="AG5" s="499"/>
    </row>
    <row r="6" spans="1:41" ht="30.75" customHeight="1">
      <c r="A6" s="509" t="s">
        <v>4</v>
      </c>
      <c r="B6" s="585"/>
      <c r="C6" s="510"/>
      <c r="D6" s="586" t="s">
        <v>32</v>
      </c>
      <c r="E6" s="587"/>
      <c r="F6" s="587"/>
      <c r="G6" s="587"/>
      <c r="H6" s="587"/>
      <c r="I6" s="587"/>
      <c r="J6" s="587"/>
      <c r="K6" s="587"/>
      <c r="L6" s="587"/>
      <c r="M6" s="587"/>
      <c r="N6" s="588"/>
      <c r="O6" s="498"/>
      <c r="P6" s="11"/>
      <c r="Q6" s="11"/>
      <c r="R6" s="11"/>
      <c r="S6" s="11"/>
      <c r="T6" s="11"/>
      <c r="U6" s="11"/>
      <c r="V6" s="11"/>
      <c r="W6" s="11"/>
      <c r="X6" s="11"/>
      <c r="Y6" s="11"/>
      <c r="Z6" s="11"/>
      <c r="AA6" s="11"/>
      <c r="AB6" s="11"/>
      <c r="AC6" s="11"/>
      <c r="AD6" s="11"/>
      <c r="AE6" s="11"/>
      <c r="AF6" s="11"/>
      <c r="AG6" s="499"/>
    </row>
    <row r="7" spans="1:41" ht="32.25" customHeight="1">
      <c r="A7" s="509" t="s">
        <v>5</v>
      </c>
      <c r="B7" s="585"/>
      <c r="C7" s="510"/>
      <c r="D7" s="586" t="s">
        <v>33</v>
      </c>
      <c r="E7" s="587"/>
      <c r="F7" s="587"/>
      <c r="G7" s="587"/>
      <c r="H7" s="587"/>
      <c r="I7" s="587"/>
      <c r="J7" s="587"/>
      <c r="K7" s="587"/>
      <c r="L7" s="587"/>
      <c r="M7" s="587"/>
      <c r="N7" s="588"/>
      <c r="O7" s="500"/>
      <c r="P7" s="501"/>
      <c r="Q7" s="501"/>
      <c r="R7" s="501"/>
      <c r="S7" s="501"/>
      <c r="T7" s="501"/>
      <c r="U7" s="501"/>
      <c r="V7" s="501"/>
      <c r="W7" s="501"/>
      <c r="X7" s="501"/>
      <c r="Y7" s="501"/>
      <c r="Z7" s="501"/>
      <c r="AA7" s="501"/>
      <c r="AB7" s="501"/>
      <c r="AC7" s="501"/>
      <c r="AD7" s="501"/>
      <c r="AE7" s="501"/>
      <c r="AF7" s="501"/>
      <c r="AG7" s="502"/>
    </row>
    <row r="8" spans="1:41" ht="32.25" customHeight="1">
      <c r="A8" s="589" t="s">
        <v>34</v>
      </c>
      <c r="B8" s="590"/>
      <c r="C8" s="590"/>
      <c r="D8" s="590"/>
      <c r="E8" s="590"/>
      <c r="F8" s="590"/>
      <c r="G8" s="590"/>
      <c r="H8" s="590"/>
      <c r="I8" s="589" t="s">
        <v>35</v>
      </c>
      <c r="J8" s="590"/>
      <c r="K8" s="590"/>
      <c r="L8" s="590"/>
      <c r="M8" s="590"/>
      <c r="N8" s="507" t="s">
        <v>36</v>
      </c>
      <c r="O8" s="581"/>
      <c r="P8" s="581"/>
      <c r="Q8" s="581"/>
      <c r="R8" s="581"/>
      <c r="S8" s="581"/>
      <c r="T8" s="581"/>
      <c r="U8" s="581"/>
      <c r="V8" s="581"/>
      <c r="W8" s="508"/>
      <c r="X8" s="507" t="s">
        <v>37</v>
      </c>
      <c r="Y8" s="581"/>
      <c r="Z8" s="581"/>
      <c r="AA8" s="581"/>
      <c r="AB8" s="581"/>
      <c r="AC8" s="581"/>
      <c r="AD8" s="581" t="s">
        <v>38</v>
      </c>
      <c r="AE8" s="581"/>
      <c r="AF8" s="581"/>
      <c r="AG8" s="581"/>
      <c r="AH8" s="530" t="s">
        <v>39</v>
      </c>
      <c r="AI8" s="530" t="s">
        <v>40</v>
      </c>
      <c r="AJ8" s="530" t="s">
        <v>41</v>
      </c>
      <c r="AK8" s="530" t="s">
        <v>42</v>
      </c>
      <c r="AL8" s="531" t="s">
        <v>43</v>
      </c>
      <c r="AM8" s="530" t="s">
        <v>44</v>
      </c>
      <c r="AN8" s="531" t="s">
        <v>45</v>
      </c>
      <c r="AO8" s="530" t="s">
        <v>46</v>
      </c>
    </row>
    <row r="9" spans="1:41" ht="41.25" customHeight="1">
      <c r="A9" s="566" t="s">
        <v>47</v>
      </c>
      <c r="B9" s="532" t="s">
        <v>48</v>
      </c>
      <c r="C9" s="568" t="s">
        <v>49</v>
      </c>
      <c r="D9" s="569" t="s">
        <v>50</v>
      </c>
      <c r="E9" s="569" t="s">
        <v>51</v>
      </c>
      <c r="F9" s="571" t="s">
        <v>52</v>
      </c>
      <c r="G9" s="572" t="s">
        <v>53</v>
      </c>
      <c r="H9" s="536" t="s">
        <v>54</v>
      </c>
      <c r="I9" s="537" t="s">
        <v>55</v>
      </c>
      <c r="J9" s="534" t="s">
        <v>56</v>
      </c>
      <c r="K9" s="535" t="s">
        <v>57</v>
      </c>
      <c r="L9" s="534" t="s">
        <v>56</v>
      </c>
      <c r="M9" s="536" t="s">
        <v>58</v>
      </c>
      <c r="N9" s="532" t="s">
        <v>59</v>
      </c>
      <c r="O9" s="530" t="s">
        <v>60</v>
      </c>
      <c r="P9" s="530" t="s">
        <v>61</v>
      </c>
      <c r="Q9" s="530"/>
      <c r="R9" s="511" t="s">
        <v>62</v>
      </c>
      <c r="S9" s="547"/>
      <c r="T9" s="547"/>
      <c r="U9" s="547"/>
      <c r="V9" s="547"/>
      <c r="W9" s="512"/>
      <c r="X9" s="538" t="s">
        <v>63</v>
      </c>
      <c r="Y9" s="540" t="s">
        <v>56</v>
      </c>
      <c r="Z9" s="538" t="s">
        <v>64</v>
      </c>
      <c r="AA9" s="540" t="s">
        <v>56</v>
      </c>
      <c r="AB9" s="550" t="s">
        <v>65</v>
      </c>
      <c r="AC9" s="532" t="s">
        <v>66</v>
      </c>
      <c r="AD9" s="530" t="s">
        <v>38</v>
      </c>
      <c r="AE9" s="530" t="s">
        <v>67</v>
      </c>
      <c r="AF9" s="530" t="s">
        <v>68</v>
      </c>
      <c r="AG9" s="511" t="s">
        <v>69</v>
      </c>
      <c r="AH9" s="530"/>
      <c r="AI9" s="530"/>
      <c r="AJ9" s="530"/>
      <c r="AK9" s="530"/>
      <c r="AL9" s="531"/>
      <c r="AM9" s="530"/>
      <c r="AN9" s="531"/>
      <c r="AO9" s="530"/>
    </row>
    <row r="10" spans="1:41" s="74" customFormat="1" ht="63" customHeight="1">
      <c r="A10" s="567"/>
      <c r="B10" s="533"/>
      <c r="C10" s="568"/>
      <c r="D10" s="570"/>
      <c r="E10" s="570"/>
      <c r="F10" s="568"/>
      <c r="G10" s="536"/>
      <c r="H10" s="530"/>
      <c r="I10" s="536"/>
      <c r="J10" s="507"/>
      <c r="K10" s="507"/>
      <c r="L10" s="507"/>
      <c r="M10" s="530"/>
      <c r="N10" s="533"/>
      <c r="O10" s="530"/>
      <c r="P10" s="114" t="s">
        <v>70</v>
      </c>
      <c r="Q10" s="114" t="s">
        <v>49</v>
      </c>
      <c r="R10" s="9" t="s">
        <v>71</v>
      </c>
      <c r="S10" s="9" t="s">
        <v>72</v>
      </c>
      <c r="T10" s="9" t="s">
        <v>73</v>
      </c>
      <c r="U10" s="9" t="s">
        <v>74</v>
      </c>
      <c r="V10" s="9" t="s">
        <v>75</v>
      </c>
      <c r="W10" s="9" t="s">
        <v>76</v>
      </c>
      <c r="X10" s="539"/>
      <c r="Y10" s="541"/>
      <c r="Z10" s="539"/>
      <c r="AA10" s="541"/>
      <c r="AB10" s="550"/>
      <c r="AC10" s="533"/>
      <c r="AD10" s="530"/>
      <c r="AE10" s="530"/>
      <c r="AF10" s="530"/>
      <c r="AG10" s="511"/>
      <c r="AH10" s="530"/>
      <c r="AI10" s="530"/>
      <c r="AJ10" s="530"/>
      <c r="AK10" s="530"/>
      <c r="AL10" s="531"/>
      <c r="AM10" s="530"/>
      <c r="AN10" s="531"/>
      <c r="AO10" s="530"/>
    </row>
    <row r="11" spans="1:41" s="3" customFormat="1" ht="198" customHeight="1">
      <c r="A11" s="232">
        <v>1</v>
      </c>
      <c r="B11" s="232" t="s">
        <v>77</v>
      </c>
      <c r="C11" s="255" t="s">
        <v>78</v>
      </c>
      <c r="D11" s="255" t="s">
        <v>79</v>
      </c>
      <c r="E11" s="251" t="s">
        <v>80</v>
      </c>
      <c r="F11" s="251" t="s">
        <v>81</v>
      </c>
      <c r="G11" s="233" t="s">
        <v>82</v>
      </c>
      <c r="H11" s="233">
        <v>1</v>
      </c>
      <c r="I11" s="192" t="s">
        <v>83</v>
      </c>
      <c r="J11" s="165">
        <f t="shared" ref="J11:J17" si="0">IF(I11="MUY BAJA",20%,IF(I11="BAJA",40%,IF(I11="MEDIA",60%,IF(I11="ALTA",80%,IF(I11="MUY ALTA",100%,IF(I11="",""))))))</f>
        <v>0.2</v>
      </c>
      <c r="K11" s="237" t="s">
        <v>84</v>
      </c>
      <c r="L11" s="165">
        <f>IF(K11="LEVE",20%,IF(K11="MENOR",40%,IF(K11="MODERADO",60%,IF(K11="MAYOR",80%,IF(K11="CATASTRÓFICO",100%,IF(I11="",""))))))</f>
        <v>1</v>
      </c>
      <c r="M11" s="238" t="s">
        <v>85</v>
      </c>
      <c r="N11" s="6">
        <v>1</v>
      </c>
      <c r="O11" s="168" t="s">
        <v>86</v>
      </c>
      <c r="P11" s="164" t="s">
        <v>87</v>
      </c>
      <c r="Q11" s="164" t="s">
        <v>87</v>
      </c>
      <c r="R11" s="19" t="s">
        <v>9</v>
      </c>
      <c r="S11" s="19" t="s">
        <v>13</v>
      </c>
      <c r="T11" s="165">
        <v>0.4</v>
      </c>
      <c r="U11" s="19" t="s">
        <v>14</v>
      </c>
      <c r="V11" s="19" t="s">
        <v>16</v>
      </c>
      <c r="W11" s="19" t="s">
        <v>19</v>
      </c>
      <c r="X11" s="192" t="s">
        <v>83</v>
      </c>
      <c r="Y11" s="189">
        <v>0.36</v>
      </c>
      <c r="Z11" s="237" t="s">
        <v>84</v>
      </c>
      <c r="AA11" s="165">
        <f t="shared" ref="AA11:AA20" si="1">IF(Z11="LEVE",20%,IF(Z11="MENOR",40%,IF(Z11="MODERADO",60%,IF(Z11="MAYOR",80%,IF(Z11="CATASTRÓFICO",100%,IF(X11="",""))))))</f>
        <v>1</v>
      </c>
      <c r="AB11" s="238" t="s">
        <v>85</v>
      </c>
      <c r="AC11" s="180" t="s">
        <v>21</v>
      </c>
      <c r="AD11" s="121" t="s">
        <v>88</v>
      </c>
      <c r="AE11" s="121" t="s">
        <v>89</v>
      </c>
      <c r="AF11" s="7" t="s">
        <v>90</v>
      </c>
      <c r="AG11" s="469" t="s">
        <v>91</v>
      </c>
      <c r="AH11" s="462"/>
      <c r="AI11" s="215"/>
      <c r="AJ11" s="457"/>
      <c r="AK11" s="215"/>
      <c r="AL11" s="457"/>
      <c r="AM11" s="457"/>
      <c r="AN11" s="442"/>
      <c r="AO11" s="442"/>
    </row>
    <row r="12" spans="1:41" ht="165.75" customHeight="1">
      <c r="A12" s="6">
        <v>2</v>
      </c>
      <c r="B12" s="232" t="s">
        <v>92</v>
      </c>
      <c r="C12" s="121" t="s">
        <v>78</v>
      </c>
      <c r="D12" s="121" t="s">
        <v>93</v>
      </c>
      <c r="E12" s="251" t="s">
        <v>94</v>
      </c>
      <c r="F12" s="251" t="s">
        <v>95</v>
      </c>
      <c r="G12" s="233" t="s">
        <v>96</v>
      </c>
      <c r="H12" s="7">
        <v>12</v>
      </c>
      <c r="I12" s="192" t="s">
        <v>97</v>
      </c>
      <c r="J12" s="165">
        <f t="shared" si="0"/>
        <v>0.4</v>
      </c>
      <c r="K12" s="237" t="s">
        <v>98</v>
      </c>
      <c r="L12" s="165">
        <f t="shared" ref="L12:L44" si="2">IF(K12="LEVE",20%,IF(K12="MENOR",40%,IF(K12="MODERADO",60%,IF(K12="MAYOR",80%,IF(K12="CATASTRÓFICO",100%,IF(I12="",""))))))</f>
        <v>0.6</v>
      </c>
      <c r="M12" s="238" t="s">
        <v>98</v>
      </c>
      <c r="N12" s="6">
        <v>2</v>
      </c>
      <c r="O12" s="121" t="s">
        <v>99</v>
      </c>
      <c r="P12" s="6" t="s">
        <v>87</v>
      </c>
      <c r="Q12" s="6" t="s">
        <v>87</v>
      </c>
      <c r="R12" s="19" t="s">
        <v>9</v>
      </c>
      <c r="S12" s="19" t="s">
        <v>13</v>
      </c>
      <c r="T12" s="165">
        <v>0.4</v>
      </c>
      <c r="U12" s="19" t="s">
        <v>14</v>
      </c>
      <c r="V12" s="19" t="s">
        <v>16</v>
      </c>
      <c r="W12" s="19" t="s">
        <v>19</v>
      </c>
      <c r="X12" s="192" t="s">
        <v>83</v>
      </c>
      <c r="Y12" s="165">
        <v>0.12</v>
      </c>
      <c r="Z12" s="237" t="s">
        <v>98</v>
      </c>
      <c r="AA12" s="165">
        <f t="shared" si="1"/>
        <v>0.6</v>
      </c>
      <c r="AB12" s="238" t="s">
        <v>98</v>
      </c>
      <c r="AC12" s="180" t="s">
        <v>100</v>
      </c>
      <c r="AD12" s="121" t="s">
        <v>101</v>
      </c>
      <c r="AE12" s="121" t="s">
        <v>89</v>
      </c>
      <c r="AF12" s="7" t="s">
        <v>90</v>
      </c>
      <c r="AG12" s="469" t="s">
        <v>91</v>
      </c>
      <c r="AH12" s="444"/>
      <c r="AI12" s="445"/>
      <c r="AJ12" s="445"/>
      <c r="AK12" s="445"/>
      <c r="AL12" s="445"/>
      <c r="AM12" s="445"/>
      <c r="AN12" s="443"/>
      <c r="AO12" s="443"/>
    </row>
    <row r="13" spans="1:41" ht="165.75" customHeight="1">
      <c r="A13" s="6">
        <v>3</v>
      </c>
      <c r="B13" s="232" t="s">
        <v>102</v>
      </c>
      <c r="C13" s="121" t="s">
        <v>78</v>
      </c>
      <c r="D13" s="121" t="s">
        <v>93</v>
      </c>
      <c r="E13" s="168" t="s">
        <v>103</v>
      </c>
      <c r="F13" s="168" t="s">
        <v>104</v>
      </c>
      <c r="G13" s="233" t="s">
        <v>82</v>
      </c>
      <c r="H13" s="7">
        <f>4*16</f>
        <v>64</v>
      </c>
      <c r="I13" s="192" t="s">
        <v>105</v>
      </c>
      <c r="J13" s="165">
        <f t="shared" si="0"/>
        <v>0.6</v>
      </c>
      <c r="K13" s="237" t="s">
        <v>98</v>
      </c>
      <c r="L13" s="165">
        <f t="shared" si="2"/>
        <v>0.6</v>
      </c>
      <c r="M13" s="238" t="s">
        <v>98</v>
      </c>
      <c r="N13" s="6">
        <v>3</v>
      </c>
      <c r="O13" s="121" t="s">
        <v>99</v>
      </c>
      <c r="P13" s="6" t="s">
        <v>87</v>
      </c>
      <c r="Q13" s="6" t="s">
        <v>87</v>
      </c>
      <c r="R13" s="19" t="s">
        <v>9</v>
      </c>
      <c r="S13" s="19" t="s">
        <v>13</v>
      </c>
      <c r="T13" s="165">
        <v>0.4</v>
      </c>
      <c r="U13" s="19" t="s">
        <v>14</v>
      </c>
      <c r="V13" s="19" t="s">
        <v>16</v>
      </c>
      <c r="W13" s="19" t="s">
        <v>19</v>
      </c>
      <c r="X13" s="192" t="s">
        <v>83</v>
      </c>
      <c r="Y13" s="165">
        <v>0.36</v>
      </c>
      <c r="Z13" s="237" t="s">
        <v>98</v>
      </c>
      <c r="AA13" s="165">
        <f t="shared" si="1"/>
        <v>0.6</v>
      </c>
      <c r="AB13" s="238" t="s">
        <v>98</v>
      </c>
      <c r="AC13" s="236" t="s">
        <v>21</v>
      </c>
      <c r="AD13" s="121" t="s">
        <v>106</v>
      </c>
      <c r="AE13" s="249" t="s">
        <v>107</v>
      </c>
      <c r="AF13" s="7" t="s">
        <v>90</v>
      </c>
      <c r="AG13" s="469" t="s">
        <v>91</v>
      </c>
      <c r="AH13" s="473"/>
      <c r="AI13" s="474"/>
      <c r="AJ13" s="445"/>
      <c r="AK13" s="473"/>
      <c r="AL13" s="445"/>
      <c r="AM13" s="473"/>
      <c r="AN13" s="443"/>
      <c r="AO13" s="443"/>
    </row>
    <row r="14" spans="1:41" ht="110.25" customHeight="1">
      <c r="A14" s="6">
        <v>4</v>
      </c>
      <c r="B14" s="244" t="s">
        <v>108</v>
      </c>
      <c r="C14" s="481" t="s">
        <v>109</v>
      </c>
      <c r="D14" s="481" t="s">
        <v>110</v>
      </c>
      <c r="E14" s="411" t="s">
        <v>111</v>
      </c>
      <c r="F14" s="412" t="s">
        <v>112</v>
      </c>
      <c r="G14" s="233" t="s">
        <v>82</v>
      </c>
      <c r="H14" s="246">
        <v>24</v>
      </c>
      <c r="I14" s="192" t="s">
        <v>105</v>
      </c>
      <c r="J14" s="247">
        <f t="shared" si="0"/>
        <v>0.6</v>
      </c>
      <c r="K14" s="237" t="s">
        <v>113</v>
      </c>
      <c r="L14" s="165">
        <f t="shared" si="2"/>
        <v>0.8</v>
      </c>
      <c r="M14" s="238" t="s">
        <v>114</v>
      </c>
      <c r="N14" s="6">
        <v>1</v>
      </c>
      <c r="O14" s="245" t="s">
        <v>115</v>
      </c>
      <c r="P14" s="68" t="s">
        <v>87</v>
      </c>
      <c r="Q14" s="6" t="s">
        <v>87</v>
      </c>
      <c r="R14" s="19" t="s">
        <v>9</v>
      </c>
      <c r="S14" s="19" t="s">
        <v>13</v>
      </c>
      <c r="T14" s="239">
        <v>0.4</v>
      </c>
      <c r="U14" s="19" t="s">
        <v>14</v>
      </c>
      <c r="V14" s="19" t="s">
        <v>16</v>
      </c>
      <c r="W14" s="19" t="s">
        <v>18</v>
      </c>
      <c r="X14" s="192" t="s">
        <v>97</v>
      </c>
      <c r="Y14" s="165">
        <v>0.36</v>
      </c>
      <c r="Z14" s="237" t="s">
        <v>113</v>
      </c>
      <c r="AA14" s="165">
        <f t="shared" si="1"/>
        <v>0.8</v>
      </c>
      <c r="AB14" s="238" t="s">
        <v>114</v>
      </c>
      <c r="AC14" s="236" t="s">
        <v>21</v>
      </c>
      <c r="AD14" s="168" t="s">
        <v>116</v>
      </c>
      <c r="AE14" s="7" t="s">
        <v>117</v>
      </c>
      <c r="AF14" s="7" t="s">
        <v>90</v>
      </c>
      <c r="AG14" s="469" t="s">
        <v>91</v>
      </c>
      <c r="AH14" s="446"/>
      <c r="AI14" s="447"/>
      <c r="AJ14" s="245"/>
      <c r="AK14" s="460"/>
      <c r="AL14" s="245"/>
      <c r="AM14" s="460"/>
      <c r="AN14" s="443"/>
      <c r="AO14" s="443"/>
    </row>
    <row r="15" spans="1:41" ht="129" customHeight="1">
      <c r="A15" s="6">
        <v>5</v>
      </c>
      <c r="B15" s="244" t="s">
        <v>118</v>
      </c>
      <c r="C15" s="481" t="s">
        <v>119</v>
      </c>
      <c r="D15" s="481" t="s">
        <v>120</v>
      </c>
      <c r="E15" s="411" t="s">
        <v>121</v>
      </c>
      <c r="F15" s="412" t="s">
        <v>122</v>
      </c>
      <c r="G15" s="233" t="s">
        <v>123</v>
      </c>
      <c r="H15" s="246">
        <v>1000</v>
      </c>
      <c r="I15" s="192" t="s">
        <v>124</v>
      </c>
      <c r="J15" s="247">
        <f t="shared" si="0"/>
        <v>0.8</v>
      </c>
      <c r="K15" s="237" t="s">
        <v>113</v>
      </c>
      <c r="L15" s="165">
        <f t="shared" si="2"/>
        <v>0.8</v>
      </c>
      <c r="M15" s="238" t="s">
        <v>114</v>
      </c>
      <c r="N15" s="6">
        <v>2</v>
      </c>
      <c r="O15" s="481" t="s">
        <v>125</v>
      </c>
      <c r="P15" s="6" t="s">
        <v>87</v>
      </c>
      <c r="Q15" s="6" t="s">
        <v>87</v>
      </c>
      <c r="R15" s="19" t="s">
        <v>10</v>
      </c>
      <c r="S15" s="19" t="s">
        <v>13</v>
      </c>
      <c r="T15" s="239">
        <v>0.3</v>
      </c>
      <c r="U15" s="19" t="s">
        <v>14</v>
      </c>
      <c r="V15" s="19" t="s">
        <v>16</v>
      </c>
      <c r="W15" s="19" t="s">
        <v>18</v>
      </c>
      <c r="X15" s="192" t="s">
        <v>105</v>
      </c>
      <c r="Y15" s="172">
        <v>0.56000000000000005</v>
      </c>
      <c r="Z15" s="237" t="s">
        <v>113</v>
      </c>
      <c r="AA15" s="165">
        <f t="shared" si="1"/>
        <v>0.8</v>
      </c>
      <c r="AB15" s="238" t="s">
        <v>114</v>
      </c>
      <c r="AC15" s="236" t="s">
        <v>21</v>
      </c>
      <c r="AD15" s="168" t="s">
        <v>126</v>
      </c>
      <c r="AE15" s="7" t="s">
        <v>117</v>
      </c>
      <c r="AF15" s="7" t="s">
        <v>90</v>
      </c>
      <c r="AG15" s="469" t="s">
        <v>91</v>
      </c>
      <c r="AH15" s="446"/>
      <c r="AI15" s="447"/>
      <c r="AJ15" s="245"/>
      <c r="AK15" s="460"/>
      <c r="AL15" s="245"/>
      <c r="AM15" s="460"/>
      <c r="AN15" s="443"/>
      <c r="AO15" s="443"/>
    </row>
    <row r="16" spans="1:41" ht="117" customHeight="1">
      <c r="A16" s="6">
        <v>6</v>
      </c>
      <c r="B16" s="244" t="s">
        <v>127</v>
      </c>
      <c r="C16" s="481" t="s">
        <v>119</v>
      </c>
      <c r="D16" s="481" t="s">
        <v>128</v>
      </c>
      <c r="E16" s="245" t="s">
        <v>129</v>
      </c>
      <c r="F16" s="245" t="s">
        <v>130</v>
      </c>
      <c r="G16" s="233" t="s">
        <v>131</v>
      </c>
      <c r="H16" s="248">
        <v>140</v>
      </c>
      <c r="I16" s="192" t="s">
        <v>105</v>
      </c>
      <c r="J16" s="247">
        <f t="shared" si="0"/>
        <v>0.6</v>
      </c>
      <c r="K16" s="237" t="s">
        <v>113</v>
      </c>
      <c r="L16" s="165">
        <f t="shared" si="2"/>
        <v>0.8</v>
      </c>
      <c r="M16" s="238" t="s">
        <v>114</v>
      </c>
      <c r="N16" s="7">
        <v>3</v>
      </c>
      <c r="O16" s="245" t="s">
        <v>132</v>
      </c>
      <c r="P16" s="6" t="s">
        <v>87</v>
      </c>
      <c r="Q16" s="6" t="s">
        <v>87</v>
      </c>
      <c r="R16" s="19" t="s">
        <v>10</v>
      </c>
      <c r="S16" s="19" t="s">
        <v>13</v>
      </c>
      <c r="T16" s="239">
        <v>0.3</v>
      </c>
      <c r="U16" s="19" t="s">
        <v>14</v>
      </c>
      <c r="V16" s="19" t="s">
        <v>16</v>
      </c>
      <c r="W16" s="19" t="s">
        <v>18</v>
      </c>
      <c r="X16" s="192" t="s">
        <v>105</v>
      </c>
      <c r="Y16" s="165">
        <v>0.42</v>
      </c>
      <c r="Z16" s="237" t="s">
        <v>113</v>
      </c>
      <c r="AA16" s="165">
        <f t="shared" si="1"/>
        <v>0.8</v>
      </c>
      <c r="AB16" s="238" t="s">
        <v>114</v>
      </c>
      <c r="AC16" s="236" t="s">
        <v>21</v>
      </c>
      <c r="AD16" s="168" t="s">
        <v>133</v>
      </c>
      <c r="AE16" s="7" t="s">
        <v>117</v>
      </c>
      <c r="AF16" s="7" t="s">
        <v>90</v>
      </c>
      <c r="AG16" s="469" t="s">
        <v>91</v>
      </c>
      <c r="AH16" s="446"/>
      <c r="AI16" s="447"/>
      <c r="AJ16" s="245"/>
      <c r="AK16" s="460"/>
      <c r="AL16" s="245"/>
      <c r="AM16" s="460"/>
      <c r="AN16" s="443"/>
      <c r="AO16" s="443"/>
    </row>
    <row r="17" spans="1:41" ht="117" customHeight="1">
      <c r="A17" s="232">
        <v>7</v>
      </c>
      <c r="B17" s="244" t="s">
        <v>134</v>
      </c>
      <c r="C17" s="482" t="s">
        <v>135</v>
      </c>
      <c r="D17" s="482" t="s">
        <v>136</v>
      </c>
      <c r="E17" s="475" t="s">
        <v>137</v>
      </c>
      <c r="F17" s="475" t="s">
        <v>138</v>
      </c>
      <c r="G17" s="233" t="s">
        <v>96</v>
      </c>
      <c r="H17" s="248">
        <v>5</v>
      </c>
      <c r="I17" s="199" t="s">
        <v>97</v>
      </c>
      <c r="J17" s="247">
        <f t="shared" si="0"/>
        <v>0.4</v>
      </c>
      <c r="K17" s="403" t="s">
        <v>84</v>
      </c>
      <c r="L17" s="165">
        <f t="shared" si="2"/>
        <v>1</v>
      </c>
      <c r="M17" s="238" t="s">
        <v>85</v>
      </c>
      <c r="N17" s="7">
        <v>4</v>
      </c>
      <c r="O17" s="245" t="s">
        <v>139</v>
      </c>
      <c r="P17" s="6" t="s">
        <v>87</v>
      </c>
      <c r="Q17" s="6" t="s">
        <v>87</v>
      </c>
      <c r="R17" s="19" t="s">
        <v>10</v>
      </c>
      <c r="S17" s="19" t="s">
        <v>13</v>
      </c>
      <c r="T17" s="239">
        <v>0.3</v>
      </c>
      <c r="U17" s="19" t="s">
        <v>14</v>
      </c>
      <c r="V17" s="19" t="s">
        <v>16</v>
      </c>
      <c r="W17" s="19" t="s">
        <v>18</v>
      </c>
      <c r="X17" s="192" t="s">
        <v>97</v>
      </c>
      <c r="Y17" s="165">
        <v>0.28000000000000003</v>
      </c>
      <c r="Z17" s="237" t="s">
        <v>84</v>
      </c>
      <c r="AA17" s="165">
        <f t="shared" si="1"/>
        <v>1</v>
      </c>
      <c r="AB17" s="238" t="s">
        <v>85</v>
      </c>
      <c r="AC17" s="236" t="s">
        <v>21</v>
      </c>
      <c r="AD17" s="257" t="s">
        <v>140</v>
      </c>
      <c r="AE17" s="7" t="s">
        <v>117</v>
      </c>
      <c r="AF17" s="7" t="s">
        <v>90</v>
      </c>
      <c r="AG17" s="469" t="s">
        <v>91</v>
      </c>
      <c r="AH17" s="215"/>
      <c r="AI17" s="448"/>
      <c r="AJ17" s="245"/>
      <c r="AK17" s="215"/>
      <c r="AL17" s="476"/>
      <c r="AM17" s="215"/>
      <c r="AN17" s="443"/>
      <c r="AO17" s="443"/>
    </row>
    <row r="18" spans="1:41" ht="115.5" customHeight="1">
      <c r="A18" s="555">
        <v>8</v>
      </c>
      <c r="B18" s="555" t="s">
        <v>141</v>
      </c>
      <c r="C18" s="556" t="s">
        <v>78</v>
      </c>
      <c r="D18" s="517" t="s">
        <v>142</v>
      </c>
      <c r="E18" s="520" t="s">
        <v>143</v>
      </c>
      <c r="F18" s="520" t="s">
        <v>144</v>
      </c>
      <c r="G18" s="513" t="s">
        <v>82</v>
      </c>
      <c r="H18" s="513">
        <v>2</v>
      </c>
      <c r="I18" s="515" t="s">
        <v>83</v>
      </c>
      <c r="J18" s="527">
        <v>0.2</v>
      </c>
      <c r="K18" s="525" t="s">
        <v>113</v>
      </c>
      <c r="L18" s="523">
        <f t="shared" si="2"/>
        <v>0.8</v>
      </c>
      <c r="M18" s="544" t="s">
        <v>114</v>
      </c>
      <c r="N18" s="6">
        <v>1</v>
      </c>
      <c r="O18" s="168" t="s">
        <v>145</v>
      </c>
      <c r="P18" s="164" t="s">
        <v>87</v>
      </c>
      <c r="Q18" s="164" t="s">
        <v>87</v>
      </c>
      <c r="R18" s="19" t="s">
        <v>9</v>
      </c>
      <c r="S18" s="19" t="s">
        <v>13</v>
      </c>
      <c r="T18" s="165">
        <v>0.4</v>
      </c>
      <c r="U18" s="19" t="s">
        <v>14</v>
      </c>
      <c r="V18" s="19" t="s">
        <v>16</v>
      </c>
      <c r="W18" s="19" t="s">
        <v>19</v>
      </c>
      <c r="X18" s="192" t="s">
        <v>83</v>
      </c>
      <c r="Y18" s="189">
        <v>7.1999999999999995E-2</v>
      </c>
      <c r="Z18" s="237" t="s">
        <v>113</v>
      </c>
      <c r="AA18" s="165">
        <f t="shared" si="1"/>
        <v>0.8</v>
      </c>
      <c r="AB18" s="238" t="s">
        <v>114</v>
      </c>
      <c r="AC18" s="236" t="s">
        <v>21</v>
      </c>
      <c r="AD18" s="121" t="s">
        <v>146</v>
      </c>
      <c r="AE18" s="121" t="s">
        <v>147</v>
      </c>
      <c r="AF18" s="7" t="s">
        <v>90</v>
      </c>
      <c r="AG18" s="469" t="s">
        <v>91</v>
      </c>
      <c r="AH18" s="168"/>
      <c r="AI18" s="448"/>
      <c r="AJ18" s="257"/>
      <c r="AK18" s="448"/>
      <c r="AL18" s="444"/>
      <c r="AM18" s="448"/>
      <c r="AN18" s="443"/>
      <c r="AO18" s="443"/>
    </row>
    <row r="19" spans="1:41" ht="112.5" customHeight="1">
      <c r="A19" s="554"/>
      <c r="B19" s="554"/>
      <c r="C19" s="557"/>
      <c r="D19" s="574"/>
      <c r="E19" s="575"/>
      <c r="F19" s="575"/>
      <c r="G19" s="514"/>
      <c r="H19" s="514"/>
      <c r="I19" s="516"/>
      <c r="J19" s="528"/>
      <c r="K19" s="529"/>
      <c r="L19" s="524"/>
      <c r="M19" s="545"/>
      <c r="N19" s="6">
        <v>2</v>
      </c>
      <c r="O19" s="453" t="s">
        <v>148</v>
      </c>
      <c r="P19" s="164" t="s">
        <v>87</v>
      </c>
      <c r="Q19" s="164" t="s">
        <v>87</v>
      </c>
      <c r="R19" s="19" t="s">
        <v>9</v>
      </c>
      <c r="S19" s="19" t="s">
        <v>13</v>
      </c>
      <c r="T19" s="165">
        <v>0.4</v>
      </c>
      <c r="U19" s="19" t="s">
        <v>14</v>
      </c>
      <c r="V19" s="19" t="s">
        <v>16</v>
      </c>
      <c r="W19" s="19" t="s">
        <v>19</v>
      </c>
      <c r="X19" s="192" t="s">
        <v>83</v>
      </c>
      <c r="Y19" s="189">
        <v>7.1999999999999995E-2</v>
      </c>
      <c r="Z19" s="237" t="s">
        <v>113</v>
      </c>
      <c r="AA19" s="165">
        <f t="shared" si="1"/>
        <v>0.8</v>
      </c>
      <c r="AB19" s="238" t="s">
        <v>114</v>
      </c>
      <c r="AC19" s="236" t="s">
        <v>21</v>
      </c>
      <c r="AD19" s="121" t="s">
        <v>149</v>
      </c>
      <c r="AE19" s="121" t="s">
        <v>147</v>
      </c>
      <c r="AF19" s="7" t="s">
        <v>90</v>
      </c>
      <c r="AG19" s="469" t="s">
        <v>91</v>
      </c>
      <c r="AH19" s="168"/>
      <c r="AI19" s="447"/>
      <c r="AJ19" s="444"/>
      <c r="AK19" s="447"/>
      <c r="AL19" s="168"/>
      <c r="AM19" s="447"/>
      <c r="AN19" s="443"/>
      <c r="AO19" s="443"/>
    </row>
    <row r="20" spans="1:41" ht="75.75">
      <c r="A20" s="555">
        <v>9</v>
      </c>
      <c r="B20" s="555" t="s">
        <v>150</v>
      </c>
      <c r="C20" s="556" t="s">
        <v>78</v>
      </c>
      <c r="D20" s="517" t="s">
        <v>151</v>
      </c>
      <c r="E20" s="520" t="s">
        <v>152</v>
      </c>
      <c r="F20" s="520" t="s">
        <v>153</v>
      </c>
      <c r="G20" s="513" t="s">
        <v>82</v>
      </c>
      <c r="H20" s="513">
        <v>12</v>
      </c>
      <c r="I20" s="522" t="s">
        <v>97</v>
      </c>
      <c r="J20" s="523">
        <f t="shared" ref="J20:J22" si="3">IF(I20="MUY BAJA",20%,IF(I20="BAJA",40%,IF(I20="MEDIA",60%,IF(I20="ALTA",80%,IF(I20="MUY ALTA",100%,IF(I20="",""))))))</f>
        <v>0.4</v>
      </c>
      <c r="K20" s="525" t="s">
        <v>98</v>
      </c>
      <c r="L20" s="523">
        <f t="shared" si="2"/>
        <v>0.6</v>
      </c>
      <c r="M20" s="544" t="s">
        <v>98</v>
      </c>
      <c r="N20" s="6">
        <v>1</v>
      </c>
      <c r="O20" s="168" t="s">
        <v>154</v>
      </c>
      <c r="P20" s="164" t="s">
        <v>87</v>
      </c>
      <c r="Q20" s="164" t="s">
        <v>87</v>
      </c>
      <c r="R20" s="19" t="s">
        <v>9</v>
      </c>
      <c r="S20" s="19" t="s">
        <v>13</v>
      </c>
      <c r="T20" s="165">
        <v>0.4</v>
      </c>
      <c r="U20" s="19" t="s">
        <v>14</v>
      </c>
      <c r="V20" s="19" t="s">
        <v>16</v>
      </c>
      <c r="W20" s="19" t="s">
        <v>19</v>
      </c>
      <c r="X20" s="192" t="s">
        <v>83</v>
      </c>
      <c r="Y20" s="189">
        <v>0.16800000000000001</v>
      </c>
      <c r="Z20" s="237" t="s">
        <v>98</v>
      </c>
      <c r="AA20" s="165">
        <f t="shared" si="1"/>
        <v>0.6</v>
      </c>
      <c r="AB20" s="238" t="s">
        <v>98</v>
      </c>
      <c r="AC20" s="236" t="s">
        <v>21</v>
      </c>
      <c r="AD20" s="168" t="s">
        <v>155</v>
      </c>
      <c r="AE20" s="121" t="s">
        <v>156</v>
      </c>
      <c r="AF20" s="7" t="s">
        <v>90</v>
      </c>
      <c r="AG20" s="469" t="s">
        <v>91</v>
      </c>
      <c r="AH20" s="469"/>
      <c r="AI20" s="447"/>
      <c r="AJ20" s="168"/>
      <c r="AK20" s="447"/>
      <c r="AL20" s="257"/>
      <c r="AM20" s="447"/>
      <c r="AN20" s="443"/>
      <c r="AO20" s="443"/>
    </row>
    <row r="21" spans="1:41" ht="75.75">
      <c r="A21" s="554"/>
      <c r="B21" s="554"/>
      <c r="C21" s="573"/>
      <c r="D21" s="518"/>
      <c r="E21" s="521"/>
      <c r="F21" s="521"/>
      <c r="G21" s="514"/>
      <c r="H21" s="519"/>
      <c r="I21" s="522"/>
      <c r="J21" s="524"/>
      <c r="K21" s="526"/>
      <c r="L21" s="524"/>
      <c r="M21" s="545"/>
      <c r="N21" s="6">
        <v>2</v>
      </c>
      <c r="O21" s="121" t="s">
        <v>157</v>
      </c>
      <c r="P21" s="164" t="s">
        <v>87</v>
      </c>
      <c r="Q21" s="164" t="s">
        <v>87</v>
      </c>
      <c r="R21" s="19" t="s">
        <v>9</v>
      </c>
      <c r="S21" s="19" t="s">
        <v>13</v>
      </c>
      <c r="T21" s="165">
        <v>0.3</v>
      </c>
      <c r="U21" s="19" t="s">
        <v>14</v>
      </c>
      <c r="V21" s="19" t="s">
        <v>16</v>
      </c>
      <c r="W21" s="19" t="s">
        <v>19</v>
      </c>
      <c r="X21" s="192" t="s">
        <v>83</v>
      </c>
      <c r="Y21" s="189">
        <v>0.16800000000000001</v>
      </c>
      <c r="Z21" s="237" t="s">
        <v>98</v>
      </c>
      <c r="AA21" s="165">
        <f t="shared" ref="AA21:AA55" si="4">IF(Z21="LEVE",20%,IF(Z21="MENOR",40%,IF(Z21="MODERADO",60%,IF(Z21="MAYOR",80%,IF(Z21="CATASTRÓFICO",100%,IF(Z21="",""))))))</f>
        <v>0.6</v>
      </c>
      <c r="AB21" s="238" t="s">
        <v>98</v>
      </c>
      <c r="AC21" s="236" t="s">
        <v>21</v>
      </c>
      <c r="AD21" s="168" t="s">
        <v>158</v>
      </c>
      <c r="AE21" s="121" t="s">
        <v>156</v>
      </c>
      <c r="AF21" s="7" t="s">
        <v>90</v>
      </c>
      <c r="AG21" s="469" t="s">
        <v>91</v>
      </c>
      <c r="AH21" s="469"/>
      <c r="AI21" s="447"/>
      <c r="AJ21" s="168"/>
      <c r="AK21" s="447"/>
      <c r="AL21" s="257"/>
      <c r="AM21" s="447"/>
      <c r="AN21" s="443"/>
      <c r="AO21" s="443"/>
    </row>
    <row r="22" spans="1:41" ht="109.5" customHeight="1">
      <c r="A22" s="6">
        <v>10</v>
      </c>
      <c r="B22" s="6" t="s">
        <v>159</v>
      </c>
      <c r="C22" s="121" t="s">
        <v>160</v>
      </c>
      <c r="D22" s="487" t="s">
        <v>161</v>
      </c>
      <c r="E22" s="488" t="s">
        <v>162</v>
      </c>
      <c r="F22" s="453" t="s">
        <v>163</v>
      </c>
      <c r="G22" s="233" t="s">
        <v>131</v>
      </c>
      <c r="H22" s="7">
        <v>120</v>
      </c>
      <c r="I22" s="192" t="s">
        <v>105</v>
      </c>
      <c r="J22" s="165">
        <f t="shared" si="3"/>
        <v>0.6</v>
      </c>
      <c r="K22" s="237" t="s">
        <v>113</v>
      </c>
      <c r="L22" s="165">
        <f t="shared" si="2"/>
        <v>0.8</v>
      </c>
      <c r="M22" s="238" t="s">
        <v>114</v>
      </c>
      <c r="N22" s="6">
        <v>3</v>
      </c>
      <c r="O22" s="121" t="s">
        <v>164</v>
      </c>
      <c r="P22" s="6" t="s">
        <v>87</v>
      </c>
      <c r="Q22" s="6" t="s">
        <v>87</v>
      </c>
      <c r="R22" s="19" t="s">
        <v>9</v>
      </c>
      <c r="S22" s="19" t="s">
        <v>13</v>
      </c>
      <c r="T22" s="165">
        <v>0.4</v>
      </c>
      <c r="U22" s="19" t="s">
        <v>14</v>
      </c>
      <c r="V22" s="19" t="s">
        <v>16</v>
      </c>
      <c r="W22" s="19" t="s">
        <v>18</v>
      </c>
      <c r="X22" s="192" t="s">
        <v>83</v>
      </c>
      <c r="Y22" s="174">
        <v>0.36</v>
      </c>
      <c r="Z22" s="237" t="s">
        <v>113</v>
      </c>
      <c r="AA22" s="165">
        <f t="shared" si="4"/>
        <v>0.8</v>
      </c>
      <c r="AB22" s="238" t="s">
        <v>114</v>
      </c>
      <c r="AC22" s="236" t="s">
        <v>21</v>
      </c>
      <c r="AD22" s="121" t="s">
        <v>165</v>
      </c>
      <c r="AE22" s="7" t="s">
        <v>166</v>
      </c>
      <c r="AF22" s="7" t="s">
        <v>90</v>
      </c>
      <c r="AG22" s="469" t="s">
        <v>91</v>
      </c>
      <c r="AH22" s="469"/>
      <c r="AI22" s="447"/>
      <c r="AJ22" s="168"/>
      <c r="AK22" s="447"/>
      <c r="AL22" s="257"/>
      <c r="AM22" s="447"/>
      <c r="AN22" s="443"/>
      <c r="AO22" s="443"/>
    </row>
    <row r="23" spans="1:41" ht="75.75">
      <c r="A23" s="6">
        <v>11</v>
      </c>
      <c r="B23" s="244" t="s">
        <v>167</v>
      </c>
      <c r="C23" s="121" t="s">
        <v>168</v>
      </c>
      <c r="D23" s="121" t="s">
        <v>169</v>
      </c>
      <c r="E23" s="168" t="s">
        <v>170</v>
      </c>
      <c r="F23" s="168" t="s">
        <v>171</v>
      </c>
      <c r="G23" s="233" t="s">
        <v>82</v>
      </c>
      <c r="H23" s="7">
        <v>2</v>
      </c>
      <c r="I23" s="192" t="s">
        <v>83</v>
      </c>
      <c r="J23" s="165">
        <f t="shared" ref="J23:J32" si="5">IF(I23="MUY BAJA",20%,IF(I23="BAJA",40%,IF(I23="MEDIA",60%,IF(I23="ALTA",80%,IF(I23="MUY ALTA",100%,IF(I23="",""))))))</f>
        <v>0.2</v>
      </c>
      <c r="K23" s="237" t="s">
        <v>98</v>
      </c>
      <c r="L23" s="165">
        <f t="shared" si="2"/>
        <v>0.6</v>
      </c>
      <c r="M23" s="238" t="s">
        <v>98</v>
      </c>
      <c r="N23" s="6">
        <v>1</v>
      </c>
      <c r="O23" s="168" t="s">
        <v>172</v>
      </c>
      <c r="P23" s="68" t="s">
        <v>87</v>
      </c>
      <c r="Q23" s="6" t="s">
        <v>87</v>
      </c>
      <c r="R23" s="19" t="s">
        <v>9</v>
      </c>
      <c r="S23" s="19" t="s">
        <v>13</v>
      </c>
      <c r="T23" s="239">
        <v>0.4</v>
      </c>
      <c r="U23" s="19" t="s">
        <v>14</v>
      </c>
      <c r="V23" s="19" t="s">
        <v>16</v>
      </c>
      <c r="W23" s="19" t="s">
        <v>19</v>
      </c>
      <c r="X23" s="192" t="s">
        <v>83</v>
      </c>
      <c r="Y23" s="165">
        <v>0.12</v>
      </c>
      <c r="Z23" s="237" t="s">
        <v>98</v>
      </c>
      <c r="AA23" s="165">
        <v>0.6</v>
      </c>
      <c r="AB23" s="238" t="s">
        <v>98</v>
      </c>
      <c r="AC23" s="236" t="s">
        <v>22</v>
      </c>
      <c r="AD23" s="168" t="s">
        <v>173</v>
      </c>
      <c r="AE23" s="7" t="s">
        <v>174</v>
      </c>
      <c r="AF23" s="7" t="s">
        <v>90</v>
      </c>
      <c r="AG23" s="440" t="s">
        <v>175</v>
      </c>
      <c r="AH23" s="257"/>
      <c r="AI23" s="257"/>
      <c r="AJ23" s="459"/>
      <c r="AK23" s="257"/>
      <c r="AL23" s="458"/>
      <c r="AM23" s="257"/>
      <c r="AN23" s="443"/>
      <c r="AO23" s="443"/>
    </row>
    <row r="24" spans="1:41" ht="99">
      <c r="A24" s="6">
        <v>12</v>
      </c>
      <c r="B24" s="244" t="s">
        <v>176</v>
      </c>
      <c r="C24" s="121" t="s">
        <v>177</v>
      </c>
      <c r="D24" s="121" t="s">
        <v>178</v>
      </c>
      <c r="E24" s="168" t="s">
        <v>179</v>
      </c>
      <c r="F24" s="168" t="s">
        <v>180</v>
      </c>
      <c r="G24" s="233" t="s">
        <v>131</v>
      </c>
      <c r="H24" s="7">
        <v>133</v>
      </c>
      <c r="I24" s="192" t="s">
        <v>105</v>
      </c>
      <c r="J24" s="165">
        <f t="shared" si="5"/>
        <v>0.6</v>
      </c>
      <c r="K24" s="237" t="s">
        <v>98</v>
      </c>
      <c r="L24" s="165">
        <f t="shared" si="2"/>
        <v>0.6</v>
      </c>
      <c r="M24" s="238" t="s">
        <v>98</v>
      </c>
      <c r="N24" s="6">
        <v>2</v>
      </c>
      <c r="O24" s="121" t="s">
        <v>181</v>
      </c>
      <c r="P24" s="6" t="s">
        <v>87</v>
      </c>
      <c r="Q24" s="6" t="s">
        <v>87</v>
      </c>
      <c r="R24" s="19" t="s">
        <v>9</v>
      </c>
      <c r="S24" s="19" t="s">
        <v>13</v>
      </c>
      <c r="T24" s="239">
        <v>0.4</v>
      </c>
      <c r="U24" s="19" t="s">
        <v>14</v>
      </c>
      <c r="V24" s="19" t="s">
        <v>16</v>
      </c>
      <c r="W24" s="19" t="s">
        <v>19</v>
      </c>
      <c r="X24" s="192" t="s">
        <v>97</v>
      </c>
      <c r="Y24" s="165">
        <v>0.36</v>
      </c>
      <c r="Z24" s="237" t="s">
        <v>98</v>
      </c>
      <c r="AA24" s="165">
        <f t="shared" si="4"/>
        <v>0.6</v>
      </c>
      <c r="AB24" s="238" t="s">
        <v>98</v>
      </c>
      <c r="AC24" s="236" t="s">
        <v>21</v>
      </c>
      <c r="AD24" s="168" t="s">
        <v>182</v>
      </c>
      <c r="AE24" s="7" t="s">
        <v>183</v>
      </c>
      <c r="AF24" s="7" t="s">
        <v>90</v>
      </c>
      <c r="AG24" s="440" t="s">
        <v>175</v>
      </c>
      <c r="AH24" s="257"/>
      <c r="AI24" s="450"/>
      <c r="AJ24" s="459"/>
      <c r="AK24" s="168"/>
      <c r="AL24" s="257"/>
      <c r="AM24" s="168"/>
      <c r="AN24" s="443"/>
      <c r="AO24" s="443"/>
    </row>
    <row r="25" spans="1:41" ht="148.5">
      <c r="A25" s="6">
        <v>13</v>
      </c>
      <c r="B25" s="244" t="s">
        <v>184</v>
      </c>
      <c r="C25" s="121" t="s">
        <v>168</v>
      </c>
      <c r="D25" s="121" t="s">
        <v>185</v>
      </c>
      <c r="E25" s="168" t="s">
        <v>186</v>
      </c>
      <c r="F25" s="168" t="s">
        <v>187</v>
      </c>
      <c r="G25" s="233" t="s">
        <v>82</v>
      </c>
      <c r="H25" s="7">
        <v>4</v>
      </c>
      <c r="I25" s="192" t="s">
        <v>97</v>
      </c>
      <c r="J25" s="165">
        <f t="shared" si="5"/>
        <v>0.4</v>
      </c>
      <c r="K25" s="237" t="s">
        <v>98</v>
      </c>
      <c r="L25" s="165">
        <f t="shared" si="2"/>
        <v>0.6</v>
      </c>
      <c r="M25" s="238" t="s">
        <v>98</v>
      </c>
      <c r="N25" s="6">
        <v>3</v>
      </c>
      <c r="O25" s="121" t="s">
        <v>188</v>
      </c>
      <c r="P25" s="6" t="s">
        <v>87</v>
      </c>
      <c r="Q25" s="6" t="s">
        <v>87</v>
      </c>
      <c r="R25" s="19" t="s">
        <v>9</v>
      </c>
      <c r="S25" s="19" t="s">
        <v>13</v>
      </c>
      <c r="T25" s="239">
        <v>0.4</v>
      </c>
      <c r="U25" s="19" t="s">
        <v>14</v>
      </c>
      <c r="V25" s="19" t="s">
        <v>16</v>
      </c>
      <c r="W25" s="19"/>
      <c r="X25" s="192" t="s">
        <v>83</v>
      </c>
      <c r="Y25" s="165">
        <v>0.24</v>
      </c>
      <c r="Z25" s="237" t="s">
        <v>98</v>
      </c>
      <c r="AA25" s="165">
        <f t="shared" si="4"/>
        <v>0.6</v>
      </c>
      <c r="AB25" s="238" t="s">
        <v>98</v>
      </c>
      <c r="AC25" s="236" t="s">
        <v>21</v>
      </c>
      <c r="AD25" s="168" t="s">
        <v>189</v>
      </c>
      <c r="AE25" s="7" t="s">
        <v>174</v>
      </c>
      <c r="AF25" s="7" t="s">
        <v>90</v>
      </c>
      <c r="AG25" s="440" t="s">
        <v>175</v>
      </c>
      <c r="AH25" s="168"/>
      <c r="AI25" s="450"/>
      <c r="AJ25" s="257"/>
      <c r="AK25" s="450"/>
      <c r="AL25" s="257"/>
      <c r="AM25" s="450"/>
      <c r="AN25" s="443"/>
      <c r="AO25" s="443"/>
    </row>
    <row r="26" spans="1:41" ht="119.25" customHeight="1">
      <c r="A26" s="6">
        <v>14</v>
      </c>
      <c r="B26" s="244" t="s">
        <v>190</v>
      </c>
      <c r="C26" s="483" t="s">
        <v>177</v>
      </c>
      <c r="D26" s="121" t="s">
        <v>191</v>
      </c>
      <c r="E26" s="215" t="s">
        <v>192</v>
      </c>
      <c r="F26" s="168" t="s">
        <v>193</v>
      </c>
      <c r="G26" s="233" t="s">
        <v>82</v>
      </c>
      <c r="H26" s="7">
        <v>40</v>
      </c>
      <c r="I26" s="192" t="s">
        <v>105</v>
      </c>
      <c r="J26" s="165">
        <v>0.6</v>
      </c>
      <c r="K26" s="237" t="s">
        <v>98</v>
      </c>
      <c r="L26" s="165">
        <v>0.6</v>
      </c>
      <c r="M26" s="238" t="s">
        <v>98</v>
      </c>
      <c r="N26" s="6">
        <v>1</v>
      </c>
      <c r="O26" s="121" t="s">
        <v>194</v>
      </c>
      <c r="P26" s="6" t="s">
        <v>87</v>
      </c>
      <c r="Q26" s="6" t="s">
        <v>87</v>
      </c>
      <c r="R26" s="19" t="s">
        <v>9</v>
      </c>
      <c r="S26" s="19" t="s">
        <v>13</v>
      </c>
      <c r="T26" s="239">
        <v>0.4</v>
      </c>
      <c r="U26" s="19" t="s">
        <v>14</v>
      </c>
      <c r="V26" s="19" t="s">
        <v>16</v>
      </c>
      <c r="W26" s="19" t="s">
        <v>19</v>
      </c>
      <c r="X26" s="192" t="s">
        <v>83</v>
      </c>
      <c r="Y26" s="165">
        <v>0.36</v>
      </c>
      <c r="Z26" s="237" t="s">
        <v>98</v>
      </c>
      <c r="AA26" s="165">
        <v>0.6</v>
      </c>
      <c r="AB26" s="238" t="s">
        <v>98</v>
      </c>
      <c r="AC26" s="236" t="s">
        <v>21</v>
      </c>
      <c r="AD26" s="168" t="s">
        <v>195</v>
      </c>
      <c r="AE26" s="7" t="s">
        <v>196</v>
      </c>
      <c r="AF26" s="7" t="s">
        <v>90</v>
      </c>
      <c r="AG26" s="440" t="s">
        <v>175</v>
      </c>
      <c r="AH26" s="168"/>
      <c r="AI26" s="450"/>
      <c r="AJ26" s="473"/>
      <c r="AK26" s="450"/>
      <c r="AL26" s="450"/>
      <c r="AM26" s="450"/>
      <c r="AN26" s="443"/>
      <c r="AO26" s="443"/>
    </row>
    <row r="27" spans="1:41" ht="119.25" customHeight="1">
      <c r="A27" s="6">
        <v>15</v>
      </c>
      <c r="B27" s="244" t="s">
        <v>197</v>
      </c>
      <c r="C27" s="483" t="s">
        <v>198</v>
      </c>
      <c r="D27" s="121" t="s">
        <v>199</v>
      </c>
      <c r="E27" s="215" t="s">
        <v>200</v>
      </c>
      <c r="F27" s="168" t="s">
        <v>201</v>
      </c>
      <c r="G27" s="233" t="s">
        <v>82</v>
      </c>
      <c r="H27" s="7">
        <v>3000</v>
      </c>
      <c r="I27" s="192" t="s">
        <v>124</v>
      </c>
      <c r="J27" s="165">
        <f t="shared" si="5"/>
        <v>0.8</v>
      </c>
      <c r="K27" s="237" t="s">
        <v>202</v>
      </c>
      <c r="L27" s="165">
        <f t="shared" si="2"/>
        <v>0.4</v>
      </c>
      <c r="M27" s="238" t="s">
        <v>98</v>
      </c>
      <c r="N27" s="6">
        <v>1</v>
      </c>
      <c r="O27" s="168" t="s">
        <v>203</v>
      </c>
      <c r="P27" s="68" t="s">
        <v>87</v>
      </c>
      <c r="Q27" s="6" t="s">
        <v>87</v>
      </c>
      <c r="R27" s="19" t="s">
        <v>9</v>
      </c>
      <c r="S27" s="19" t="s">
        <v>13</v>
      </c>
      <c r="T27" s="239">
        <v>0.4</v>
      </c>
      <c r="U27" s="19" t="s">
        <v>14</v>
      </c>
      <c r="V27" s="19" t="s">
        <v>16</v>
      </c>
      <c r="W27" s="19" t="s">
        <v>19</v>
      </c>
      <c r="X27" s="192" t="s">
        <v>105</v>
      </c>
      <c r="Y27" s="165">
        <v>0.48</v>
      </c>
      <c r="Z27" s="237" t="s">
        <v>202</v>
      </c>
      <c r="AA27" s="165">
        <v>0.4</v>
      </c>
      <c r="AB27" s="238" t="s">
        <v>98</v>
      </c>
      <c r="AC27" s="236" t="s">
        <v>21</v>
      </c>
      <c r="AD27" s="168" t="s">
        <v>204</v>
      </c>
      <c r="AE27" s="7" t="s">
        <v>205</v>
      </c>
      <c r="AF27" s="7" t="s">
        <v>90</v>
      </c>
      <c r="AG27" s="440" t="s">
        <v>175</v>
      </c>
      <c r="AH27" s="168"/>
      <c r="AI27" s="450"/>
      <c r="AJ27" s="449"/>
      <c r="AK27" s="450"/>
      <c r="AL27" s="450"/>
      <c r="AM27" s="450"/>
      <c r="AN27" s="443"/>
      <c r="AO27" s="443"/>
    </row>
    <row r="28" spans="1:41" ht="98.25" customHeight="1">
      <c r="A28" s="6">
        <v>16</v>
      </c>
      <c r="B28" s="6" t="s">
        <v>206</v>
      </c>
      <c r="C28" s="121" t="s">
        <v>78</v>
      </c>
      <c r="D28" s="121" t="s">
        <v>207</v>
      </c>
      <c r="E28" s="168" t="s">
        <v>208</v>
      </c>
      <c r="F28" s="168" t="s">
        <v>209</v>
      </c>
      <c r="G28" s="233" t="s">
        <v>210</v>
      </c>
      <c r="H28" s="7">
        <v>72</v>
      </c>
      <c r="I28" s="192" t="s">
        <v>105</v>
      </c>
      <c r="J28" s="165">
        <f t="shared" si="5"/>
        <v>0.6</v>
      </c>
      <c r="K28" s="237" t="s">
        <v>98</v>
      </c>
      <c r="L28" s="165">
        <f t="shared" si="2"/>
        <v>0.6</v>
      </c>
      <c r="M28" s="238" t="s">
        <v>98</v>
      </c>
      <c r="N28" s="6">
        <v>1</v>
      </c>
      <c r="O28" s="168" t="s">
        <v>211</v>
      </c>
      <c r="P28" s="164" t="s">
        <v>87</v>
      </c>
      <c r="Q28" s="164" t="s">
        <v>87</v>
      </c>
      <c r="R28" s="19" t="s">
        <v>9</v>
      </c>
      <c r="S28" s="19" t="s">
        <v>13</v>
      </c>
      <c r="T28" s="165">
        <v>0.4</v>
      </c>
      <c r="U28" s="19" t="s">
        <v>14</v>
      </c>
      <c r="V28" s="19" t="s">
        <v>16</v>
      </c>
      <c r="W28" s="19" t="s">
        <v>19</v>
      </c>
      <c r="X28" s="192" t="s">
        <v>97</v>
      </c>
      <c r="Y28" s="165">
        <v>0.24</v>
      </c>
      <c r="Z28" s="237" t="s">
        <v>98</v>
      </c>
      <c r="AA28" s="165">
        <v>0.6</v>
      </c>
      <c r="AB28" s="238" t="s">
        <v>98</v>
      </c>
      <c r="AC28" s="236" t="s">
        <v>21</v>
      </c>
      <c r="AD28" s="168" t="s">
        <v>212</v>
      </c>
      <c r="AE28" s="7" t="s">
        <v>213</v>
      </c>
      <c r="AF28" s="7" t="s">
        <v>90</v>
      </c>
      <c r="AG28" s="440" t="s">
        <v>175</v>
      </c>
      <c r="AH28" s="257"/>
      <c r="AI28" s="447"/>
      <c r="AJ28" s="257"/>
      <c r="AK28" s="447"/>
      <c r="AL28" s="257"/>
      <c r="AM28" s="447"/>
      <c r="AN28" s="443"/>
      <c r="AO28" s="443"/>
    </row>
    <row r="29" spans="1:41" ht="84.75" customHeight="1">
      <c r="A29" s="6">
        <v>17</v>
      </c>
      <c r="B29" s="6" t="s">
        <v>214</v>
      </c>
      <c r="C29" s="121" t="s">
        <v>215</v>
      </c>
      <c r="D29" s="121" t="s">
        <v>216</v>
      </c>
      <c r="E29" s="168" t="s">
        <v>217</v>
      </c>
      <c r="F29" s="168" t="s">
        <v>218</v>
      </c>
      <c r="G29" s="233" t="s">
        <v>219</v>
      </c>
      <c r="H29" s="7">
        <v>15</v>
      </c>
      <c r="I29" s="240" t="s">
        <v>97</v>
      </c>
      <c r="J29" s="478">
        <f t="shared" si="5"/>
        <v>0.4</v>
      </c>
      <c r="K29" s="237" t="s">
        <v>113</v>
      </c>
      <c r="L29" s="165">
        <f t="shared" si="2"/>
        <v>0.8</v>
      </c>
      <c r="M29" s="238" t="s">
        <v>114</v>
      </c>
      <c r="N29" s="6">
        <v>2</v>
      </c>
      <c r="O29" s="121" t="s">
        <v>220</v>
      </c>
      <c r="P29" s="6" t="s">
        <v>87</v>
      </c>
      <c r="Q29" s="6" t="s">
        <v>87</v>
      </c>
      <c r="R29" s="19" t="s">
        <v>9</v>
      </c>
      <c r="S29" s="19" t="s">
        <v>13</v>
      </c>
      <c r="T29" s="239">
        <v>0.4</v>
      </c>
      <c r="U29" s="19" t="s">
        <v>14</v>
      </c>
      <c r="V29" s="19" t="s">
        <v>16</v>
      </c>
      <c r="W29" s="19" t="s">
        <v>19</v>
      </c>
      <c r="X29" s="192" t="s">
        <v>83</v>
      </c>
      <c r="Y29" s="165">
        <v>0.08</v>
      </c>
      <c r="Z29" s="237" t="s">
        <v>113</v>
      </c>
      <c r="AA29" s="165">
        <v>0.8</v>
      </c>
      <c r="AB29" s="238" t="s">
        <v>114</v>
      </c>
      <c r="AC29" s="236" t="s">
        <v>21</v>
      </c>
      <c r="AD29" s="168" t="s">
        <v>221</v>
      </c>
      <c r="AE29" s="7" t="s">
        <v>213</v>
      </c>
      <c r="AF29" s="7" t="s">
        <v>90</v>
      </c>
      <c r="AG29" s="440" t="s">
        <v>175</v>
      </c>
      <c r="AH29" s="257"/>
      <c r="AI29" s="451"/>
      <c r="AJ29" s="257"/>
      <c r="AK29" s="451"/>
      <c r="AL29" s="257"/>
      <c r="AM29" s="451"/>
      <c r="AN29" s="443"/>
      <c r="AO29" s="443"/>
    </row>
    <row r="30" spans="1:41" ht="144" customHeight="1">
      <c r="A30" s="6">
        <v>18</v>
      </c>
      <c r="B30" s="6" t="s">
        <v>222</v>
      </c>
      <c r="C30" s="121" t="s">
        <v>223</v>
      </c>
      <c r="D30" s="121" t="s">
        <v>224</v>
      </c>
      <c r="E30" s="168" t="s">
        <v>225</v>
      </c>
      <c r="F30" s="168" t="s">
        <v>226</v>
      </c>
      <c r="G30" s="233" t="s">
        <v>210</v>
      </c>
      <c r="H30" s="7">
        <v>36</v>
      </c>
      <c r="I30" s="240" t="s">
        <v>105</v>
      </c>
      <c r="J30" s="165">
        <f t="shared" si="5"/>
        <v>0.6</v>
      </c>
      <c r="K30" s="237" t="s">
        <v>202</v>
      </c>
      <c r="L30" s="165">
        <f t="shared" si="2"/>
        <v>0.4</v>
      </c>
      <c r="M30" s="238" t="s">
        <v>98</v>
      </c>
      <c r="N30" s="6">
        <v>3</v>
      </c>
      <c r="O30" s="121" t="s">
        <v>227</v>
      </c>
      <c r="P30" s="6" t="s">
        <v>87</v>
      </c>
      <c r="Q30" s="6" t="s">
        <v>87</v>
      </c>
      <c r="R30" s="19" t="s">
        <v>9</v>
      </c>
      <c r="S30" s="19" t="s">
        <v>13</v>
      </c>
      <c r="T30" s="239">
        <v>0.3</v>
      </c>
      <c r="U30" s="19" t="s">
        <v>14</v>
      </c>
      <c r="V30" s="19" t="s">
        <v>16</v>
      </c>
      <c r="W30" s="19" t="s">
        <v>19</v>
      </c>
      <c r="X30" s="192" t="s">
        <v>83</v>
      </c>
      <c r="Y30" s="174">
        <v>0.36</v>
      </c>
      <c r="Z30" s="237" t="s">
        <v>202</v>
      </c>
      <c r="AA30" s="165">
        <v>0.4</v>
      </c>
      <c r="AB30" s="238" t="s">
        <v>228</v>
      </c>
      <c r="AC30" s="236" t="s">
        <v>21</v>
      </c>
      <c r="AD30" s="168" t="s">
        <v>229</v>
      </c>
      <c r="AE30" s="7" t="s">
        <v>230</v>
      </c>
      <c r="AF30" s="7" t="s">
        <v>90</v>
      </c>
      <c r="AG30" s="440" t="s">
        <v>175</v>
      </c>
      <c r="AH30" s="257"/>
      <c r="AI30" s="447"/>
      <c r="AJ30" s="257"/>
      <c r="AK30" s="451"/>
      <c r="AL30" s="257"/>
      <c r="AM30" s="447"/>
      <c r="AN30" s="443"/>
      <c r="AO30" s="443"/>
    </row>
    <row r="31" spans="1:41" ht="114" customHeight="1">
      <c r="A31" s="6">
        <v>19</v>
      </c>
      <c r="B31" s="6" t="s">
        <v>231</v>
      </c>
      <c r="C31" s="121" t="s">
        <v>232</v>
      </c>
      <c r="D31" s="121" t="s">
        <v>233</v>
      </c>
      <c r="E31" s="190" t="s">
        <v>234</v>
      </c>
      <c r="F31" s="168" t="s">
        <v>235</v>
      </c>
      <c r="G31" s="233" t="s">
        <v>82</v>
      </c>
      <c r="H31" s="7">
        <v>650</v>
      </c>
      <c r="I31" s="405" t="s">
        <v>124</v>
      </c>
      <c r="J31" s="165">
        <f t="shared" si="5"/>
        <v>0.8</v>
      </c>
      <c r="K31" s="237" t="s">
        <v>202</v>
      </c>
      <c r="L31" s="165">
        <f t="shared" si="2"/>
        <v>0.4</v>
      </c>
      <c r="M31" s="238" t="s">
        <v>98</v>
      </c>
      <c r="N31" s="7">
        <v>4</v>
      </c>
      <c r="O31" s="121" t="s">
        <v>236</v>
      </c>
      <c r="P31" s="7" t="s">
        <v>87</v>
      </c>
      <c r="Q31" s="7" t="s">
        <v>87</v>
      </c>
      <c r="R31" s="19" t="s">
        <v>9</v>
      </c>
      <c r="S31" s="19" t="s">
        <v>13</v>
      </c>
      <c r="T31" s="172">
        <v>0.4</v>
      </c>
      <c r="U31" s="19" t="s">
        <v>14</v>
      </c>
      <c r="V31" s="19" t="s">
        <v>16</v>
      </c>
      <c r="W31" s="19" t="s">
        <v>19</v>
      </c>
      <c r="X31" s="192" t="s">
        <v>97</v>
      </c>
      <c r="Y31" s="165">
        <v>0.48</v>
      </c>
      <c r="Z31" s="237" t="s">
        <v>202</v>
      </c>
      <c r="AA31" s="165">
        <v>0.4</v>
      </c>
      <c r="AB31" s="238" t="s">
        <v>98</v>
      </c>
      <c r="AC31" s="236" t="s">
        <v>21</v>
      </c>
      <c r="AD31" s="168" t="s">
        <v>237</v>
      </c>
      <c r="AE31" s="7" t="s">
        <v>238</v>
      </c>
      <c r="AF31" s="7" t="s">
        <v>90</v>
      </c>
      <c r="AG31" s="440" t="s">
        <v>175</v>
      </c>
      <c r="AH31" s="257"/>
      <c r="AI31" s="447"/>
      <c r="AJ31" s="257"/>
      <c r="AK31" s="451"/>
      <c r="AL31" s="257"/>
      <c r="AM31" s="451"/>
      <c r="AN31" s="443"/>
      <c r="AO31" s="443"/>
    </row>
    <row r="32" spans="1:41" ht="96.75" customHeight="1">
      <c r="A32" s="6">
        <v>20</v>
      </c>
      <c r="B32" s="6" t="s">
        <v>239</v>
      </c>
      <c r="C32" s="121" t="s">
        <v>215</v>
      </c>
      <c r="D32" s="489" t="s">
        <v>240</v>
      </c>
      <c r="E32" s="168" t="s">
        <v>241</v>
      </c>
      <c r="F32" s="168" t="s">
        <v>242</v>
      </c>
      <c r="G32" s="233" t="s">
        <v>82</v>
      </c>
      <c r="H32" s="7">
        <v>600</v>
      </c>
      <c r="I32" s="192" t="s">
        <v>124</v>
      </c>
      <c r="J32" s="165">
        <f t="shared" si="5"/>
        <v>0.8</v>
      </c>
      <c r="K32" s="237" t="s">
        <v>243</v>
      </c>
      <c r="L32" s="165">
        <f t="shared" si="2"/>
        <v>0.2</v>
      </c>
      <c r="M32" s="238" t="s">
        <v>98</v>
      </c>
      <c r="N32" s="7">
        <v>5</v>
      </c>
      <c r="O32" s="121" t="s">
        <v>244</v>
      </c>
      <c r="P32" s="7" t="s">
        <v>87</v>
      </c>
      <c r="Q32" s="7" t="s">
        <v>87</v>
      </c>
      <c r="R32" s="19" t="s">
        <v>9</v>
      </c>
      <c r="S32" s="19" t="s">
        <v>13</v>
      </c>
      <c r="T32" s="253">
        <v>0.4</v>
      </c>
      <c r="U32" s="19" t="s">
        <v>14</v>
      </c>
      <c r="V32" s="19" t="s">
        <v>16</v>
      </c>
      <c r="W32" s="19" t="s">
        <v>19</v>
      </c>
      <c r="X32" s="192" t="s">
        <v>124</v>
      </c>
      <c r="Y32" s="165">
        <v>0.64</v>
      </c>
      <c r="Z32" s="237" t="s">
        <v>243</v>
      </c>
      <c r="AA32" s="165">
        <v>0.2</v>
      </c>
      <c r="AB32" s="238" t="s">
        <v>98</v>
      </c>
      <c r="AC32" s="236" t="s">
        <v>21</v>
      </c>
      <c r="AD32" s="168" t="s">
        <v>245</v>
      </c>
      <c r="AE32" s="168" t="s">
        <v>246</v>
      </c>
      <c r="AF32" s="7" t="s">
        <v>90</v>
      </c>
      <c r="AG32" s="440" t="s">
        <v>175</v>
      </c>
      <c r="AH32" s="257"/>
      <c r="AI32" s="447"/>
      <c r="AJ32" s="257"/>
      <c r="AK32" s="451"/>
      <c r="AL32" s="257"/>
      <c r="AM32" s="451"/>
      <c r="AN32" s="443"/>
      <c r="AO32" s="443"/>
    </row>
    <row r="33" spans="1:41" ht="99">
      <c r="A33" s="6">
        <v>21</v>
      </c>
      <c r="B33" s="6" t="s">
        <v>247</v>
      </c>
      <c r="C33" s="255" t="s">
        <v>248</v>
      </c>
      <c r="D33" s="255" t="s">
        <v>249</v>
      </c>
      <c r="E33" s="490" t="s">
        <v>250</v>
      </c>
      <c r="F33" s="251" t="s">
        <v>251</v>
      </c>
      <c r="G33" s="233" t="s">
        <v>82</v>
      </c>
      <c r="H33" s="233">
        <v>1500</v>
      </c>
      <c r="I33" s="401" t="s">
        <v>124</v>
      </c>
      <c r="J33" s="165">
        <f t="shared" ref="J33:J46" si="6">IF(I33="MUY BAJA",20%,IF(I33="BAJA",40%,IF(I33="MEDIA",60%,IF(I33="ALTA",80%,IF(I33="MUY ALTA",100%,IF(I33="",""))))))</f>
        <v>0.8</v>
      </c>
      <c r="K33" s="237" t="s">
        <v>243</v>
      </c>
      <c r="L33" s="165">
        <f t="shared" si="2"/>
        <v>0.2</v>
      </c>
      <c r="M33" s="238" t="s">
        <v>98</v>
      </c>
      <c r="N33" s="6">
        <v>1</v>
      </c>
      <c r="O33" s="168" t="s">
        <v>252</v>
      </c>
      <c r="P33" s="164" t="s">
        <v>87</v>
      </c>
      <c r="Q33" s="164" t="s">
        <v>87</v>
      </c>
      <c r="R33" s="19" t="s">
        <v>10</v>
      </c>
      <c r="S33" s="19" t="s">
        <v>13</v>
      </c>
      <c r="T33" s="165">
        <v>0.3</v>
      </c>
      <c r="U33" s="19" t="s">
        <v>14</v>
      </c>
      <c r="V33" s="19" t="s">
        <v>16</v>
      </c>
      <c r="W33" s="19" t="s">
        <v>19</v>
      </c>
      <c r="X33" s="192" t="s">
        <v>105</v>
      </c>
      <c r="Y33" s="241">
        <v>0.56000000000000005</v>
      </c>
      <c r="Z33" s="237" t="s">
        <v>243</v>
      </c>
      <c r="AA33" s="165">
        <f t="shared" si="4"/>
        <v>0.2</v>
      </c>
      <c r="AB33" s="238" t="s">
        <v>98</v>
      </c>
      <c r="AC33" s="236" t="s">
        <v>21</v>
      </c>
      <c r="AD33" s="168" t="s">
        <v>253</v>
      </c>
      <c r="AE33" s="121" t="s">
        <v>254</v>
      </c>
      <c r="AF33" s="7" t="s">
        <v>90</v>
      </c>
      <c r="AG33" s="440" t="s">
        <v>175</v>
      </c>
      <c r="AH33" s="452"/>
      <c r="AI33" s="447"/>
      <c r="AJ33" s="452"/>
      <c r="AK33" s="447"/>
      <c r="AL33" s="452"/>
      <c r="AM33" s="447"/>
      <c r="AN33" s="443"/>
      <c r="AO33" s="443"/>
    </row>
    <row r="34" spans="1:41" ht="132">
      <c r="A34" s="6">
        <v>22</v>
      </c>
      <c r="B34" s="6" t="s">
        <v>255</v>
      </c>
      <c r="C34" s="121" t="s">
        <v>256</v>
      </c>
      <c r="D34" s="121" t="s">
        <v>257</v>
      </c>
      <c r="E34" s="168" t="s">
        <v>258</v>
      </c>
      <c r="F34" s="168" t="s">
        <v>259</v>
      </c>
      <c r="G34" s="233" t="s">
        <v>82</v>
      </c>
      <c r="H34" s="7">
        <v>12</v>
      </c>
      <c r="I34" s="400" t="s">
        <v>97</v>
      </c>
      <c r="J34" s="165">
        <f t="shared" si="6"/>
        <v>0.4</v>
      </c>
      <c r="K34" s="237" t="s">
        <v>98</v>
      </c>
      <c r="L34" s="165">
        <f t="shared" si="2"/>
        <v>0.6</v>
      </c>
      <c r="M34" s="238" t="s">
        <v>98</v>
      </c>
      <c r="N34" s="6">
        <v>2</v>
      </c>
      <c r="O34" s="121" t="s">
        <v>260</v>
      </c>
      <c r="P34" s="6" t="s">
        <v>87</v>
      </c>
      <c r="Q34" s="6" t="s">
        <v>87</v>
      </c>
      <c r="R34" s="19" t="s">
        <v>11</v>
      </c>
      <c r="S34" s="19" t="s">
        <v>13</v>
      </c>
      <c r="T34" s="165">
        <v>0.4</v>
      </c>
      <c r="U34" s="19" t="s">
        <v>14</v>
      </c>
      <c r="V34" s="19" t="s">
        <v>16</v>
      </c>
      <c r="W34" s="19" t="s">
        <v>19</v>
      </c>
      <c r="X34" s="192" t="s">
        <v>83</v>
      </c>
      <c r="Y34" s="242">
        <v>0.48</v>
      </c>
      <c r="Z34" s="237" t="s">
        <v>202</v>
      </c>
      <c r="AA34" s="165">
        <f t="shared" si="4"/>
        <v>0.4</v>
      </c>
      <c r="AB34" s="238" t="s">
        <v>98</v>
      </c>
      <c r="AC34" s="236" t="s">
        <v>21</v>
      </c>
      <c r="AD34" s="168" t="s">
        <v>261</v>
      </c>
      <c r="AE34" s="7" t="s">
        <v>254</v>
      </c>
      <c r="AF34" s="7" t="s">
        <v>90</v>
      </c>
      <c r="AG34" s="440" t="s">
        <v>175</v>
      </c>
      <c r="AH34" s="452"/>
      <c r="AI34" s="447"/>
      <c r="AJ34" s="452"/>
      <c r="AK34" s="447"/>
      <c r="AL34" s="452"/>
      <c r="AM34" s="447"/>
      <c r="AN34" s="443"/>
      <c r="AO34" s="443"/>
    </row>
    <row r="35" spans="1:41" ht="115.5">
      <c r="A35" s="6">
        <v>23</v>
      </c>
      <c r="B35" s="6" t="s">
        <v>262</v>
      </c>
      <c r="C35" s="249" t="s">
        <v>263</v>
      </c>
      <c r="D35" s="121" t="s">
        <v>264</v>
      </c>
      <c r="E35" s="168" t="s">
        <v>265</v>
      </c>
      <c r="F35" s="168" t="s">
        <v>266</v>
      </c>
      <c r="G35" s="233" t="s">
        <v>82</v>
      </c>
      <c r="H35" s="7">
        <f>(3*12)+2+5+12</f>
        <v>55</v>
      </c>
      <c r="I35" s="192" t="s">
        <v>105</v>
      </c>
      <c r="J35" s="165">
        <f t="shared" si="6"/>
        <v>0.6</v>
      </c>
      <c r="K35" s="237" t="s">
        <v>202</v>
      </c>
      <c r="L35" s="165">
        <v>0.4</v>
      </c>
      <c r="M35" s="238" t="s">
        <v>98</v>
      </c>
      <c r="N35" s="6">
        <v>1</v>
      </c>
      <c r="O35" s="257" t="s">
        <v>267</v>
      </c>
      <c r="P35" s="68" t="s">
        <v>87</v>
      </c>
      <c r="Q35" s="6" t="s">
        <v>87</v>
      </c>
      <c r="R35" s="19" t="s">
        <v>9</v>
      </c>
      <c r="S35" s="19" t="s">
        <v>13</v>
      </c>
      <c r="T35" s="239">
        <v>0.4</v>
      </c>
      <c r="U35" s="19" t="s">
        <v>14</v>
      </c>
      <c r="V35" s="19" t="s">
        <v>16</v>
      </c>
      <c r="W35" s="19" t="s">
        <v>19</v>
      </c>
      <c r="X35" s="192" t="s">
        <v>83</v>
      </c>
      <c r="Y35" s="165">
        <v>0.36</v>
      </c>
      <c r="Z35" s="237" t="s">
        <v>243</v>
      </c>
      <c r="AA35" s="165">
        <f t="shared" si="4"/>
        <v>0.2</v>
      </c>
      <c r="AB35" s="238" t="s">
        <v>228</v>
      </c>
      <c r="AC35" s="236" t="s">
        <v>21</v>
      </c>
      <c r="AD35" s="168" t="s">
        <v>268</v>
      </c>
      <c r="AE35" s="7" t="s">
        <v>269</v>
      </c>
      <c r="AF35" s="7" t="s">
        <v>90</v>
      </c>
      <c r="AG35" s="440" t="s">
        <v>175</v>
      </c>
      <c r="AH35" s="168"/>
      <c r="AI35" s="447"/>
      <c r="AJ35" s="168"/>
      <c r="AK35" s="447"/>
      <c r="AL35" s="449"/>
      <c r="AM35" s="449"/>
      <c r="AN35" s="443"/>
      <c r="AO35" s="443"/>
    </row>
    <row r="36" spans="1:41" ht="86.25">
      <c r="A36" s="6">
        <v>24</v>
      </c>
      <c r="B36" s="6" t="s">
        <v>270</v>
      </c>
      <c r="C36" s="121" t="s">
        <v>215</v>
      </c>
      <c r="D36" s="121" t="s">
        <v>271</v>
      </c>
      <c r="E36" s="168" t="s">
        <v>272</v>
      </c>
      <c r="F36" s="168" t="s">
        <v>273</v>
      </c>
      <c r="G36" s="233" t="s">
        <v>131</v>
      </c>
      <c r="H36" s="7">
        <v>15</v>
      </c>
      <c r="I36" s="192" t="s">
        <v>97</v>
      </c>
      <c r="J36" s="165">
        <v>0.4</v>
      </c>
      <c r="K36" s="237" t="s">
        <v>202</v>
      </c>
      <c r="L36" s="165">
        <v>0.4</v>
      </c>
      <c r="M36" s="238" t="s">
        <v>98</v>
      </c>
      <c r="N36" s="6">
        <v>2</v>
      </c>
      <c r="O36" s="121" t="s">
        <v>274</v>
      </c>
      <c r="P36" s="6" t="s">
        <v>87</v>
      </c>
      <c r="Q36" s="6" t="s">
        <v>87</v>
      </c>
      <c r="R36" s="19" t="s">
        <v>9</v>
      </c>
      <c r="S36" s="19" t="s">
        <v>13</v>
      </c>
      <c r="T36" s="239">
        <v>0.4</v>
      </c>
      <c r="U36" s="19" t="s">
        <v>14</v>
      </c>
      <c r="V36" s="19" t="s">
        <v>16</v>
      </c>
      <c r="W36" s="19" t="s">
        <v>18</v>
      </c>
      <c r="X36" s="192" t="s">
        <v>83</v>
      </c>
      <c r="Y36" s="165">
        <v>0.24</v>
      </c>
      <c r="Z36" s="237" t="s">
        <v>202</v>
      </c>
      <c r="AA36" s="165">
        <v>0.4</v>
      </c>
      <c r="AB36" s="238" t="s">
        <v>228</v>
      </c>
      <c r="AC36" s="236" t="s">
        <v>21</v>
      </c>
      <c r="AD36" s="168" t="s">
        <v>275</v>
      </c>
      <c r="AE36" s="7" t="s">
        <v>269</v>
      </c>
      <c r="AF36" s="7" t="s">
        <v>90</v>
      </c>
      <c r="AG36" s="440" t="s">
        <v>175</v>
      </c>
      <c r="AH36" s="168"/>
      <c r="AI36" s="447"/>
      <c r="AJ36" s="168"/>
      <c r="AK36" s="447"/>
      <c r="AL36" s="449"/>
      <c r="AM36" s="447"/>
      <c r="AN36" s="443"/>
      <c r="AO36" s="443"/>
    </row>
    <row r="37" spans="1:41" ht="86.25">
      <c r="A37" s="6">
        <v>25</v>
      </c>
      <c r="B37" s="6" t="s">
        <v>276</v>
      </c>
      <c r="C37" s="121" t="s">
        <v>119</v>
      </c>
      <c r="D37" s="121" t="s">
        <v>277</v>
      </c>
      <c r="E37" s="168" t="s">
        <v>278</v>
      </c>
      <c r="F37" s="168" t="s">
        <v>279</v>
      </c>
      <c r="G37" s="233" t="s">
        <v>82</v>
      </c>
      <c r="H37" s="7">
        <f>2+1+12+1</f>
        <v>16</v>
      </c>
      <c r="I37" s="192" t="s">
        <v>97</v>
      </c>
      <c r="J37" s="165">
        <v>0.4</v>
      </c>
      <c r="K37" s="237" t="s">
        <v>202</v>
      </c>
      <c r="L37" s="165">
        <v>0.4</v>
      </c>
      <c r="M37" s="238" t="s">
        <v>98</v>
      </c>
      <c r="N37" s="6">
        <v>3</v>
      </c>
      <c r="O37" s="121" t="s">
        <v>280</v>
      </c>
      <c r="P37" s="6" t="s">
        <v>87</v>
      </c>
      <c r="Q37" s="6" t="s">
        <v>87</v>
      </c>
      <c r="R37" s="19" t="s">
        <v>9</v>
      </c>
      <c r="S37" s="19" t="s">
        <v>13</v>
      </c>
      <c r="T37" s="239">
        <v>0.3</v>
      </c>
      <c r="U37" s="19" t="s">
        <v>14</v>
      </c>
      <c r="V37" s="19" t="s">
        <v>16</v>
      </c>
      <c r="W37" s="19" t="s">
        <v>18</v>
      </c>
      <c r="X37" s="192" t="s">
        <v>83</v>
      </c>
      <c r="Y37" s="172">
        <v>0.36</v>
      </c>
      <c r="Z37" s="237" t="s">
        <v>202</v>
      </c>
      <c r="AA37" s="165">
        <f t="shared" si="4"/>
        <v>0.4</v>
      </c>
      <c r="AB37" s="238" t="s">
        <v>228</v>
      </c>
      <c r="AC37" s="236" t="s">
        <v>21</v>
      </c>
      <c r="AD37" s="168" t="s">
        <v>281</v>
      </c>
      <c r="AE37" s="7" t="s">
        <v>282</v>
      </c>
      <c r="AF37" s="7" t="s">
        <v>90</v>
      </c>
      <c r="AG37" s="440" t="s">
        <v>175</v>
      </c>
      <c r="AH37" s="168"/>
      <c r="AI37" s="447"/>
      <c r="AJ37" s="168"/>
      <c r="AK37" s="447"/>
      <c r="AL37" s="449"/>
      <c r="AM37" s="449"/>
      <c r="AN37" s="443"/>
      <c r="AO37" s="443"/>
    </row>
    <row r="38" spans="1:41" ht="167.25" customHeight="1">
      <c r="A38" s="6">
        <v>26</v>
      </c>
      <c r="B38" s="6" t="s">
        <v>283</v>
      </c>
      <c r="C38" s="121" t="s">
        <v>215</v>
      </c>
      <c r="D38" s="121" t="s">
        <v>284</v>
      </c>
      <c r="E38" s="168" t="s">
        <v>285</v>
      </c>
      <c r="F38" s="168" t="s">
        <v>286</v>
      </c>
      <c r="G38" s="233" t="s">
        <v>131</v>
      </c>
      <c r="H38" s="117">
        <f>(365-52)*5</f>
        <v>1565</v>
      </c>
      <c r="I38" s="192" t="s">
        <v>124</v>
      </c>
      <c r="J38" s="165">
        <v>0.8</v>
      </c>
      <c r="K38" s="237" t="s">
        <v>113</v>
      </c>
      <c r="L38" s="165">
        <v>0.8</v>
      </c>
      <c r="M38" s="238" t="s">
        <v>114</v>
      </c>
      <c r="N38" s="7">
        <v>4</v>
      </c>
      <c r="O38" s="121" t="s">
        <v>287</v>
      </c>
      <c r="P38" s="249" t="s">
        <v>87</v>
      </c>
      <c r="Q38" s="7" t="s">
        <v>87</v>
      </c>
      <c r="R38" s="19" t="s">
        <v>9</v>
      </c>
      <c r="S38" s="19" t="s">
        <v>13</v>
      </c>
      <c r="T38" s="239">
        <v>0.3</v>
      </c>
      <c r="U38" s="19" t="s">
        <v>14</v>
      </c>
      <c r="V38" s="19" t="s">
        <v>16</v>
      </c>
      <c r="W38" s="19" t="s">
        <v>19</v>
      </c>
      <c r="X38" s="192" t="s">
        <v>83</v>
      </c>
      <c r="Y38" s="165">
        <v>0.36</v>
      </c>
      <c r="Z38" s="237" t="s">
        <v>113</v>
      </c>
      <c r="AA38" s="165">
        <f t="shared" si="4"/>
        <v>0.8</v>
      </c>
      <c r="AB38" s="238" t="s">
        <v>114</v>
      </c>
      <c r="AC38" s="236" t="s">
        <v>21</v>
      </c>
      <c r="AD38" s="168" t="s">
        <v>288</v>
      </c>
      <c r="AE38" s="7" t="s">
        <v>289</v>
      </c>
      <c r="AF38" s="7" t="s">
        <v>90</v>
      </c>
      <c r="AG38" s="440" t="s">
        <v>175</v>
      </c>
      <c r="AH38" s="168"/>
      <c r="AI38" s="447"/>
      <c r="AJ38" s="168"/>
      <c r="AK38" s="447"/>
      <c r="AL38" s="449"/>
      <c r="AM38" s="449"/>
      <c r="AN38" s="443"/>
      <c r="AO38" s="443"/>
    </row>
    <row r="39" spans="1:41" ht="138" customHeight="1">
      <c r="A39" s="6">
        <v>27</v>
      </c>
      <c r="B39" s="6" t="s">
        <v>290</v>
      </c>
      <c r="C39" s="121" t="s">
        <v>291</v>
      </c>
      <c r="D39" s="121" t="s">
        <v>292</v>
      </c>
      <c r="E39" s="168" t="s">
        <v>293</v>
      </c>
      <c r="F39" s="168" t="s">
        <v>294</v>
      </c>
      <c r="G39" s="233" t="s">
        <v>96</v>
      </c>
      <c r="H39" s="117">
        <v>1</v>
      </c>
      <c r="I39" s="192" t="s">
        <v>83</v>
      </c>
      <c r="J39" s="165">
        <v>0.2</v>
      </c>
      <c r="K39" s="237" t="s">
        <v>84</v>
      </c>
      <c r="L39" s="165">
        <v>1</v>
      </c>
      <c r="M39" s="238" t="s">
        <v>85</v>
      </c>
      <c r="N39" s="6">
        <v>1</v>
      </c>
      <c r="O39" s="121" t="s">
        <v>295</v>
      </c>
      <c r="P39" s="68" t="s">
        <v>87</v>
      </c>
      <c r="Q39" s="6" t="s">
        <v>87</v>
      </c>
      <c r="R39" s="19" t="s">
        <v>9</v>
      </c>
      <c r="S39" s="19" t="s">
        <v>13</v>
      </c>
      <c r="T39" s="239">
        <v>0.4</v>
      </c>
      <c r="U39" s="19" t="s">
        <v>15</v>
      </c>
      <c r="V39" s="19" t="s">
        <v>17</v>
      </c>
      <c r="W39" s="19" t="s">
        <v>19</v>
      </c>
      <c r="X39" s="192" t="s">
        <v>83</v>
      </c>
      <c r="Y39" s="165">
        <v>0.4</v>
      </c>
      <c r="Z39" s="237" t="s">
        <v>84</v>
      </c>
      <c r="AA39" s="165">
        <v>1</v>
      </c>
      <c r="AB39" s="238" t="s">
        <v>85</v>
      </c>
      <c r="AC39" s="236" t="s">
        <v>21</v>
      </c>
      <c r="AD39" s="168" t="s">
        <v>296</v>
      </c>
      <c r="AE39" s="7" t="s">
        <v>269</v>
      </c>
      <c r="AF39" s="7" t="s">
        <v>90</v>
      </c>
      <c r="AG39" s="440" t="s">
        <v>175</v>
      </c>
      <c r="AH39" s="168"/>
      <c r="AI39" s="447"/>
      <c r="AJ39" s="168"/>
      <c r="AK39" s="447"/>
      <c r="AL39" s="461"/>
      <c r="AM39" s="447"/>
      <c r="AN39" s="443"/>
      <c r="AO39" s="443"/>
    </row>
    <row r="40" spans="1:41" ht="149.25" customHeight="1">
      <c r="A40" s="6">
        <v>28</v>
      </c>
      <c r="B40" s="6" t="s">
        <v>297</v>
      </c>
      <c r="C40" s="121" t="s">
        <v>298</v>
      </c>
      <c r="D40" s="121" t="s">
        <v>299</v>
      </c>
      <c r="E40" s="168" t="s">
        <v>300</v>
      </c>
      <c r="F40" s="168" t="s">
        <v>301</v>
      </c>
      <c r="G40" s="233" t="s">
        <v>82</v>
      </c>
      <c r="H40" s="7">
        <v>16</v>
      </c>
      <c r="I40" s="192" t="s">
        <v>97</v>
      </c>
      <c r="J40" s="165">
        <v>0.4</v>
      </c>
      <c r="K40" s="237" t="s">
        <v>243</v>
      </c>
      <c r="L40" s="165">
        <v>0.2</v>
      </c>
      <c r="M40" s="238" t="s">
        <v>228</v>
      </c>
      <c r="N40" s="6">
        <v>1</v>
      </c>
      <c r="O40" s="168" t="s">
        <v>302</v>
      </c>
      <c r="P40" s="6" t="s">
        <v>87</v>
      </c>
      <c r="Q40" s="6" t="s">
        <v>87</v>
      </c>
      <c r="R40" s="19" t="s">
        <v>9</v>
      </c>
      <c r="S40" s="19" t="s">
        <v>13</v>
      </c>
      <c r="T40" s="239">
        <v>0.4</v>
      </c>
      <c r="U40" s="19" t="s">
        <v>14</v>
      </c>
      <c r="V40" s="19" t="s">
        <v>16</v>
      </c>
      <c r="W40" s="19" t="s">
        <v>18</v>
      </c>
      <c r="X40" s="192" t="s">
        <v>83</v>
      </c>
      <c r="Y40" s="172">
        <v>0.16</v>
      </c>
      <c r="Z40" s="237" t="s">
        <v>243</v>
      </c>
      <c r="AA40" s="165">
        <f t="shared" si="4"/>
        <v>0.2</v>
      </c>
      <c r="AB40" s="238" t="s">
        <v>228</v>
      </c>
      <c r="AC40" s="236" t="s">
        <v>21</v>
      </c>
      <c r="AD40" s="168" t="s">
        <v>303</v>
      </c>
      <c r="AE40" s="7" t="s">
        <v>282</v>
      </c>
      <c r="AF40" s="7" t="s">
        <v>90</v>
      </c>
      <c r="AG40" s="440" t="s">
        <v>175</v>
      </c>
      <c r="AH40" s="168"/>
      <c r="AI40" s="447"/>
      <c r="AJ40" s="168"/>
      <c r="AK40" s="447"/>
      <c r="AL40" s="449"/>
      <c r="AM40" s="447"/>
      <c r="AN40" s="443"/>
      <c r="AO40" s="443"/>
    </row>
    <row r="41" spans="1:41" ht="86.25">
      <c r="A41" s="6">
        <v>29</v>
      </c>
      <c r="B41" s="6" t="s">
        <v>304</v>
      </c>
      <c r="C41" s="121" t="s">
        <v>305</v>
      </c>
      <c r="D41" s="121" t="s">
        <v>306</v>
      </c>
      <c r="E41" s="168" t="s">
        <v>307</v>
      </c>
      <c r="F41" s="168" t="s">
        <v>308</v>
      </c>
      <c r="G41" s="233" t="s">
        <v>131</v>
      </c>
      <c r="H41" s="7">
        <v>60</v>
      </c>
      <c r="I41" s="199" t="s">
        <v>105</v>
      </c>
      <c r="J41" s="165">
        <v>0.6</v>
      </c>
      <c r="K41" s="403" t="s">
        <v>113</v>
      </c>
      <c r="L41" s="165">
        <f t="shared" si="2"/>
        <v>0.8</v>
      </c>
      <c r="M41" s="238" t="s">
        <v>114</v>
      </c>
      <c r="N41" s="6">
        <v>2</v>
      </c>
      <c r="O41" s="121" t="s">
        <v>309</v>
      </c>
      <c r="P41" s="6" t="s">
        <v>87</v>
      </c>
      <c r="Q41" s="6" t="s">
        <v>87</v>
      </c>
      <c r="R41" s="19" t="s">
        <v>9</v>
      </c>
      <c r="S41" s="19" t="s">
        <v>13</v>
      </c>
      <c r="T41" s="239">
        <v>0.4</v>
      </c>
      <c r="U41" s="19" t="s">
        <v>14</v>
      </c>
      <c r="V41" s="19" t="s">
        <v>16</v>
      </c>
      <c r="W41" s="19" t="s">
        <v>18</v>
      </c>
      <c r="X41" s="199" t="s">
        <v>83</v>
      </c>
      <c r="Y41" s="172">
        <v>0.36</v>
      </c>
      <c r="Z41" s="403" t="s">
        <v>113</v>
      </c>
      <c r="AA41" s="165">
        <f t="shared" si="4"/>
        <v>0.8</v>
      </c>
      <c r="AB41" s="238" t="s">
        <v>114</v>
      </c>
      <c r="AC41" s="236" t="s">
        <v>21</v>
      </c>
      <c r="AD41" s="168" t="s">
        <v>310</v>
      </c>
      <c r="AE41" s="7" t="s">
        <v>311</v>
      </c>
      <c r="AF41" s="7" t="s">
        <v>90</v>
      </c>
      <c r="AG41" s="440" t="s">
        <v>175</v>
      </c>
      <c r="AH41" s="168"/>
      <c r="AI41" s="447"/>
      <c r="AJ41" s="168"/>
      <c r="AK41" s="447"/>
      <c r="AL41" s="447"/>
      <c r="AM41" s="447"/>
      <c r="AN41" s="443"/>
      <c r="AO41" s="443"/>
    </row>
    <row r="42" spans="1:41" ht="86.25">
      <c r="A42" s="6">
        <v>30</v>
      </c>
      <c r="B42" s="6" t="s">
        <v>312</v>
      </c>
      <c r="C42" s="121" t="s">
        <v>305</v>
      </c>
      <c r="D42" s="121" t="s">
        <v>313</v>
      </c>
      <c r="E42" s="168" t="s">
        <v>314</v>
      </c>
      <c r="F42" s="168" t="s">
        <v>315</v>
      </c>
      <c r="G42" s="233" t="s">
        <v>82</v>
      </c>
      <c r="H42" s="7">
        <v>2</v>
      </c>
      <c r="I42" s="199" t="s">
        <v>83</v>
      </c>
      <c r="J42" s="165">
        <v>0.2</v>
      </c>
      <c r="K42" s="403" t="s">
        <v>202</v>
      </c>
      <c r="L42" s="165">
        <f t="shared" si="2"/>
        <v>0.4</v>
      </c>
      <c r="M42" s="238" t="s">
        <v>228</v>
      </c>
      <c r="N42" s="6">
        <v>3</v>
      </c>
      <c r="O42" s="453" t="s">
        <v>316</v>
      </c>
      <c r="P42" s="6" t="s">
        <v>87</v>
      </c>
      <c r="Q42" s="6" t="s">
        <v>87</v>
      </c>
      <c r="R42" s="19" t="s">
        <v>9</v>
      </c>
      <c r="S42" s="19" t="s">
        <v>13</v>
      </c>
      <c r="T42" s="239">
        <v>0.4</v>
      </c>
      <c r="U42" s="19" t="s">
        <v>14</v>
      </c>
      <c r="V42" s="19" t="s">
        <v>16</v>
      </c>
      <c r="W42" s="19" t="s">
        <v>18</v>
      </c>
      <c r="X42" s="408" t="s">
        <v>83</v>
      </c>
      <c r="Y42" s="165">
        <v>0.12</v>
      </c>
      <c r="Z42" s="403" t="s">
        <v>202</v>
      </c>
      <c r="AA42" s="165">
        <f t="shared" si="4"/>
        <v>0.4</v>
      </c>
      <c r="AB42" s="238" t="s">
        <v>228</v>
      </c>
      <c r="AC42" s="236" t="s">
        <v>21</v>
      </c>
      <c r="AD42" s="168" t="s">
        <v>303</v>
      </c>
      <c r="AE42" s="7" t="s">
        <v>311</v>
      </c>
      <c r="AF42" s="7" t="s">
        <v>90</v>
      </c>
      <c r="AG42" s="440" t="s">
        <v>175</v>
      </c>
      <c r="AH42" s="168"/>
      <c r="AI42" s="447"/>
      <c r="AJ42" s="168"/>
      <c r="AK42" s="447"/>
      <c r="AL42" s="168"/>
      <c r="AM42" s="168"/>
      <c r="AN42" s="443"/>
      <c r="AO42" s="443"/>
    </row>
    <row r="43" spans="1:41" ht="81" customHeight="1">
      <c r="A43" s="6">
        <v>31</v>
      </c>
      <c r="B43" s="6" t="s">
        <v>317</v>
      </c>
      <c r="C43" s="121" t="s">
        <v>305</v>
      </c>
      <c r="D43" s="121" t="s">
        <v>318</v>
      </c>
      <c r="E43" s="168" t="s">
        <v>319</v>
      </c>
      <c r="F43" s="168" t="s">
        <v>320</v>
      </c>
      <c r="G43" s="233" t="s">
        <v>82</v>
      </c>
      <c r="H43" s="7">
        <v>5000</v>
      </c>
      <c r="I43" s="199" t="s">
        <v>321</v>
      </c>
      <c r="J43" s="165">
        <v>1</v>
      </c>
      <c r="K43" s="403" t="s">
        <v>113</v>
      </c>
      <c r="L43" s="165">
        <f t="shared" si="2"/>
        <v>0.8</v>
      </c>
      <c r="M43" s="238" t="s">
        <v>85</v>
      </c>
      <c r="N43" s="6">
        <v>4</v>
      </c>
      <c r="O43" s="453" t="s">
        <v>322</v>
      </c>
      <c r="P43" s="6" t="s">
        <v>87</v>
      </c>
      <c r="Q43" s="6" t="s">
        <v>87</v>
      </c>
      <c r="R43" s="19" t="s">
        <v>9</v>
      </c>
      <c r="S43" s="19" t="s">
        <v>13</v>
      </c>
      <c r="T43" s="239">
        <v>0.4</v>
      </c>
      <c r="U43" s="19" t="s">
        <v>14</v>
      </c>
      <c r="V43" s="19" t="s">
        <v>16</v>
      </c>
      <c r="W43" s="19" t="s">
        <v>18</v>
      </c>
      <c r="X43" s="408" t="s">
        <v>105</v>
      </c>
      <c r="Y43" s="165">
        <v>0.6</v>
      </c>
      <c r="Z43" s="403" t="s">
        <v>113</v>
      </c>
      <c r="AA43" s="165">
        <f t="shared" si="4"/>
        <v>0.8</v>
      </c>
      <c r="AB43" s="238" t="s">
        <v>114</v>
      </c>
      <c r="AC43" s="236" t="s">
        <v>21</v>
      </c>
      <c r="AD43" s="453" t="s">
        <v>323</v>
      </c>
      <c r="AE43" s="117" t="s">
        <v>324</v>
      </c>
      <c r="AF43" s="7" t="s">
        <v>90</v>
      </c>
      <c r="AG43" s="440" t="s">
        <v>175</v>
      </c>
      <c r="AH43" s="168"/>
      <c r="AI43" s="447"/>
      <c r="AJ43" s="168"/>
      <c r="AK43" s="447"/>
      <c r="AL43" s="168"/>
      <c r="AM43" s="168"/>
      <c r="AN43" s="443"/>
      <c r="AO43" s="443"/>
    </row>
    <row r="44" spans="1:41" ht="86.25">
      <c r="A44" s="6">
        <v>32</v>
      </c>
      <c r="B44" s="6" t="s">
        <v>325</v>
      </c>
      <c r="C44" s="121" t="s">
        <v>305</v>
      </c>
      <c r="D44" s="121" t="s">
        <v>326</v>
      </c>
      <c r="E44" s="168" t="s">
        <v>327</v>
      </c>
      <c r="F44" s="168" t="s">
        <v>328</v>
      </c>
      <c r="G44" s="233" t="s">
        <v>82</v>
      </c>
      <c r="H44" s="7">
        <v>5000</v>
      </c>
      <c r="I44" s="199" t="s">
        <v>321</v>
      </c>
      <c r="J44" s="165">
        <f t="shared" si="6"/>
        <v>1</v>
      </c>
      <c r="K44" s="403" t="s">
        <v>84</v>
      </c>
      <c r="L44" s="165">
        <f t="shared" si="2"/>
        <v>1</v>
      </c>
      <c r="M44" s="238" t="s">
        <v>85</v>
      </c>
      <c r="N44" s="6">
        <v>5</v>
      </c>
      <c r="O44" s="453" t="s">
        <v>329</v>
      </c>
      <c r="P44" s="6" t="s">
        <v>87</v>
      </c>
      <c r="Q44" s="6" t="s">
        <v>87</v>
      </c>
      <c r="R44" s="19" t="s">
        <v>9</v>
      </c>
      <c r="S44" s="19" t="s">
        <v>13</v>
      </c>
      <c r="T44" s="239">
        <v>0.4</v>
      </c>
      <c r="U44" s="19" t="s">
        <v>14</v>
      </c>
      <c r="V44" s="19" t="s">
        <v>16</v>
      </c>
      <c r="W44" s="19" t="s">
        <v>18</v>
      </c>
      <c r="X44" s="400" t="s">
        <v>97</v>
      </c>
      <c r="Y44" s="165">
        <v>0.4</v>
      </c>
      <c r="Z44" s="403" t="s">
        <v>84</v>
      </c>
      <c r="AA44" s="165">
        <f t="shared" si="4"/>
        <v>1</v>
      </c>
      <c r="AB44" s="238" t="s">
        <v>85</v>
      </c>
      <c r="AC44" s="236" t="s">
        <v>21</v>
      </c>
      <c r="AD44" s="453" t="s">
        <v>330</v>
      </c>
      <c r="AE44" s="117" t="s">
        <v>331</v>
      </c>
      <c r="AF44" s="7" t="s">
        <v>90</v>
      </c>
      <c r="AG44" s="440" t="s">
        <v>175</v>
      </c>
      <c r="AH44" s="257"/>
      <c r="AI44" s="447"/>
      <c r="AJ44" s="257"/>
      <c r="AK44" s="447"/>
      <c r="AL44" s="168"/>
      <c r="AM44" s="168"/>
      <c r="AN44" s="443"/>
      <c r="AO44" s="443"/>
    </row>
    <row r="45" spans="1:41" ht="115.5">
      <c r="A45" s="6">
        <v>33</v>
      </c>
      <c r="B45" s="6" t="s">
        <v>332</v>
      </c>
      <c r="C45" s="121" t="s">
        <v>305</v>
      </c>
      <c r="D45" s="121" t="s">
        <v>333</v>
      </c>
      <c r="E45" s="168" t="s">
        <v>334</v>
      </c>
      <c r="F45" s="168" t="s">
        <v>335</v>
      </c>
      <c r="G45" s="233" t="s">
        <v>82</v>
      </c>
      <c r="H45" s="7">
        <v>5000</v>
      </c>
      <c r="I45" s="199" t="s">
        <v>321</v>
      </c>
      <c r="J45" s="165">
        <f t="shared" ref="J45" si="7">IF(I45="MUY BAJA",20%,IF(I45="BAJA",40%,IF(I45="MEDIA",60%,IF(I45="ALTA",80%,IF(I45="MUY ALTA",100%,IF(I45="",""))))))</f>
        <v>1</v>
      </c>
      <c r="K45" s="403" t="s">
        <v>84</v>
      </c>
      <c r="L45" s="165">
        <v>1</v>
      </c>
      <c r="M45" s="238" t="s">
        <v>85</v>
      </c>
      <c r="N45" s="6">
        <v>6</v>
      </c>
      <c r="O45" s="453" t="s">
        <v>336</v>
      </c>
      <c r="P45" s="6" t="s">
        <v>87</v>
      </c>
      <c r="Q45" s="6" t="s">
        <v>87</v>
      </c>
      <c r="R45" s="19" t="s">
        <v>9</v>
      </c>
      <c r="S45" s="19" t="s">
        <v>13</v>
      </c>
      <c r="T45" s="239">
        <v>0.4</v>
      </c>
      <c r="U45" s="19" t="s">
        <v>14</v>
      </c>
      <c r="V45" s="19" t="s">
        <v>16</v>
      </c>
      <c r="W45" s="19" t="s">
        <v>18</v>
      </c>
      <c r="X45" s="400" t="s">
        <v>97</v>
      </c>
      <c r="Y45" s="165">
        <v>0.4</v>
      </c>
      <c r="Z45" s="403" t="s">
        <v>84</v>
      </c>
      <c r="AA45" s="165">
        <f t="shared" ref="AA45" si="8">IF(Z45="LEVE",20%,IF(Z45="MENOR",40%,IF(Z45="MODERADO",60%,IF(Z45="MAYOR",80%,IF(Z45="CATASTRÓFICO",100%,IF(Z45="",""))))))</f>
        <v>1</v>
      </c>
      <c r="AB45" s="238" t="s">
        <v>85</v>
      </c>
      <c r="AC45" s="236" t="s">
        <v>21</v>
      </c>
      <c r="AD45" s="453" t="s">
        <v>337</v>
      </c>
      <c r="AE45" s="117" t="s">
        <v>331</v>
      </c>
      <c r="AF45" s="7" t="s">
        <v>90</v>
      </c>
      <c r="AG45" s="440" t="s">
        <v>175</v>
      </c>
      <c r="AH45" s="257"/>
      <c r="AI45" s="447"/>
      <c r="AJ45" s="473"/>
      <c r="AK45" s="447"/>
      <c r="AL45" s="215"/>
      <c r="AM45" s="447"/>
      <c r="AN45" s="443"/>
      <c r="AO45" s="443"/>
    </row>
    <row r="46" spans="1:41" ht="92.25" customHeight="1">
      <c r="A46" s="555">
        <v>34</v>
      </c>
      <c r="B46" s="555" t="s">
        <v>338</v>
      </c>
      <c r="C46" s="556" t="s">
        <v>298</v>
      </c>
      <c r="D46" s="556" t="s">
        <v>339</v>
      </c>
      <c r="E46" s="558" t="s">
        <v>340</v>
      </c>
      <c r="F46" s="565" t="s">
        <v>341</v>
      </c>
      <c r="G46" s="513" t="s">
        <v>82</v>
      </c>
      <c r="H46" s="513">
        <v>200</v>
      </c>
      <c r="I46" s="548" t="s">
        <v>105</v>
      </c>
      <c r="J46" s="523">
        <f t="shared" si="6"/>
        <v>0.6</v>
      </c>
      <c r="K46" s="525" t="s">
        <v>98</v>
      </c>
      <c r="L46" s="523">
        <f>IF(K46="LEVE",20%,IF(K46="MENOR",40%,IF(K46="MODERADO",60%,IF(K46="MAYOR",80%,IF(K46="CATASTROFICO",100%,IF(I46="",""))))))</f>
        <v>0.6</v>
      </c>
      <c r="M46" s="544" t="s">
        <v>114</v>
      </c>
      <c r="N46" s="6">
        <v>1</v>
      </c>
      <c r="O46" s="121" t="s">
        <v>342</v>
      </c>
      <c r="P46" s="6" t="s">
        <v>87</v>
      </c>
      <c r="Q46" s="6" t="s">
        <v>87</v>
      </c>
      <c r="R46" s="19" t="s">
        <v>9</v>
      </c>
      <c r="S46" s="19" t="s">
        <v>13</v>
      </c>
      <c r="T46" s="239">
        <v>0.4</v>
      </c>
      <c r="U46" s="19" t="s">
        <v>14</v>
      </c>
      <c r="V46" s="19" t="s">
        <v>16</v>
      </c>
      <c r="W46" s="19" t="s">
        <v>18</v>
      </c>
      <c r="X46" s="548" t="s">
        <v>83</v>
      </c>
      <c r="Y46" s="165">
        <v>0.24</v>
      </c>
      <c r="Z46" s="525" t="s">
        <v>98</v>
      </c>
      <c r="AA46" s="523">
        <f t="shared" si="4"/>
        <v>0.6</v>
      </c>
      <c r="AB46" s="544" t="s">
        <v>98</v>
      </c>
      <c r="AC46" s="236" t="s">
        <v>21</v>
      </c>
      <c r="AD46" s="121" t="s">
        <v>343</v>
      </c>
      <c r="AE46" s="121" t="s">
        <v>344</v>
      </c>
      <c r="AF46" s="7" t="s">
        <v>90</v>
      </c>
      <c r="AG46" s="440" t="s">
        <v>345</v>
      </c>
      <c r="AH46" s="168"/>
      <c r="AI46" s="447"/>
      <c r="AJ46" s="168"/>
      <c r="AK46" s="447"/>
      <c r="AL46" s="463"/>
      <c r="AM46" s="447"/>
      <c r="AN46" s="443"/>
      <c r="AO46" s="443"/>
    </row>
    <row r="47" spans="1:41" ht="86.25">
      <c r="A47" s="554"/>
      <c r="B47" s="554"/>
      <c r="C47" s="557"/>
      <c r="D47" s="557"/>
      <c r="E47" s="559"/>
      <c r="F47" s="559"/>
      <c r="G47" s="514"/>
      <c r="H47" s="514"/>
      <c r="I47" s="549"/>
      <c r="J47" s="524"/>
      <c r="K47" s="526"/>
      <c r="L47" s="524"/>
      <c r="M47" s="545"/>
      <c r="N47" s="6">
        <v>2</v>
      </c>
      <c r="O47" s="121" t="s">
        <v>346</v>
      </c>
      <c r="P47" s="6" t="s">
        <v>87</v>
      </c>
      <c r="Q47" s="6" t="s">
        <v>87</v>
      </c>
      <c r="R47" s="19" t="s">
        <v>9</v>
      </c>
      <c r="S47" s="19" t="s">
        <v>13</v>
      </c>
      <c r="T47" s="239">
        <v>0.4</v>
      </c>
      <c r="U47" s="19" t="s">
        <v>14</v>
      </c>
      <c r="V47" s="19" t="s">
        <v>16</v>
      </c>
      <c r="W47" s="19" t="s">
        <v>18</v>
      </c>
      <c r="X47" s="549"/>
      <c r="Y47" s="189">
        <v>0.16</v>
      </c>
      <c r="Z47" s="526"/>
      <c r="AA47" s="524"/>
      <c r="AB47" s="545"/>
      <c r="AC47" s="236" t="s">
        <v>21</v>
      </c>
      <c r="AD47" s="121" t="s">
        <v>347</v>
      </c>
      <c r="AE47" s="121" t="s">
        <v>348</v>
      </c>
      <c r="AF47" s="7" t="s">
        <v>90</v>
      </c>
      <c r="AG47" s="440" t="s">
        <v>345</v>
      </c>
      <c r="AH47" s="168"/>
      <c r="AI47" s="447"/>
      <c r="AJ47" s="453"/>
      <c r="AK47" s="447"/>
      <c r="AL47" s="454"/>
      <c r="AM47" s="447"/>
      <c r="AN47" s="443"/>
      <c r="AO47" s="443"/>
    </row>
    <row r="48" spans="1:41" ht="122.25" customHeight="1">
      <c r="A48" s="243">
        <v>35</v>
      </c>
      <c r="B48" s="243" t="s">
        <v>349</v>
      </c>
      <c r="C48" s="121" t="s">
        <v>298</v>
      </c>
      <c r="D48" s="121" t="s">
        <v>350</v>
      </c>
      <c r="E48" s="168" t="s">
        <v>351</v>
      </c>
      <c r="F48" s="168" t="s">
        <v>352</v>
      </c>
      <c r="G48" s="233" t="s">
        <v>82</v>
      </c>
      <c r="H48" s="117">
        <v>12</v>
      </c>
      <c r="I48" s="192" t="s">
        <v>97</v>
      </c>
      <c r="J48" s="165">
        <v>0.4</v>
      </c>
      <c r="K48" s="237" t="s">
        <v>202</v>
      </c>
      <c r="L48" s="165">
        <f>IF(K48="LEVE",20%,IF(K48="MENOR",40%,IF(K48="MODERADO",60%,IF(K48="MAYOR",80%,IF(K48="CATASTROFICO",100%,IF(I48="",""))))))</f>
        <v>0.4</v>
      </c>
      <c r="M48" s="238" t="s">
        <v>98</v>
      </c>
      <c r="N48" s="6">
        <v>3</v>
      </c>
      <c r="O48" s="121" t="s">
        <v>353</v>
      </c>
      <c r="P48" s="249" t="s">
        <v>87</v>
      </c>
      <c r="Q48" s="7" t="s">
        <v>87</v>
      </c>
      <c r="R48" s="19" t="s">
        <v>10</v>
      </c>
      <c r="S48" s="19" t="s">
        <v>13</v>
      </c>
      <c r="T48" s="239">
        <v>0.3</v>
      </c>
      <c r="U48" s="19" t="s">
        <v>14</v>
      </c>
      <c r="V48" s="19" t="s">
        <v>16</v>
      </c>
      <c r="W48" s="19" t="s">
        <v>19</v>
      </c>
      <c r="X48" s="192" t="s">
        <v>83</v>
      </c>
      <c r="Y48" s="165">
        <v>0.24</v>
      </c>
      <c r="Z48" s="237" t="s">
        <v>202</v>
      </c>
      <c r="AA48" s="165">
        <f>IF(Z48="LEVE",20%,IF(Z48="MENOR",40%,IF(Z48="MODERADO",60%,IF(Z48="MAYOR",80%,IF(Z48="CATASTROFICO",100%,IF(Z48="",""))))))</f>
        <v>0.4</v>
      </c>
      <c r="AB48" s="238" t="s">
        <v>228</v>
      </c>
      <c r="AC48" s="236" t="s">
        <v>21</v>
      </c>
      <c r="AD48" s="168" t="s">
        <v>354</v>
      </c>
      <c r="AE48" s="121" t="s">
        <v>355</v>
      </c>
      <c r="AF48" s="7" t="s">
        <v>90</v>
      </c>
      <c r="AG48" s="440" t="s">
        <v>345</v>
      </c>
      <c r="AH48" s="168"/>
      <c r="AI48" s="447"/>
      <c r="AJ48" s="168"/>
      <c r="AK48" s="447"/>
      <c r="AL48" s="168"/>
      <c r="AM48" s="447"/>
      <c r="AN48" s="443"/>
      <c r="AO48" s="443"/>
    </row>
    <row r="49" spans="1:41" ht="81" customHeight="1">
      <c r="A49" s="243">
        <v>36</v>
      </c>
      <c r="B49" s="243" t="s">
        <v>356</v>
      </c>
      <c r="C49" s="121" t="s">
        <v>298</v>
      </c>
      <c r="D49" s="489" t="s">
        <v>357</v>
      </c>
      <c r="E49" s="257" t="s">
        <v>358</v>
      </c>
      <c r="F49" s="257" t="s">
        <v>359</v>
      </c>
      <c r="G49" s="233" t="s">
        <v>82</v>
      </c>
      <c r="H49" s="117">
        <v>2</v>
      </c>
      <c r="I49" s="192" t="s">
        <v>83</v>
      </c>
      <c r="J49" s="165">
        <f t="shared" ref="J49:J55" si="9">IF(I49="MUY BAJA",20%,IF(I49="BAJA",40%,IF(I49="MEDIA",60%,IF(I49="ALTA",80%,IF(I49="MUY ALTA",100%,IF(I49="",""))))))</f>
        <v>0.2</v>
      </c>
      <c r="K49" s="237" t="s">
        <v>202</v>
      </c>
      <c r="L49" s="165">
        <f>IF(K49="LEVE",20%,IF(K49="MENOR",40%,IF(K49="MODERADO",60%,IF(K49="MAYOR",80%,IF(K49="CATASTROFICO",100%,IF(I49="",""))))))</f>
        <v>0.4</v>
      </c>
      <c r="M49" s="238" t="s">
        <v>228</v>
      </c>
      <c r="N49" s="6">
        <v>4</v>
      </c>
      <c r="O49" s="121" t="s">
        <v>360</v>
      </c>
      <c r="P49" s="7" t="s">
        <v>87</v>
      </c>
      <c r="Q49" s="7" t="s">
        <v>87</v>
      </c>
      <c r="R49" s="19" t="s">
        <v>9</v>
      </c>
      <c r="S49" s="19" t="s">
        <v>13</v>
      </c>
      <c r="T49" s="239">
        <v>0.3</v>
      </c>
      <c r="U49" s="19" t="s">
        <v>14</v>
      </c>
      <c r="V49" s="19" t="s">
        <v>16</v>
      </c>
      <c r="W49" s="19" t="s">
        <v>18</v>
      </c>
      <c r="X49" s="192" t="s">
        <v>83</v>
      </c>
      <c r="Y49" s="165">
        <v>0.14000000000000001</v>
      </c>
      <c r="Z49" s="237" t="s">
        <v>202</v>
      </c>
      <c r="AA49" s="165">
        <f>IF(Z49="LEVE",20%,IF(Z49="MENOR",40%,IF(Z49="MODERADO",60%,IF(Z49="MAYOR",80%,IF(Z49="CATASTROFICO",100%,IF(Z49="",""))))))</f>
        <v>0.4</v>
      </c>
      <c r="AB49" s="238" t="s">
        <v>228</v>
      </c>
      <c r="AC49" s="236" t="s">
        <v>21</v>
      </c>
      <c r="AD49" s="168" t="s">
        <v>361</v>
      </c>
      <c r="AE49" s="121" t="s">
        <v>362</v>
      </c>
      <c r="AF49" s="7" t="s">
        <v>90</v>
      </c>
      <c r="AG49" s="440" t="s">
        <v>345</v>
      </c>
      <c r="AH49" s="168"/>
      <c r="AI49" s="447"/>
      <c r="AJ49" s="168"/>
      <c r="AK49" s="447"/>
      <c r="AL49" s="168"/>
      <c r="AM49" s="447"/>
      <c r="AN49" s="443"/>
      <c r="AO49" s="443"/>
    </row>
    <row r="50" spans="1:41" ht="81" customHeight="1">
      <c r="A50" s="243">
        <v>37</v>
      </c>
      <c r="B50" s="243" t="s">
        <v>363</v>
      </c>
      <c r="C50" s="121" t="s">
        <v>298</v>
      </c>
      <c r="D50" s="489" t="s">
        <v>364</v>
      </c>
      <c r="E50" s="463" t="s">
        <v>365</v>
      </c>
      <c r="F50" s="463" t="s">
        <v>366</v>
      </c>
      <c r="G50" s="233" t="s">
        <v>82</v>
      </c>
      <c r="H50" s="117">
        <v>50</v>
      </c>
      <c r="I50" s="192" t="s">
        <v>105</v>
      </c>
      <c r="J50" s="165">
        <v>0.6</v>
      </c>
      <c r="K50" s="237" t="s">
        <v>243</v>
      </c>
      <c r="L50" s="165">
        <f>IF(K50="LEVE",20%,IF(K50="MENOR",40%,IF(K50="MODERADO",60%,IF(K50="MAYOR",80%,IF(K50="CATASTROFICO",100%,IF(I50="",""))))))</f>
        <v>0.2</v>
      </c>
      <c r="M50" s="238" t="s">
        <v>98</v>
      </c>
      <c r="N50" s="6">
        <v>5</v>
      </c>
      <c r="O50" s="121" t="s">
        <v>367</v>
      </c>
      <c r="P50" s="7" t="s">
        <v>87</v>
      </c>
      <c r="Q50" s="7" t="s">
        <v>87</v>
      </c>
      <c r="R50" s="19" t="s">
        <v>10</v>
      </c>
      <c r="S50" s="19" t="s">
        <v>13</v>
      </c>
      <c r="T50" s="265">
        <v>0.3</v>
      </c>
      <c r="U50" s="19" t="s">
        <v>14</v>
      </c>
      <c r="V50" s="19" t="s">
        <v>16</v>
      </c>
      <c r="W50" s="19" t="s">
        <v>18</v>
      </c>
      <c r="X50" s="192" t="s">
        <v>97</v>
      </c>
      <c r="Y50" s="253">
        <v>0.42</v>
      </c>
      <c r="Z50" s="237" t="s">
        <v>243</v>
      </c>
      <c r="AA50" s="165">
        <f>IF(Z50="LEVE",20%,IF(Z50="MENOR",40%,IF(Z50="MODERADO",60%,IF(Z50="MAYOR",80%,IF(Z50="CATASTROFICO",100%,IF(Z50="",""))))))</f>
        <v>0.2</v>
      </c>
      <c r="AB50" s="238" t="s">
        <v>228</v>
      </c>
      <c r="AC50" s="236" t="s">
        <v>21</v>
      </c>
      <c r="AD50" s="168" t="s">
        <v>368</v>
      </c>
      <c r="AE50" s="121" t="s">
        <v>369</v>
      </c>
      <c r="AF50" s="7" t="s">
        <v>90</v>
      </c>
      <c r="AG50" s="440" t="s">
        <v>345</v>
      </c>
      <c r="AH50" s="168"/>
      <c r="AI50" s="447"/>
      <c r="AJ50" s="168"/>
      <c r="AK50" s="447"/>
      <c r="AL50" s="168"/>
      <c r="AM50" s="447"/>
      <c r="AN50" s="443"/>
      <c r="AO50" s="443"/>
    </row>
    <row r="51" spans="1:41" ht="218.25" customHeight="1">
      <c r="A51" s="243">
        <v>38</v>
      </c>
      <c r="B51" s="243" t="s">
        <v>370</v>
      </c>
      <c r="C51" s="121" t="s">
        <v>298</v>
      </c>
      <c r="D51" s="249" t="s">
        <v>364</v>
      </c>
      <c r="E51" s="463" t="s">
        <v>365</v>
      </c>
      <c r="F51" s="257" t="s">
        <v>371</v>
      </c>
      <c r="G51" s="233" t="s">
        <v>82</v>
      </c>
      <c r="H51" s="7">
        <v>12</v>
      </c>
      <c r="I51" s="192" t="s">
        <v>97</v>
      </c>
      <c r="J51" s="165">
        <v>0.4</v>
      </c>
      <c r="K51" s="237" t="s">
        <v>84</v>
      </c>
      <c r="L51" s="165">
        <v>1</v>
      </c>
      <c r="M51" s="238" t="s">
        <v>85</v>
      </c>
      <c r="N51" s="6">
        <v>6</v>
      </c>
      <c r="O51" s="121" t="s">
        <v>372</v>
      </c>
      <c r="P51" s="7" t="s">
        <v>87</v>
      </c>
      <c r="Q51" s="7" t="s">
        <v>87</v>
      </c>
      <c r="R51" s="19" t="s">
        <v>9</v>
      </c>
      <c r="S51" s="19" t="s">
        <v>13</v>
      </c>
      <c r="T51" s="239">
        <v>0.3</v>
      </c>
      <c r="U51" s="19" t="s">
        <v>14</v>
      </c>
      <c r="V51" s="19" t="s">
        <v>16</v>
      </c>
      <c r="W51" s="19" t="s">
        <v>18</v>
      </c>
      <c r="X51" s="192" t="s">
        <v>97</v>
      </c>
      <c r="Y51" s="253">
        <v>0.24</v>
      </c>
      <c r="Z51" s="237" t="s">
        <v>84</v>
      </c>
      <c r="AA51" s="165">
        <v>1</v>
      </c>
      <c r="AB51" s="238" t="s">
        <v>85</v>
      </c>
      <c r="AC51" s="236" t="s">
        <v>21</v>
      </c>
      <c r="AD51" s="168" t="s">
        <v>373</v>
      </c>
      <c r="AE51" s="121" t="s">
        <v>369</v>
      </c>
      <c r="AF51" s="7" t="s">
        <v>90</v>
      </c>
      <c r="AG51" s="440" t="s">
        <v>345</v>
      </c>
      <c r="AH51" s="168"/>
      <c r="AI51" s="447"/>
      <c r="AJ51" s="168"/>
      <c r="AK51" s="447"/>
      <c r="AL51" s="168"/>
      <c r="AM51" s="447"/>
      <c r="AN51" s="443"/>
      <c r="AO51" s="443"/>
    </row>
    <row r="52" spans="1:41" ht="165">
      <c r="A52" s="243">
        <v>39</v>
      </c>
      <c r="B52" s="6" t="s">
        <v>374</v>
      </c>
      <c r="C52" s="255" t="s">
        <v>375</v>
      </c>
      <c r="D52" s="485" t="s">
        <v>376</v>
      </c>
      <c r="E52" s="491" t="s">
        <v>377</v>
      </c>
      <c r="F52" s="486" t="s">
        <v>378</v>
      </c>
      <c r="G52" s="233" t="s">
        <v>82</v>
      </c>
      <c r="H52" s="233">
        <v>8</v>
      </c>
      <c r="I52" s="192" t="s">
        <v>97</v>
      </c>
      <c r="J52" s="252">
        <f t="shared" si="9"/>
        <v>0.4</v>
      </c>
      <c r="K52" s="237" t="s">
        <v>113</v>
      </c>
      <c r="L52" s="165">
        <f t="shared" ref="L52:L56" si="10">IF(K52="LEVE",20%,IF(K52="MENOR",40%,IF(K52="MODERADO",60%,IF(K52="MAYOR",80%,IF(K52="CATASTRÓFICO",100%,IF(I52="",""))))))</f>
        <v>0.8</v>
      </c>
      <c r="M52" s="238" t="s">
        <v>114</v>
      </c>
      <c r="N52" s="6">
        <v>1</v>
      </c>
      <c r="O52" s="168" t="s">
        <v>379</v>
      </c>
      <c r="P52" s="164" t="s">
        <v>87</v>
      </c>
      <c r="Q52" s="164" t="s">
        <v>87</v>
      </c>
      <c r="R52" s="19" t="s">
        <v>9</v>
      </c>
      <c r="S52" s="19" t="s">
        <v>13</v>
      </c>
      <c r="T52" s="165">
        <v>0.4</v>
      </c>
      <c r="U52" s="19" t="s">
        <v>14</v>
      </c>
      <c r="V52" s="19" t="s">
        <v>16</v>
      </c>
      <c r="W52" s="19" t="s">
        <v>19</v>
      </c>
      <c r="X52" s="192" t="s">
        <v>83</v>
      </c>
      <c r="Y52" s="165">
        <v>0.48</v>
      </c>
      <c r="Z52" s="237" t="s">
        <v>113</v>
      </c>
      <c r="AA52" s="165">
        <f t="shared" si="4"/>
        <v>0.8</v>
      </c>
      <c r="AB52" s="238" t="s">
        <v>114</v>
      </c>
      <c r="AC52" s="236" t="s">
        <v>21</v>
      </c>
      <c r="AD52" s="121" t="s">
        <v>380</v>
      </c>
      <c r="AE52" s="121" t="s">
        <v>381</v>
      </c>
      <c r="AF52" s="7" t="s">
        <v>90</v>
      </c>
      <c r="AG52" s="440" t="s">
        <v>345</v>
      </c>
      <c r="AH52" s="168"/>
      <c r="AI52" s="447"/>
      <c r="AJ52" s="168"/>
      <c r="AK52" s="451"/>
      <c r="AL52" s="443"/>
      <c r="AM52" s="443"/>
      <c r="AN52" s="443"/>
      <c r="AO52" s="443"/>
    </row>
    <row r="53" spans="1:41" ht="181.5">
      <c r="A53" s="243">
        <v>40</v>
      </c>
      <c r="B53" s="6" t="s">
        <v>382</v>
      </c>
      <c r="C53" s="255" t="s">
        <v>375</v>
      </c>
      <c r="D53" s="487" t="s">
        <v>383</v>
      </c>
      <c r="E53" s="453" t="s">
        <v>384</v>
      </c>
      <c r="F53" s="453" t="s">
        <v>385</v>
      </c>
      <c r="G53" s="233" t="s">
        <v>386</v>
      </c>
      <c r="H53" s="7">
        <v>60</v>
      </c>
      <c r="I53" s="192" t="s">
        <v>105</v>
      </c>
      <c r="J53" s="252">
        <f t="shared" si="9"/>
        <v>0.6</v>
      </c>
      <c r="K53" s="237" t="s">
        <v>243</v>
      </c>
      <c r="L53" s="165">
        <f t="shared" si="10"/>
        <v>0.2</v>
      </c>
      <c r="M53" s="238" t="s">
        <v>98</v>
      </c>
      <c r="N53" s="6">
        <v>2</v>
      </c>
      <c r="O53" s="168" t="s">
        <v>387</v>
      </c>
      <c r="P53" s="6" t="s">
        <v>87</v>
      </c>
      <c r="Q53" s="6" t="s">
        <v>87</v>
      </c>
      <c r="R53" s="19" t="s">
        <v>9</v>
      </c>
      <c r="S53" s="19" t="s">
        <v>13</v>
      </c>
      <c r="T53" s="165">
        <v>0.3</v>
      </c>
      <c r="U53" s="19" t="s">
        <v>14</v>
      </c>
      <c r="V53" s="19" t="s">
        <v>16</v>
      </c>
      <c r="W53" s="19" t="s">
        <v>19</v>
      </c>
      <c r="X53" s="192" t="s">
        <v>83</v>
      </c>
      <c r="Y53" s="165">
        <v>0.12</v>
      </c>
      <c r="Z53" s="237" t="s">
        <v>243</v>
      </c>
      <c r="AA53" s="165">
        <f t="shared" si="4"/>
        <v>0.2</v>
      </c>
      <c r="AB53" s="238" t="s">
        <v>228</v>
      </c>
      <c r="AC53" s="236" t="s">
        <v>21</v>
      </c>
      <c r="AD53" s="121" t="s">
        <v>388</v>
      </c>
      <c r="AE53" s="7" t="s">
        <v>389</v>
      </c>
      <c r="AF53" s="7" t="s">
        <v>90</v>
      </c>
      <c r="AG53" s="440" t="s">
        <v>345</v>
      </c>
      <c r="AH53" s="168"/>
      <c r="AI53" s="447"/>
      <c r="AJ53" s="168"/>
      <c r="AK53" s="451"/>
      <c r="AL53" s="443"/>
      <c r="AM53" s="443"/>
      <c r="AN53" s="443"/>
      <c r="AO53" s="443"/>
    </row>
    <row r="54" spans="1:41" ht="160.5" customHeight="1">
      <c r="A54" s="243">
        <v>41</v>
      </c>
      <c r="B54" s="6" t="s">
        <v>390</v>
      </c>
      <c r="C54" s="121" t="s">
        <v>391</v>
      </c>
      <c r="D54" s="487" t="s">
        <v>392</v>
      </c>
      <c r="E54" s="453" t="s">
        <v>393</v>
      </c>
      <c r="F54" s="453" t="s">
        <v>394</v>
      </c>
      <c r="G54" s="233" t="s">
        <v>82</v>
      </c>
      <c r="H54" s="7">
        <v>32</v>
      </c>
      <c r="I54" s="192" t="s">
        <v>105</v>
      </c>
      <c r="J54" s="252">
        <f t="shared" si="9"/>
        <v>0.6</v>
      </c>
      <c r="K54" s="237" t="s">
        <v>113</v>
      </c>
      <c r="L54" s="165">
        <f t="shared" si="10"/>
        <v>0.8</v>
      </c>
      <c r="M54" s="238" t="s">
        <v>114</v>
      </c>
      <c r="N54" s="6">
        <v>3</v>
      </c>
      <c r="O54" s="471" t="s">
        <v>395</v>
      </c>
      <c r="P54" s="6" t="s">
        <v>87</v>
      </c>
      <c r="Q54" s="6" t="s">
        <v>87</v>
      </c>
      <c r="R54" s="19" t="s">
        <v>10</v>
      </c>
      <c r="S54" s="19" t="s">
        <v>13</v>
      </c>
      <c r="T54" s="254">
        <v>0.3</v>
      </c>
      <c r="U54" s="19" t="s">
        <v>14</v>
      </c>
      <c r="V54" s="19" t="s">
        <v>16</v>
      </c>
      <c r="W54" s="19" t="s">
        <v>18</v>
      </c>
      <c r="X54" s="192" t="s">
        <v>97</v>
      </c>
      <c r="Y54" s="174">
        <v>0.16</v>
      </c>
      <c r="Z54" s="237" t="s">
        <v>113</v>
      </c>
      <c r="AA54" s="165">
        <f t="shared" si="4"/>
        <v>0.8</v>
      </c>
      <c r="AB54" s="238" t="s">
        <v>114</v>
      </c>
      <c r="AC54" s="236" t="s">
        <v>21</v>
      </c>
      <c r="AD54" s="503" t="s">
        <v>396</v>
      </c>
      <c r="AE54" s="7" t="s">
        <v>397</v>
      </c>
      <c r="AF54" s="7" t="s">
        <v>90</v>
      </c>
      <c r="AG54" s="440" t="s">
        <v>345</v>
      </c>
      <c r="AH54" s="168"/>
      <c r="AI54" s="447"/>
      <c r="AJ54" s="168"/>
      <c r="AK54" s="168"/>
      <c r="AL54" s="443"/>
      <c r="AM54" s="443"/>
      <c r="AN54" s="443"/>
      <c r="AO54" s="443"/>
    </row>
    <row r="55" spans="1:41" ht="115.5">
      <c r="A55" s="243">
        <v>42</v>
      </c>
      <c r="B55" s="6" t="s">
        <v>398</v>
      </c>
      <c r="C55" s="121" t="s">
        <v>391</v>
      </c>
      <c r="D55" s="121" t="s">
        <v>399</v>
      </c>
      <c r="E55" s="168" t="s">
        <v>400</v>
      </c>
      <c r="F55" s="168" t="s">
        <v>401</v>
      </c>
      <c r="G55" s="233" t="s">
        <v>131</v>
      </c>
      <c r="H55" s="7">
        <v>816</v>
      </c>
      <c r="I55" s="192" t="s">
        <v>124</v>
      </c>
      <c r="J55" s="252">
        <f t="shared" si="9"/>
        <v>0.8</v>
      </c>
      <c r="K55" s="237" t="s">
        <v>113</v>
      </c>
      <c r="L55" s="165">
        <f t="shared" si="10"/>
        <v>0.8</v>
      </c>
      <c r="M55" s="238" t="s">
        <v>114</v>
      </c>
      <c r="N55" s="7">
        <v>4</v>
      </c>
      <c r="O55" s="168" t="s">
        <v>402</v>
      </c>
      <c r="P55" s="7" t="s">
        <v>87</v>
      </c>
      <c r="Q55" s="7" t="s">
        <v>87</v>
      </c>
      <c r="R55" s="19" t="s">
        <v>9</v>
      </c>
      <c r="S55" s="19" t="s">
        <v>12</v>
      </c>
      <c r="T55" s="172">
        <v>0.3</v>
      </c>
      <c r="U55" s="19" t="s">
        <v>14</v>
      </c>
      <c r="V55" s="19" t="s">
        <v>16</v>
      </c>
      <c r="W55" s="19" t="s">
        <v>19</v>
      </c>
      <c r="X55" s="192" t="s">
        <v>97</v>
      </c>
      <c r="Y55" s="165">
        <v>0.16</v>
      </c>
      <c r="Z55" s="237" t="s">
        <v>113</v>
      </c>
      <c r="AA55" s="165">
        <f t="shared" si="4"/>
        <v>0.8</v>
      </c>
      <c r="AB55" s="238" t="s">
        <v>114</v>
      </c>
      <c r="AC55" s="236" t="s">
        <v>21</v>
      </c>
      <c r="AD55" s="168" t="s">
        <v>403</v>
      </c>
      <c r="AE55" s="7" t="s">
        <v>404</v>
      </c>
      <c r="AF55" s="7" t="s">
        <v>90</v>
      </c>
      <c r="AG55" s="440" t="s">
        <v>345</v>
      </c>
      <c r="AH55" s="168"/>
      <c r="AI55" s="451"/>
      <c r="AJ55" s="168"/>
      <c r="AK55" s="168"/>
      <c r="AL55" s="443"/>
      <c r="AM55" s="443"/>
      <c r="AN55" s="443"/>
      <c r="AO55" s="443"/>
    </row>
    <row r="56" spans="1:41" ht="91.5" customHeight="1">
      <c r="A56" s="467">
        <v>43</v>
      </c>
      <c r="B56" s="6" t="s">
        <v>405</v>
      </c>
      <c r="C56" s="121" t="s">
        <v>406</v>
      </c>
      <c r="D56" s="121" t="s">
        <v>407</v>
      </c>
      <c r="E56" s="168" t="s">
        <v>408</v>
      </c>
      <c r="F56" s="168" t="s">
        <v>409</v>
      </c>
      <c r="G56" s="233" t="s">
        <v>96</v>
      </c>
      <c r="H56" s="7">
        <v>1</v>
      </c>
      <c r="I56" s="464" t="s">
        <v>83</v>
      </c>
      <c r="J56" s="362">
        <v>0.2</v>
      </c>
      <c r="K56" s="465" t="s">
        <v>113</v>
      </c>
      <c r="L56" s="362">
        <f t="shared" si="10"/>
        <v>0.8</v>
      </c>
      <c r="M56" s="466" t="s">
        <v>114</v>
      </c>
      <c r="N56" s="6">
        <v>5</v>
      </c>
      <c r="O56" s="168" t="s">
        <v>410</v>
      </c>
      <c r="P56" s="164" t="s">
        <v>87</v>
      </c>
      <c r="Q56" s="164" t="s">
        <v>87</v>
      </c>
      <c r="R56" s="19" t="s">
        <v>9</v>
      </c>
      <c r="S56" s="19" t="s">
        <v>13</v>
      </c>
      <c r="T56" s="165">
        <v>0.3</v>
      </c>
      <c r="U56" s="19" t="s">
        <v>14</v>
      </c>
      <c r="V56" s="19" t="s">
        <v>16</v>
      </c>
      <c r="W56" s="19" t="s">
        <v>19</v>
      </c>
      <c r="X56" s="548" t="s">
        <v>105</v>
      </c>
      <c r="Y56" s="189">
        <v>0.04</v>
      </c>
      <c r="Z56" s="468" t="s">
        <v>113</v>
      </c>
      <c r="AA56" s="252">
        <v>0.8</v>
      </c>
      <c r="AB56" s="466" t="s">
        <v>114</v>
      </c>
      <c r="AC56" s="542" t="s">
        <v>21</v>
      </c>
      <c r="AD56" s="168" t="s">
        <v>411</v>
      </c>
      <c r="AE56" s="255" t="s">
        <v>412</v>
      </c>
      <c r="AF56" s="7" t="s">
        <v>90</v>
      </c>
      <c r="AG56" s="440" t="s">
        <v>345</v>
      </c>
      <c r="AH56" s="449"/>
      <c r="AI56" s="168"/>
      <c r="AJ56" s="449"/>
      <c r="AK56" s="168"/>
      <c r="AL56" s="449"/>
      <c r="AM56" s="168"/>
      <c r="AN56" s="443"/>
      <c r="AO56" s="443"/>
    </row>
    <row r="57" spans="1:41" ht="90.75" customHeight="1">
      <c r="A57" s="467">
        <v>44</v>
      </c>
      <c r="B57" s="6" t="s">
        <v>413</v>
      </c>
      <c r="C57" s="484" t="s">
        <v>414</v>
      </c>
      <c r="D57" s="484" t="s">
        <v>415</v>
      </c>
      <c r="E57" s="480" t="s">
        <v>416</v>
      </c>
      <c r="F57" s="480" t="s">
        <v>417</v>
      </c>
      <c r="G57" s="233" t="s">
        <v>96</v>
      </c>
      <c r="H57" s="7">
        <v>1</v>
      </c>
      <c r="I57" s="464" t="s">
        <v>83</v>
      </c>
      <c r="J57" s="362">
        <v>0.2</v>
      </c>
      <c r="K57" s="465" t="s">
        <v>113</v>
      </c>
      <c r="L57" s="362">
        <f t="shared" ref="L57:L58" si="11">IF(K57="LEVE",20%,IF(K57="MENOR",40%,IF(K57="MODERADO",60%,IF(K57="MAYOR",80%,IF(K57="CATASTRÓFICO",100%,IF(I57="",""))))))</f>
        <v>0.8</v>
      </c>
      <c r="M57" s="466" t="s">
        <v>114</v>
      </c>
      <c r="N57" s="6">
        <v>6</v>
      </c>
      <c r="O57" s="168" t="s">
        <v>418</v>
      </c>
      <c r="P57" s="164" t="s">
        <v>87</v>
      </c>
      <c r="Q57" s="164" t="s">
        <v>87</v>
      </c>
      <c r="R57" s="19" t="s">
        <v>9</v>
      </c>
      <c r="S57" s="19" t="s">
        <v>13</v>
      </c>
      <c r="T57" s="165">
        <v>0.3</v>
      </c>
      <c r="U57" s="19" t="s">
        <v>14</v>
      </c>
      <c r="V57" s="19" t="s">
        <v>16</v>
      </c>
      <c r="W57" s="19" t="s">
        <v>19</v>
      </c>
      <c r="X57" s="549"/>
      <c r="Y57" s="189">
        <v>0.04</v>
      </c>
      <c r="Z57" s="468" t="s">
        <v>113</v>
      </c>
      <c r="AA57" s="362">
        <v>0.8</v>
      </c>
      <c r="AB57" s="466" t="s">
        <v>114</v>
      </c>
      <c r="AC57" s="543"/>
      <c r="AD57" s="168" t="s">
        <v>419</v>
      </c>
      <c r="AE57" s="255" t="s">
        <v>412</v>
      </c>
      <c r="AF57" s="7" t="s">
        <v>90</v>
      </c>
      <c r="AG57" s="440" t="s">
        <v>345</v>
      </c>
      <c r="AH57" s="168"/>
      <c r="AI57" s="454"/>
      <c r="AJ57" s="168"/>
      <c r="AK57" s="168"/>
      <c r="AL57" s="168"/>
      <c r="AM57" s="168"/>
      <c r="AN57" s="443"/>
      <c r="AO57" s="443"/>
    </row>
    <row r="58" spans="1:41" ht="52.5" customHeight="1">
      <c r="A58" s="555">
        <v>45</v>
      </c>
      <c r="B58" s="555" t="s">
        <v>420</v>
      </c>
      <c r="C58" s="556" t="s">
        <v>78</v>
      </c>
      <c r="D58" s="556" t="s">
        <v>421</v>
      </c>
      <c r="E58" s="556" t="s">
        <v>422</v>
      </c>
      <c r="F58" s="556" t="s">
        <v>423</v>
      </c>
      <c r="G58" s="513" t="s">
        <v>131</v>
      </c>
      <c r="H58" s="513">
        <v>160</v>
      </c>
      <c r="I58" s="522" t="s">
        <v>105</v>
      </c>
      <c r="J58" s="523">
        <f t="shared" ref="J58" si="12">IF(I58="MUY BAJA",20%,IF(I58="BAJA",40%,IF(I58="MEDIA",60%,IF(I58="ALTA",80%,IF(I58="MUY ALTA",100%,IF(I58="",""))))))</f>
        <v>0.6</v>
      </c>
      <c r="K58" s="525" t="s">
        <v>113</v>
      </c>
      <c r="L58" s="523">
        <f t="shared" si="11"/>
        <v>0.8</v>
      </c>
      <c r="M58" s="544" t="s">
        <v>114</v>
      </c>
      <c r="N58" s="6">
        <v>1</v>
      </c>
      <c r="O58" s="168" t="s">
        <v>424</v>
      </c>
      <c r="P58" s="6" t="s">
        <v>87</v>
      </c>
      <c r="Q58" s="6" t="s">
        <v>87</v>
      </c>
      <c r="R58" s="19" t="s">
        <v>11</v>
      </c>
      <c r="S58" s="19" t="s">
        <v>13</v>
      </c>
      <c r="T58" s="165">
        <v>0.3</v>
      </c>
      <c r="U58" s="19" t="s">
        <v>14</v>
      </c>
      <c r="V58" s="19" t="s">
        <v>16</v>
      </c>
      <c r="W58" s="19" t="s">
        <v>19</v>
      </c>
      <c r="X58" s="548" t="s">
        <v>105</v>
      </c>
      <c r="Y58" s="189">
        <v>0.12</v>
      </c>
      <c r="Z58" s="594" t="s">
        <v>98</v>
      </c>
      <c r="AA58" s="523">
        <v>0.6</v>
      </c>
      <c r="AB58" s="544" t="s">
        <v>98</v>
      </c>
      <c r="AC58" s="542" t="s">
        <v>21</v>
      </c>
      <c r="AD58" s="168" t="s">
        <v>425</v>
      </c>
      <c r="AE58" s="255" t="s">
        <v>412</v>
      </c>
      <c r="AF58" s="7" t="s">
        <v>90</v>
      </c>
      <c r="AG58" s="469" t="s">
        <v>91</v>
      </c>
      <c r="AH58" s="455"/>
      <c r="AI58" s="454"/>
      <c r="AJ58" s="455"/>
      <c r="AK58" s="168"/>
      <c r="AL58" s="455"/>
      <c r="AM58" s="168"/>
      <c r="AN58" s="443"/>
      <c r="AO58" s="443"/>
    </row>
    <row r="59" spans="1:41" ht="67.5" customHeight="1">
      <c r="A59" s="554"/>
      <c r="B59" s="554"/>
      <c r="C59" s="557"/>
      <c r="D59" s="557"/>
      <c r="E59" s="559"/>
      <c r="F59" s="559"/>
      <c r="G59" s="514"/>
      <c r="H59" s="514"/>
      <c r="I59" s="549"/>
      <c r="J59" s="546"/>
      <c r="K59" s="526"/>
      <c r="L59" s="524"/>
      <c r="M59" s="560"/>
      <c r="N59" s="6">
        <v>2</v>
      </c>
      <c r="O59" s="168" t="s">
        <v>426</v>
      </c>
      <c r="P59" s="6" t="s">
        <v>87</v>
      </c>
      <c r="Q59" s="6" t="s">
        <v>87</v>
      </c>
      <c r="R59" s="19" t="s">
        <v>10</v>
      </c>
      <c r="S59" s="19" t="s">
        <v>13</v>
      </c>
      <c r="T59" s="165">
        <v>0.4</v>
      </c>
      <c r="U59" s="19" t="s">
        <v>14</v>
      </c>
      <c r="V59" s="19" t="s">
        <v>16</v>
      </c>
      <c r="W59" s="19" t="s">
        <v>18</v>
      </c>
      <c r="X59" s="549"/>
      <c r="Y59" s="189">
        <v>7.1999999999999995E-2</v>
      </c>
      <c r="Z59" s="595"/>
      <c r="AA59" s="524"/>
      <c r="AB59" s="545"/>
      <c r="AC59" s="543"/>
      <c r="AD59" s="168" t="s">
        <v>427</v>
      </c>
      <c r="AE59" s="255" t="s">
        <v>412</v>
      </c>
      <c r="AF59" s="7" t="s">
        <v>90</v>
      </c>
      <c r="AG59" s="469" t="s">
        <v>91</v>
      </c>
      <c r="AH59" s="449"/>
      <c r="AI59" s="454"/>
      <c r="AJ59" s="449"/>
      <c r="AK59" s="454"/>
      <c r="AL59" s="449"/>
      <c r="AM59" s="454"/>
      <c r="AN59" s="443"/>
      <c r="AO59" s="443"/>
    </row>
    <row r="60" spans="1:41" ht="56.25" customHeight="1">
      <c r="A60" s="232">
        <v>46</v>
      </c>
      <c r="B60" s="6" t="s">
        <v>428</v>
      </c>
      <c r="C60" s="121" t="s">
        <v>78</v>
      </c>
      <c r="D60" s="121" t="s">
        <v>429</v>
      </c>
      <c r="E60" s="168" t="s">
        <v>430</v>
      </c>
      <c r="F60" s="168" t="s">
        <v>431</v>
      </c>
      <c r="G60" s="233" t="s">
        <v>131</v>
      </c>
      <c r="H60" s="7">
        <v>1000</v>
      </c>
      <c r="I60" s="464" t="s">
        <v>124</v>
      </c>
      <c r="J60" s="252">
        <v>0.8</v>
      </c>
      <c r="K60" s="465" t="s">
        <v>98</v>
      </c>
      <c r="L60" s="165">
        <v>0.6</v>
      </c>
      <c r="M60" s="466" t="s">
        <v>114</v>
      </c>
      <c r="N60" s="6">
        <v>1</v>
      </c>
      <c r="O60" s="121" t="s">
        <v>432</v>
      </c>
      <c r="P60" s="6" t="s">
        <v>87</v>
      </c>
      <c r="Q60" s="6" t="s">
        <v>87</v>
      </c>
      <c r="R60" s="19" t="s">
        <v>10</v>
      </c>
      <c r="S60" s="19" t="s">
        <v>13</v>
      </c>
      <c r="T60" s="165">
        <v>0.4</v>
      </c>
      <c r="U60" s="19" t="s">
        <v>14</v>
      </c>
      <c r="V60" s="19" t="s">
        <v>16</v>
      </c>
      <c r="W60" s="19" t="s">
        <v>18</v>
      </c>
      <c r="X60" s="192" t="s">
        <v>97</v>
      </c>
      <c r="Y60" s="165">
        <v>0.32</v>
      </c>
      <c r="Z60" s="237" t="s">
        <v>98</v>
      </c>
      <c r="AA60" s="165">
        <v>0.6</v>
      </c>
      <c r="AB60" s="238" t="s">
        <v>98</v>
      </c>
      <c r="AC60" s="236" t="s">
        <v>21</v>
      </c>
      <c r="AD60" s="168" t="s">
        <v>433</v>
      </c>
      <c r="AE60" s="255" t="s">
        <v>434</v>
      </c>
      <c r="AF60" s="7" t="s">
        <v>90</v>
      </c>
      <c r="AG60" s="440" t="s">
        <v>345</v>
      </c>
      <c r="AH60" s="454"/>
      <c r="AI60" s="454"/>
      <c r="AJ60" s="454"/>
      <c r="AK60" s="454"/>
      <c r="AL60" s="454"/>
      <c r="AM60" s="454"/>
      <c r="AN60" s="443"/>
      <c r="AO60" s="443"/>
    </row>
    <row r="61" spans="1:41" ht="47.25" customHeight="1">
      <c r="A61" s="561">
        <v>47</v>
      </c>
      <c r="B61" s="563" t="s">
        <v>435</v>
      </c>
      <c r="C61" s="556" t="s">
        <v>78</v>
      </c>
      <c r="D61" s="556" t="s">
        <v>436</v>
      </c>
      <c r="E61" s="558" t="s">
        <v>437</v>
      </c>
      <c r="F61" s="558" t="s">
        <v>438</v>
      </c>
      <c r="G61" s="513" t="s">
        <v>210</v>
      </c>
      <c r="H61" s="513">
        <v>160</v>
      </c>
      <c r="I61" s="548" t="s">
        <v>105</v>
      </c>
      <c r="J61" s="523">
        <v>0.6</v>
      </c>
      <c r="K61" s="525" t="s">
        <v>113</v>
      </c>
      <c r="L61" s="523">
        <v>0.8</v>
      </c>
      <c r="M61" s="544" t="s">
        <v>114</v>
      </c>
      <c r="N61" s="6">
        <v>1</v>
      </c>
      <c r="O61" s="121" t="s">
        <v>439</v>
      </c>
      <c r="P61" s="6" t="s">
        <v>87</v>
      </c>
      <c r="Q61" s="6" t="s">
        <v>87</v>
      </c>
      <c r="R61" s="19" t="s">
        <v>11</v>
      </c>
      <c r="S61" s="19" t="s">
        <v>13</v>
      </c>
      <c r="T61" s="165">
        <v>0.3</v>
      </c>
      <c r="U61" s="19" t="s">
        <v>14</v>
      </c>
      <c r="V61" s="19" t="s">
        <v>16</v>
      </c>
      <c r="W61" s="19" t="s">
        <v>19</v>
      </c>
      <c r="X61" s="548" t="s">
        <v>83</v>
      </c>
      <c r="Y61" s="165">
        <v>0.28000000000000003</v>
      </c>
      <c r="Z61" s="596" t="s">
        <v>113</v>
      </c>
      <c r="AA61" s="523">
        <f>IF(Z61="LEVE",20%,IF(Z61="MENOR",40%,IF(Z61="MODERADO",60%,IF(Z61="MAYOR",80%,IF(Z61="CATASTRÓFICO",100%,IF(X61="",""))))))</f>
        <v>0.8</v>
      </c>
      <c r="AB61" s="544" t="s">
        <v>114</v>
      </c>
      <c r="AC61" s="236" t="s">
        <v>21</v>
      </c>
      <c r="AD61" s="168" t="s">
        <v>440</v>
      </c>
      <c r="AE61" s="258" t="s">
        <v>441</v>
      </c>
      <c r="AF61" s="7" t="s">
        <v>90</v>
      </c>
      <c r="AG61" s="440" t="s">
        <v>345</v>
      </c>
      <c r="AH61" s="455"/>
      <c r="AI61" s="454"/>
      <c r="AJ61" s="455"/>
      <c r="AK61" s="168"/>
      <c r="AL61" s="455"/>
      <c r="AM61" s="168"/>
      <c r="AN61" s="443"/>
      <c r="AO61" s="443"/>
    </row>
    <row r="62" spans="1:41" ht="47.25" customHeight="1">
      <c r="A62" s="562"/>
      <c r="B62" s="564"/>
      <c r="C62" s="557"/>
      <c r="D62" s="557"/>
      <c r="E62" s="559"/>
      <c r="F62" s="559"/>
      <c r="G62" s="514"/>
      <c r="H62" s="514"/>
      <c r="I62" s="549"/>
      <c r="J62" s="524"/>
      <c r="K62" s="529"/>
      <c r="L62" s="524"/>
      <c r="M62" s="545"/>
      <c r="N62" s="6">
        <v>2</v>
      </c>
      <c r="O62" s="121" t="s">
        <v>442</v>
      </c>
      <c r="P62" s="6" t="s">
        <v>87</v>
      </c>
      <c r="Q62" s="6" t="s">
        <v>87</v>
      </c>
      <c r="R62" s="19" t="s">
        <v>10</v>
      </c>
      <c r="S62" s="19" t="s">
        <v>13</v>
      </c>
      <c r="T62" s="165">
        <v>0.4</v>
      </c>
      <c r="U62" s="19" t="s">
        <v>14</v>
      </c>
      <c r="V62" s="19" t="s">
        <v>16</v>
      </c>
      <c r="W62" s="19" t="s">
        <v>18</v>
      </c>
      <c r="X62" s="549"/>
      <c r="Y62" s="189">
        <v>0.16800000000000001</v>
      </c>
      <c r="Z62" s="597"/>
      <c r="AA62" s="524"/>
      <c r="AB62" s="545"/>
      <c r="AC62" s="236" t="s">
        <v>100</v>
      </c>
      <c r="AD62" s="257" t="s">
        <v>440</v>
      </c>
      <c r="AE62" s="258" t="s">
        <v>441</v>
      </c>
      <c r="AF62" s="7" t="s">
        <v>90</v>
      </c>
      <c r="AG62" s="440" t="s">
        <v>345</v>
      </c>
      <c r="AH62" s="449"/>
      <c r="AI62" s="454"/>
      <c r="AJ62" s="449"/>
      <c r="AK62" s="454"/>
      <c r="AL62" s="449"/>
      <c r="AM62" s="454"/>
      <c r="AN62" s="443"/>
      <c r="AO62" s="443"/>
    </row>
    <row r="63" spans="1:41" ht="56.25" customHeight="1">
      <c r="A63" s="467">
        <v>48</v>
      </c>
      <c r="B63" s="467" t="s">
        <v>443</v>
      </c>
      <c r="C63" s="484" t="s">
        <v>444</v>
      </c>
      <c r="D63" s="484" t="s">
        <v>445</v>
      </c>
      <c r="E63" s="492" t="s">
        <v>446</v>
      </c>
      <c r="F63" s="492" t="s">
        <v>447</v>
      </c>
      <c r="G63" s="233" t="s">
        <v>96</v>
      </c>
      <c r="H63" s="470">
        <v>160</v>
      </c>
      <c r="I63" s="192" t="s">
        <v>105</v>
      </c>
      <c r="J63" s="252">
        <v>0.6</v>
      </c>
      <c r="K63" s="237" t="s">
        <v>113</v>
      </c>
      <c r="L63" s="165">
        <v>0.8</v>
      </c>
      <c r="M63" s="238" t="s">
        <v>85</v>
      </c>
      <c r="N63" s="6">
        <v>1</v>
      </c>
      <c r="O63" s="121" t="s">
        <v>448</v>
      </c>
      <c r="P63" s="6" t="s">
        <v>87</v>
      </c>
      <c r="Q63" s="6" t="s">
        <v>87</v>
      </c>
      <c r="R63" s="19" t="s">
        <v>10</v>
      </c>
      <c r="S63" s="19" t="s">
        <v>13</v>
      </c>
      <c r="T63" s="165">
        <v>0.3</v>
      </c>
      <c r="U63" s="19" t="s">
        <v>14</v>
      </c>
      <c r="V63" s="19" t="s">
        <v>16</v>
      </c>
      <c r="W63" s="19" t="s">
        <v>18</v>
      </c>
      <c r="X63" s="464" t="s">
        <v>83</v>
      </c>
      <c r="Y63" s="256">
        <v>0.12</v>
      </c>
      <c r="Z63" s="403" t="s">
        <v>113</v>
      </c>
      <c r="AA63" s="477">
        <v>0.8</v>
      </c>
      <c r="AB63" s="238" t="s">
        <v>114</v>
      </c>
      <c r="AC63" s="236" t="s">
        <v>21</v>
      </c>
      <c r="AD63" s="168" t="s">
        <v>449</v>
      </c>
      <c r="AE63" s="258" t="s">
        <v>441</v>
      </c>
      <c r="AF63" s="7" t="s">
        <v>90</v>
      </c>
      <c r="AG63" s="440" t="s">
        <v>345</v>
      </c>
      <c r="AH63" s="454"/>
      <c r="AI63" s="454"/>
      <c r="AJ63" s="454"/>
      <c r="AK63" s="454"/>
      <c r="AL63" s="454"/>
      <c r="AM63" s="454"/>
      <c r="AN63" s="443"/>
      <c r="AO63" s="443"/>
    </row>
    <row r="64" spans="1:41" ht="75.75">
      <c r="A64" s="232">
        <v>49</v>
      </c>
      <c r="B64" s="467" t="s">
        <v>450</v>
      </c>
      <c r="C64" s="484" t="s">
        <v>444</v>
      </c>
      <c r="D64" s="484" t="s">
        <v>445</v>
      </c>
      <c r="E64" s="480" t="s">
        <v>451</v>
      </c>
      <c r="F64" s="480" t="s">
        <v>447</v>
      </c>
      <c r="G64" s="233" t="s">
        <v>96</v>
      </c>
      <c r="H64" s="470">
        <v>15</v>
      </c>
      <c r="I64" s="192" t="s">
        <v>97</v>
      </c>
      <c r="J64" s="252">
        <v>0.6</v>
      </c>
      <c r="K64" s="237" t="s">
        <v>84</v>
      </c>
      <c r="L64" s="165">
        <v>0.8</v>
      </c>
      <c r="M64" s="238" t="s">
        <v>85</v>
      </c>
      <c r="N64" s="6">
        <v>1</v>
      </c>
      <c r="O64" s="121" t="s">
        <v>452</v>
      </c>
      <c r="P64" s="6" t="s">
        <v>87</v>
      </c>
      <c r="Q64" s="6" t="s">
        <v>87</v>
      </c>
      <c r="R64" s="19" t="s">
        <v>11</v>
      </c>
      <c r="S64" s="19" t="s">
        <v>13</v>
      </c>
      <c r="T64" s="165">
        <v>0.3</v>
      </c>
      <c r="U64" s="19" t="s">
        <v>14</v>
      </c>
      <c r="V64" s="19" t="s">
        <v>16</v>
      </c>
      <c r="W64" s="19" t="s">
        <v>19</v>
      </c>
      <c r="X64" s="192" t="s">
        <v>97</v>
      </c>
      <c r="Y64" s="165">
        <v>0.4</v>
      </c>
      <c r="Z64" s="237" t="s">
        <v>84</v>
      </c>
      <c r="AA64" s="165">
        <v>0.8</v>
      </c>
      <c r="AB64" s="238" t="s">
        <v>85</v>
      </c>
      <c r="AC64" s="236" t="s">
        <v>21</v>
      </c>
      <c r="AD64" s="121" t="s">
        <v>453</v>
      </c>
      <c r="AE64" s="258" t="s">
        <v>441</v>
      </c>
      <c r="AF64" s="7" t="s">
        <v>90</v>
      </c>
      <c r="AG64" s="440" t="s">
        <v>345</v>
      </c>
      <c r="AH64" s="454"/>
      <c r="AI64" s="454"/>
      <c r="AJ64" s="454"/>
      <c r="AK64" s="454"/>
      <c r="AL64" s="454"/>
      <c r="AM64" s="454"/>
      <c r="AN64" s="443"/>
      <c r="AO64" s="443"/>
    </row>
    <row r="65" spans="1:41" ht="82.5" customHeight="1">
      <c r="A65" s="472">
        <v>50</v>
      </c>
      <c r="B65" s="6" t="s">
        <v>454</v>
      </c>
      <c r="C65" s="121" t="s">
        <v>78</v>
      </c>
      <c r="D65" s="121" t="s">
        <v>455</v>
      </c>
      <c r="E65" s="168" t="s">
        <v>456</v>
      </c>
      <c r="F65" s="168" t="s">
        <v>457</v>
      </c>
      <c r="G65" s="233" t="s">
        <v>82</v>
      </c>
      <c r="H65" s="7">
        <v>8</v>
      </c>
      <c r="I65" s="192" t="s">
        <v>97</v>
      </c>
      <c r="J65" s="252">
        <f t="shared" ref="J65:J75" si="13">IF(I65="MUY BAJA",20%,IF(I65="BAJA",40%,IF(I65="MEDIA",60%,IF(I65="ALTA",80%,IF(I65="MUY ALTA",100%,IF(I65="",""))))))</f>
        <v>0.4</v>
      </c>
      <c r="K65" s="237" t="s">
        <v>84</v>
      </c>
      <c r="L65" s="165">
        <f t="shared" ref="L65:L67" si="14">IF(K65="LEVE",20%,IF(K65="MENOR",40%,IF(K65="MODERADO",60%,IF(K65="MAYOR",80%,IF(K65="CATASTRÓFICO",100%,IF(I65="",""))))))</f>
        <v>1</v>
      </c>
      <c r="M65" s="238" t="s">
        <v>85</v>
      </c>
      <c r="N65" s="7">
        <v>2</v>
      </c>
      <c r="O65" s="168" t="s">
        <v>458</v>
      </c>
      <c r="P65" s="7" t="s">
        <v>87</v>
      </c>
      <c r="Q65" s="7" t="s">
        <v>87</v>
      </c>
      <c r="R65" s="19" t="s">
        <v>9</v>
      </c>
      <c r="S65" s="19" t="s">
        <v>13</v>
      </c>
      <c r="T65" s="8">
        <v>0.4</v>
      </c>
      <c r="U65" s="19" t="s">
        <v>14</v>
      </c>
      <c r="V65" s="19" t="s">
        <v>16</v>
      </c>
      <c r="W65" s="19" t="s">
        <v>19</v>
      </c>
      <c r="X65" s="192" t="s">
        <v>83</v>
      </c>
      <c r="Y65" s="253">
        <v>0</v>
      </c>
      <c r="Z65" s="237" t="s">
        <v>113</v>
      </c>
      <c r="AA65" s="165">
        <f>IF(Z65="LEVE",20%,IF(Z65="MENOR",40%,IF(Z65="MODERADO",60%,IF(Z65="MAYOR",80%,IF(Z65="CATASTRÓFICO",100%,IF(X65="",""))))))</f>
        <v>0.8</v>
      </c>
      <c r="AB65" s="238" t="s">
        <v>114</v>
      </c>
      <c r="AC65" s="236" t="s">
        <v>21</v>
      </c>
      <c r="AD65" s="463" t="s">
        <v>453</v>
      </c>
      <c r="AE65" s="7" t="s">
        <v>459</v>
      </c>
      <c r="AF65" s="7" t="s">
        <v>90</v>
      </c>
      <c r="AG65" s="440" t="s">
        <v>345</v>
      </c>
      <c r="AH65" s="449"/>
      <c r="AI65" s="454"/>
      <c r="AJ65" s="449"/>
      <c r="AK65" s="454"/>
      <c r="AL65" s="449"/>
      <c r="AM65" s="454"/>
      <c r="AN65" s="443"/>
      <c r="AO65" s="443"/>
    </row>
    <row r="66" spans="1:41" ht="75.75">
      <c r="A66" s="232">
        <v>51</v>
      </c>
      <c r="B66" s="6" t="s">
        <v>460</v>
      </c>
      <c r="C66" s="121" t="s">
        <v>78</v>
      </c>
      <c r="D66" s="121" t="s">
        <v>461</v>
      </c>
      <c r="E66" s="168" t="s">
        <v>462</v>
      </c>
      <c r="F66" s="168" t="s">
        <v>463</v>
      </c>
      <c r="G66" s="233" t="s">
        <v>82</v>
      </c>
      <c r="H66" s="7">
        <v>8</v>
      </c>
      <c r="I66" s="192" t="s">
        <v>105</v>
      </c>
      <c r="J66" s="252">
        <f t="shared" si="13"/>
        <v>0.6</v>
      </c>
      <c r="K66" s="237" t="s">
        <v>243</v>
      </c>
      <c r="L66" s="165">
        <f t="shared" si="14"/>
        <v>0.2</v>
      </c>
      <c r="M66" s="238" t="s">
        <v>228</v>
      </c>
      <c r="N66" s="7">
        <v>3</v>
      </c>
      <c r="O66" s="168" t="s">
        <v>464</v>
      </c>
      <c r="P66" s="7" t="s">
        <v>87</v>
      </c>
      <c r="Q66" s="7" t="s">
        <v>87</v>
      </c>
      <c r="R66" s="19" t="s">
        <v>9</v>
      </c>
      <c r="S66" s="19" t="s">
        <v>13</v>
      </c>
      <c r="T66" s="8">
        <v>0.4</v>
      </c>
      <c r="U66" s="19" t="s">
        <v>14</v>
      </c>
      <c r="V66" s="19" t="s">
        <v>16</v>
      </c>
      <c r="W66" s="19" t="s">
        <v>19</v>
      </c>
      <c r="X66" s="192" t="s">
        <v>105</v>
      </c>
      <c r="Y66" s="253">
        <v>0.48</v>
      </c>
      <c r="Z66" s="237" t="s">
        <v>243</v>
      </c>
      <c r="AA66" s="165">
        <f>IF(Z66="LEVE",20%,IF(Z66="MENOR",40%,IF(Z66="MODERADO",60%,IF(Z66="MAYOR",80%,IF(Z66="CATASTRÓFICO",100%,IF(X66="",""))))))</f>
        <v>0.2</v>
      </c>
      <c r="AB66" s="238" t="s">
        <v>98</v>
      </c>
      <c r="AC66" s="236" t="s">
        <v>21</v>
      </c>
      <c r="AD66" s="463" t="s">
        <v>465</v>
      </c>
      <c r="AE66" s="7" t="s">
        <v>459</v>
      </c>
      <c r="AF66" s="7" t="s">
        <v>90</v>
      </c>
      <c r="AG66" s="440" t="s">
        <v>345</v>
      </c>
      <c r="AH66" s="449"/>
      <c r="AI66" s="454"/>
      <c r="AJ66" s="449"/>
      <c r="AK66" s="454"/>
      <c r="AL66" s="449"/>
      <c r="AM66" s="454"/>
      <c r="AN66" s="443"/>
      <c r="AO66" s="443"/>
    </row>
    <row r="67" spans="1:41" ht="99">
      <c r="A67" s="472">
        <v>52</v>
      </c>
      <c r="B67" s="6" t="s">
        <v>466</v>
      </c>
      <c r="C67" s="121" t="s">
        <v>78</v>
      </c>
      <c r="D67" s="121" t="s">
        <v>467</v>
      </c>
      <c r="E67" s="168" t="s">
        <v>468</v>
      </c>
      <c r="F67" s="168" t="s">
        <v>469</v>
      </c>
      <c r="G67" s="233" t="s">
        <v>210</v>
      </c>
      <c r="H67" s="7">
        <v>150</v>
      </c>
      <c r="I67" s="192" t="s">
        <v>97</v>
      </c>
      <c r="J67" s="252">
        <f t="shared" si="13"/>
        <v>0.4</v>
      </c>
      <c r="K67" s="237" t="s">
        <v>84</v>
      </c>
      <c r="L67" s="165">
        <f t="shared" si="14"/>
        <v>1</v>
      </c>
      <c r="M67" s="238" t="s">
        <v>85</v>
      </c>
      <c r="N67" s="7">
        <v>4</v>
      </c>
      <c r="O67" s="168" t="s">
        <v>470</v>
      </c>
      <c r="P67" s="7" t="s">
        <v>87</v>
      </c>
      <c r="Q67" s="7" t="s">
        <v>87</v>
      </c>
      <c r="R67" s="19" t="s">
        <v>9</v>
      </c>
      <c r="S67" s="19" t="s">
        <v>13</v>
      </c>
      <c r="T67" s="8">
        <v>0.3</v>
      </c>
      <c r="U67" s="19" t="s">
        <v>14</v>
      </c>
      <c r="V67" s="19" t="s">
        <v>16</v>
      </c>
      <c r="W67" s="19" t="s">
        <v>19</v>
      </c>
      <c r="X67" s="192" t="s">
        <v>83</v>
      </c>
      <c r="Y67" s="253">
        <v>0</v>
      </c>
      <c r="Z67" s="237" t="s">
        <v>113</v>
      </c>
      <c r="AA67" s="165">
        <f>IF(Z67="LEVE",20%,IF(Z67="MENOR",40%,IF(Z67="MODERADO",60%,IF(Z67="MAYOR",80%,IF(Z67="CATASTRÓFICO",100%,IF(X67="",""))))))</f>
        <v>0.8</v>
      </c>
      <c r="AB67" s="238" t="s">
        <v>114</v>
      </c>
      <c r="AC67" s="236" t="s">
        <v>21</v>
      </c>
      <c r="AD67" s="463" t="s">
        <v>471</v>
      </c>
      <c r="AE67" s="7" t="s">
        <v>441</v>
      </c>
      <c r="AF67" s="7" t="s">
        <v>90</v>
      </c>
      <c r="AG67" s="440" t="s">
        <v>345</v>
      </c>
      <c r="AH67" s="449"/>
      <c r="AI67" s="454"/>
      <c r="AJ67" s="449"/>
      <c r="AK67" s="454"/>
      <c r="AL67" s="449"/>
      <c r="AM67" s="454"/>
      <c r="AN67" s="443"/>
      <c r="AO67" s="443"/>
    </row>
    <row r="68" spans="1:41" ht="132">
      <c r="A68" s="472">
        <v>53</v>
      </c>
      <c r="B68" s="6" t="s">
        <v>472</v>
      </c>
      <c r="C68" s="121" t="s">
        <v>78</v>
      </c>
      <c r="D68" s="121" t="s">
        <v>473</v>
      </c>
      <c r="E68" s="168" t="s">
        <v>474</v>
      </c>
      <c r="F68" s="168" t="s">
        <v>475</v>
      </c>
      <c r="G68" s="233" t="s">
        <v>210</v>
      </c>
      <c r="H68" s="7">
        <v>8</v>
      </c>
      <c r="I68" s="192" t="s">
        <v>97</v>
      </c>
      <c r="J68" s="252">
        <f t="shared" ref="J68" si="15">IF(I68="MUY BAJA",20%,IF(I68="BAJA",40%,IF(I68="MEDIA",60%,IF(I68="ALTA",80%,IF(I68="MUY ALTA",100%,IF(I68="",""))))))</f>
        <v>0.4</v>
      </c>
      <c r="K68" s="237" t="s">
        <v>84</v>
      </c>
      <c r="L68" s="165">
        <f t="shared" ref="L68" si="16">IF(K68="LEVE",20%,IF(K68="MENOR",40%,IF(K68="MODERADO",60%,IF(K68="MAYOR",80%,IF(K68="CATASTRÓFICO",100%,IF(I68="",""))))))</f>
        <v>1</v>
      </c>
      <c r="M68" s="238" t="s">
        <v>85</v>
      </c>
      <c r="N68" s="7">
        <v>4</v>
      </c>
      <c r="O68" s="168" t="s">
        <v>476</v>
      </c>
      <c r="P68" s="7" t="s">
        <v>87</v>
      </c>
      <c r="Q68" s="7" t="s">
        <v>87</v>
      </c>
      <c r="R68" s="19" t="s">
        <v>9</v>
      </c>
      <c r="S68" s="19" t="s">
        <v>13</v>
      </c>
      <c r="T68" s="8">
        <v>0.4</v>
      </c>
      <c r="U68" s="19" t="s">
        <v>14</v>
      </c>
      <c r="V68" s="19" t="s">
        <v>16</v>
      </c>
      <c r="W68" s="19" t="s">
        <v>19</v>
      </c>
      <c r="X68" s="192" t="s">
        <v>83</v>
      </c>
      <c r="Y68" s="253">
        <v>0</v>
      </c>
      <c r="Z68" s="237" t="s">
        <v>113</v>
      </c>
      <c r="AA68" s="165">
        <f>IF(Z68="LEVE",20%,IF(Z68="MENOR",40%,IF(Z68="MODERADO",60%,IF(Z68="MAYOR",80%,IF(Z68="CATASTRÓFICO",100%,IF(X68="",""))))))</f>
        <v>0.8</v>
      </c>
      <c r="AB68" s="238" t="s">
        <v>114</v>
      </c>
      <c r="AC68" s="236" t="s">
        <v>21</v>
      </c>
      <c r="AD68" s="463" t="s">
        <v>449</v>
      </c>
      <c r="AE68" s="7" t="s">
        <v>441</v>
      </c>
      <c r="AF68" s="7" t="s">
        <v>90</v>
      </c>
      <c r="AG68" s="440" t="s">
        <v>345</v>
      </c>
      <c r="AH68" s="449"/>
      <c r="AI68" s="454"/>
      <c r="AJ68" s="449"/>
      <c r="AK68" s="454"/>
      <c r="AL68" s="449"/>
      <c r="AM68" s="454"/>
      <c r="AN68" s="443"/>
      <c r="AO68" s="443"/>
    </row>
    <row r="69" spans="1:41" ht="102.75" customHeight="1">
      <c r="A69" s="553">
        <v>54</v>
      </c>
      <c r="B69" s="555" t="s">
        <v>477</v>
      </c>
      <c r="C69" s="556" t="s">
        <v>78</v>
      </c>
      <c r="D69" s="556" t="s">
        <v>478</v>
      </c>
      <c r="E69" s="558" t="s">
        <v>479</v>
      </c>
      <c r="F69" s="558" t="s">
        <v>480</v>
      </c>
      <c r="G69" s="513" t="s">
        <v>82</v>
      </c>
      <c r="H69" s="513">
        <v>12</v>
      </c>
      <c r="I69" s="548" t="s">
        <v>97</v>
      </c>
      <c r="J69" s="523">
        <f t="shared" si="13"/>
        <v>0.4</v>
      </c>
      <c r="K69" s="525" t="s">
        <v>113</v>
      </c>
      <c r="L69" s="527">
        <v>0.8</v>
      </c>
      <c r="M69" s="544" t="s">
        <v>114</v>
      </c>
      <c r="N69" s="6">
        <v>1</v>
      </c>
      <c r="O69" s="168" t="s">
        <v>481</v>
      </c>
      <c r="P69" s="164" t="s">
        <v>87</v>
      </c>
      <c r="Q69" s="164" t="s">
        <v>87</v>
      </c>
      <c r="R69" s="19" t="s">
        <v>9</v>
      </c>
      <c r="S69" s="19" t="s">
        <v>13</v>
      </c>
      <c r="T69" s="165">
        <v>0.4</v>
      </c>
      <c r="U69" s="19" t="s">
        <v>14</v>
      </c>
      <c r="V69" s="19" t="s">
        <v>16</v>
      </c>
      <c r="W69" s="19" t="s">
        <v>19</v>
      </c>
      <c r="X69" s="548" t="s">
        <v>83</v>
      </c>
      <c r="Y69" s="241">
        <v>0.24</v>
      </c>
      <c r="Z69" s="525" t="s">
        <v>113</v>
      </c>
      <c r="AA69" s="261">
        <v>0.8</v>
      </c>
      <c r="AB69" s="544" t="s">
        <v>114</v>
      </c>
      <c r="AC69" s="236" t="s">
        <v>21</v>
      </c>
      <c r="AD69" s="121" t="s">
        <v>482</v>
      </c>
      <c r="AE69" s="121" t="s">
        <v>483</v>
      </c>
      <c r="AF69" s="7" t="s">
        <v>90</v>
      </c>
      <c r="AG69" s="469" t="s">
        <v>91</v>
      </c>
      <c r="AH69" s="450"/>
      <c r="AI69" s="454"/>
      <c r="AJ69" s="257"/>
      <c r="AK69" s="454"/>
      <c r="AL69" s="257"/>
      <c r="AM69" s="257"/>
      <c r="AN69" s="443"/>
      <c r="AO69" s="443"/>
    </row>
    <row r="70" spans="1:41" ht="93" customHeight="1">
      <c r="A70" s="554"/>
      <c r="B70" s="554"/>
      <c r="C70" s="557"/>
      <c r="D70" s="557"/>
      <c r="E70" s="559"/>
      <c r="F70" s="559"/>
      <c r="G70" s="514"/>
      <c r="H70" s="514"/>
      <c r="I70" s="549"/>
      <c r="J70" s="524"/>
      <c r="K70" s="529"/>
      <c r="L70" s="528"/>
      <c r="M70" s="545"/>
      <c r="N70" s="6">
        <v>2</v>
      </c>
      <c r="O70" s="168" t="s">
        <v>484</v>
      </c>
      <c r="P70" s="164" t="s">
        <v>87</v>
      </c>
      <c r="Q70" s="164" t="s">
        <v>87</v>
      </c>
      <c r="R70" s="19" t="s">
        <v>9</v>
      </c>
      <c r="S70" s="19" t="s">
        <v>13</v>
      </c>
      <c r="T70" s="165">
        <v>0.4</v>
      </c>
      <c r="U70" s="19" t="s">
        <v>14</v>
      </c>
      <c r="V70" s="19" t="s">
        <v>16</v>
      </c>
      <c r="W70" s="19" t="s">
        <v>19</v>
      </c>
      <c r="X70" s="516"/>
      <c r="Y70" s="241">
        <v>0.14399999999999999</v>
      </c>
      <c r="Z70" s="526"/>
      <c r="AA70" s="261">
        <v>0.8</v>
      </c>
      <c r="AB70" s="545"/>
      <c r="AC70" s="236" t="s">
        <v>21</v>
      </c>
      <c r="AD70" s="121" t="s">
        <v>485</v>
      </c>
      <c r="AE70" s="121" t="s">
        <v>486</v>
      </c>
      <c r="AF70" s="7" t="s">
        <v>90</v>
      </c>
      <c r="AG70" s="469" t="s">
        <v>91</v>
      </c>
      <c r="AH70" s="449"/>
      <c r="AI70" s="456"/>
      <c r="AJ70" s="449"/>
      <c r="AK70" s="454"/>
      <c r="AL70" s="449"/>
      <c r="AM70" s="454"/>
      <c r="AN70" s="443"/>
      <c r="AO70" s="443"/>
    </row>
    <row r="71" spans="1:41" ht="92.25" customHeight="1">
      <c r="A71" s="232">
        <v>55</v>
      </c>
      <c r="B71" s="6" t="s">
        <v>487</v>
      </c>
      <c r="C71" s="121" t="s">
        <v>256</v>
      </c>
      <c r="D71" s="121" t="s">
        <v>488</v>
      </c>
      <c r="E71" s="168" t="s">
        <v>489</v>
      </c>
      <c r="F71" s="168" t="s">
        <v>490</v>
      </c>
      <c r="G71" s="233" t="s">
        <v>82</v>
      </c>
      <c r="H71" s="7">
        <v>12</v>
      </c>
      <c r="I71" s="192" t="s">
        <v>97</v>
      </c>
      <c r="J71" s="252">
        <f t="shared" si="13"/>
        <v>0.4</v>
      </c>
      <c r="K71" s="237" t="s">
        <v>243</v>
      </c>
      <c r="L71" s="8">
        <v>0.2</v>
      </c>
      <c r="M71" s="238" t="s">
        <v>228</v>
      </c>
      <c r="N71" s="6">
        <v>3</v>
      </c>
      <c r="O71" s="121" t="s">
        <v>491</v>
      </c>
      <c r="P71" s="6" t="s">
        <v>87</v>
      </c>
      <c r="Q71" s="6" t="s">
        <v>87</v>
      </c>
      <c r="R71" s="19" t="s">
        <v>11</v>
      </c>
      <c r="S71" s="19" t="s">
        <v>13</v>
      </c>
      <c r="T71" s="165">
        <v>0.4</v>
      </c>
      <c r="U71" s="19" t="s">
        <v>14</v>
      </c>
      <c r="V71" s="19" t="s">
        <v>16</v>
      </c>
      <c r="W71" s="19" t="s">
        <v>19</v>
      </c>
      <c r="X71" s="192" t="s">
        <v>83</v>
      </c>
      <c r="Y71" s="242">
        <v>0.32</v>
      </c>
      <c r="Z71" s="237" t="s">
        <v>243</v>
      </c>
      <c r="AA71" s="262">
        <v>0.2</v>
      </c>
      <c r="AB71" s="238" t="s">
        <v>228</v>
      </c>
      <c r="AC71" s="236" t="s">
        <v>21</v>
      </c>
      <c r="AD71" s="168" t="s">
        <v>492</v>
      </c>
      <c r="AE71" s="121" t="s">
        <v>483</v>
      </c>
      <c r="AF71" s="7" t="s">
        <v>90</v>
      </c>
      <c r="AG71" s="469" t="s">
        <v>91</v>
      </c>
      <c r="AH71" s="168"/>
      <c r="AI71" s="454"/>
      <c r="AJ71" s="168"/>
      <c r="AK71" s="454"/>
      <c r="AL71" s="168"/>
      <c r="AM71" s="454"/>
      <c r="AN71" s="443"/>
      <c r="AO71" s="443"/>
    </row>
    <row r="72" spans="1:41" ht="169.5" customHeight="1">
      <c r="A72" s="232">
        <v>56</v>
      </c>
      <c r="B72" s="6" t="s">
        <v>493</v>
      </c>
      <c r="C72" s="121" t="s">
        <v>494</v>
      </c>
      <c r="D72" s="121" t="s">
        <v>495</v>
      </c>
      <c r="E72" s="168" t="s">
        <v>496</v>
      </c>
      <c r="F72" s="168" t="s">
        <v>497</v>
      </c>
      <c r="G72" s="233" t="s">
        <v>82</v>
      </c>
      <c r="H72" s="7">
        <f>16*4</f>
        <v>64</v>
      </c>
      <c r="I72" s="192" t="s">
        <v>105</v>
      </c>
      <c r="J72" s="252">
        <f t="shared" si="13"/>
        <v>0.6</v>
      </c>
      <c r="K72" s="237" t="s">
        <v>113</v>
      </c>
      <c r="L72" s="8">
        <v>0.8</v>
      </c>
      <c r="M72" s="238" t="s">
        <v>114</v>
      </c>
      <c r="N72" s="6">
        <v>4</v>
      </c>
      <c r="O72" s="121" t="s">
        <v>498</v>
      </c>
      <c r="P72" s="6" t="s">
        <v>87</v>
      </c>
      <c r="Q72" s="6" t="s">
        <v>87</v>
      </c>
      <c r="R72" s="19" t="s">
        <v>10</v>
      </c>
      <c r="S72" s="19" t="s">
        <v>13</v>
      </c>
      <c r="T72" s="165">
        <v>0.4</v>
      </c>
      <c r="U72" s="19" t="s">
        <v>14</v>
      </c>
      <c r="V72" s="19" t="s">
        <v>16</v>
      </c>
      <c r="W72" s="19" t="s">
        <v>19</v>
      </c>
      <c r="X72" s="192" t="s">
        <v>83</v>
      </c>
      <c r="Y72" s="263">
        <v>0.36</v>
      </c>
      <c r="Z72" s="237" t="s">
        <v>113</v>
      </c>
      <c r="AA72" s="263">
        <v>0.8</v>
      </c>
      <c r="AB72" s="238" t="s">
        <v>114</v>
      </c>
      <c r="AC72" s="236" t="s">
        <v>21</v>
      </c>
      <c r="AD72" s="168" t="s">
        <v>499</v>
      </c>
      <c r="AE72" s="121" t="s">
        <v>500</v>
      </c>
      <c r="AF72" s="7" t="s">
        <v>90</v>
      </c>
      <c r="AG72" s="469" t="s">
        <v>91</v>
      </c>
      <c r="AH72" s="455"/>
      <c r="AI72" s="454"/>
      <c r="AJ72" s="168"/>
      <c r="AK72" s="454"/>
      <c r="AL72" s="168"/>
      <c r="AM72" s="454"/>
      <c r="AN72" s="443"/>
      <c r="AO72" s="443"/>
    </row>
    <row r="73" spans="1:41" ht="153.75" customHeight="1">
      <c r="A73" s="232">
        <v>57</v>
      </c>
      <c r="B73" s="6" t="s">
        <v>501</v>
      </c>
      <c r="C73" s="121" t="s">
        <v>248</v>
      </c>
      <c r="D73" s="121" t="s">
        <v>502</v>
      </c>
      <c r="E73" s="168" t="s">
        <v>503</v>
      </c>
      <c r="F73" s="168" t="s">
        <v>504</v>
      </c>
      <c r="G73" s="233" t="s">
        <v>131</v>
      </c>
      <c r="H73" s="7">
        <f>16+5+1+55</f>
        <v>77</v>
      </c>
      <c r="I73" s="192" t="s">
        <v>105</v>
      </c>
      <c r="J73" s="165">
        <f t="shared" si="13"/>
        <v>0.6</v>
      </c>
      <c r="K73" s="237" t="s">
        <v>243</v>
      </c>
      <c r="L73" s="165">
        <f>IF(K73="LEVE",20%,IF(K73="MENOR",40%,IF(K73="MODERADO",60%,IF(K73="MAYOR",80%,IF(K73="CATASTROFICO",100%,IF(I73="",""))))))</f>
        <v>0.2</v>
      </c>
      <c r="M73" s="238" t="s">
        <v>228</v>
      </c>
      <c r="N73" s="6">
        <v>1</v>
      </c>
      <c r="O73" s="168" t="s">
        <v>505</v>
      </c>
      <c r="P73" s="68" t="s">
        <v>87</v>
      </c>
      <c r="Q73" s="6" t="s">
        <v>87</v>
      </c>
      <c r="R73" s="19" t="s">
        <v>11</v>
      </c>
      <c r="S73" s="19" t="s">
        <v>13</v>
      </c>
      <c r="T73" s="239">
        <v>0.25</v>
      </c>
      <c r="U73" s="19" t="s">
        <v>14</v>
      </c>
      <c r="V73" s="19" t="s">
        <v>16</v>
      </c>
      <c r="W73" s="19" t="s">
        <v>19</v>
      </c>
      <c r="X73" s="192" t="s">
        <v>97</v>
      </c>
      <c r="Y73" s="165">
        <v>0.45</v>
      </c>
      <c r="Z73" s="237" t="s">
        <v>243</v>
      </c>
      <c r="AA73" s="165">
        <f>IF(Z73="LEVE",20%,IF(Z73="MENOR",40%,IF(Z73="MODERADO",60%,IF(Z73="MAYOR",80%,IF(Z73="CATASTROFICO",100%,IF(Z73="",""))))))</f>
        <v>0.2</v>
      </c>
      <c r="AB73" s="238" t="s">
        <v>228</v>
      </c>
      <c r="AC73" s="180" t="s">
        <v>21</v>
      </c>
      <c r="AD73" s="168" t="s">
        <v>506</v>
      </c>
      <c r="AE73" s="7" t="s">
        <v>507</v>
      </c>
      <c r="AF73" s="7" t="s">
        <v>508</v>
      </c>
      <c r="AG73" s="469" t="s">
        <v>509</v>
      </c>
      <c r="AH73" s="168"/>
      <c r="AI73" s="450"/>
      <c r="AJ73" s="449"/>
      <c r="AK73" s="444"/>
      <c r="AL73" s="257"/>
      <c r="AM73" s="450"/>
      <c r="AN73" s="443"/>
      <c r="AO73" s="443"/>
    </row>
    <row r="74" spans="1:41" ht="120.75" customHeight="1">
      <c r="A74" s="232">
        <v>58</v>
      </c>
      <c r="B74" s="6" t="s">
        <v>510</v>
      </c>
      <c r="C74" s="121" t="s">
        <v>223</v>
      </c>
      <c r="D74" s="121" t="s">
        <v>511</v>
      </c>
      <c r="E74" s="168" t="s">
        <v>512</v>
      </c>
      <c r="F74" s="168" t="s">
        <v>513</v>
      </c>
      <c r="G74" s="233" t="s">
        <v>82</v>
      </c>
      <c r="H74" s="7">
        <f>3*11+15*2</f>
        <v>63</v>
      </c>
      <c r="I74" s="192" t="s">
        <v>105</v>
      </c>
      <c r="J74" s="165">
        <f t="shared" si="13"/>
        <v>0.6</v>
      </c>
      <c r="K74" s="237" t="s">
        <v>202</v>
      </c>
      <c r="L74" s="165">
        <f>IF(K74="LEVE",20%,IF(K74="MENOR",40%,IF(K74="MODERADO",60%,IF(K74="MAYOR",80%,IF(K74="CATASTROFICO",100%,IF(I74="",""))))))</f>
        <v>0.4</v>
      </c>
      <c r="M74" s="238" t="s">
        <v>98</v>
      </c>
      <c r="N74" s="6">
        <v>2</v>
      </c>
      <c r="O74" s="121" t="s">
        <v>514</v>
      </c>
      <c r="P74" s="6" t="s">
        <v>87</v>
      </c>
      <c r="Q74" s="6" t="s">
        <v>87</v>
      </c>
      <c r="R74" s="19" t="s">
        <v>10</v>
      </c>
      <c r="S74" s="19" t="s">
        <v>13</v>
      </c>
      <c r="T74" s="239">
        <v>0.3</v>
      </c>
      <c r="U74" s="19" t="s">
        <v>14</v>
      </c>
      <c r="V74" s="19" t="s">
        <v>16</v>
      </c>
      <c r="W74" s="19" t="s">
        <v>18</v>
      </c>
      <c r="X74" s="192" t="s">
        <v>97</v>
      </c>
      <c r="Y74" s="165">
        <v>0.42</v>
      </c>
      <c r="Z74" s="237" t="s">
        <v>202</v>
      </c>
      <c r="AA74" s="165">
        <f>IF(Z74="LEVE",20%,IF(Z74="MENOR",40%,IF(Z74="MODERADO",60%,IF(Z74="MAYOR",80%,IF(Z74="CATASTROFICO",100%,IF(Z74="",""))))))</f>
        <v>0.4</v>
      </c>
      <c r="AB74" s="238" t="s">
        <v>98</v>
      </c>
      <c r="AC74" s="180" t="s">
        <v>21</v>
      </c>
      <c r="AD74" s="168" t="s">
        <v>515</v>
      </c>
      <c r="AE74" s="7" t="s">
        <v>507</v>
      </c>
      <c r="AF74" s="7" t="s">
        <v>508</v>
      </c>
      <c r="AG74" s="469" t="s">
        <v>509</v>
      </c>
      <c r="AH74" s="168"/>
      <c r="AI74" s="450"/>
      <c r="AJ74" s="449"/>
      <c r="AK74" s="449"/>
      <c r="AL74" s="257"/>
      <c r="AM74" s="449"/>
      <c r="AN74" s="443"/>
      <c r="AO74" s="443"/>
    </row>
    <row r="75" spans="1:41" ht="132">
      <c r="A75" s="232">
        <v>59</v>
      </c>
      <c r="B75" s="6" t="s">
        <v>516</v>
      </c>
      <c r="C75" s="121" t="s">
        <v>119</v>
      </c>
      <c r="D75" s="121" t="s">
        <v>517</v>
      </c>
      <c r="E75" s="168" t="s">
        <v>518</v>
      </c>
      <c r="F75" s="168" t="s">
        <v>519</v>
      </c>
      <c r="G75" s="407" t="s">
        <v>82</v>
      </c>
      <c r="H75" s="7">
        <f>3*11+15*2</f>
        <v>63</v>
      </c>
      <c r="I75" s="192" t="s">
        <v>105</v>
      </c>
      <c r="J75" s="165">
        <f t="shared" si="13"/>
        <v>0.6</v>
      </c>
      <c r="K75" s="237" t="s">
        <v>202</v>
      </c>
      <c r="L75" s="165">
        <f>IF(K75="LEVE",20%,IF(K75="MENOR",40%,IF(K75="MODERADO",60%,IF(K75="MAYOR",80%,IF(K75="CATASTROFICO",100%,IF(I75="",""))))))</f>
        <v>0.4</v>
      </c>
      <c r="M75" s="406" t="s">
        <v>98</v>
      </c>
      <c r="N75" s="6">
        <v>3</v>
      </c>
      <c r="O75" s="121" t="s">
        <v>520</v>
      </c>
      <c r="P75" s="6" t="s">
        <v>87</v>
      </c>
      <c r="Q75" s="6" t="s">
        <v>87</v>
      </c>
      <c r="R75" s="19" t="s">
        <v>10</v>
      </c>
      <c r="S75" s="19" t="s">
        <v>13</v>
      </c>
      <c r="T75" s="239">
        <v>0.3</v>
      </c>
      <c r="U75" s="19" t="s">
        <v>14</v>
      </c>
      <c r="V75" s="19" t="s">
        <v>16</v>
      </c>
      <c r="W75" s="19" t="s">
        <v>18</v>
      </c>
      <c r="X75" s="192" t="s">
        <v>97</v>
      </c>
      <c r="Y75" s="165">
        <v>0.42</v>
      </c>
      <c r="Z75" s="237" t="s">
        <v>202</v>
      </c>
      <c r="AA75" s="165">
        <f>IF(Z75="LEVE",20%,IF(Z75="MENOR",40%,IF(Z75="MODERADO",60%,IF(Z75="MAYOR",80%,IF(Z75="CATASTROFICO",100%,IF(Z75="",""))))))</f>
        <v>0.4</v>
      </c>
      <c r="AB75" s="238" t="s">
        <v>98</v>
      </c>
      <c r="AC75" s="180" t="s">
        <v>21</v>
      </c>
      <c r="AD75" s="168" t="s">
        <v>521</v>
      </c>
      <c r="AE75" s="7" t="s">
        <v>522</v>
      </c>
      <c r="AF75" s="7" t="s">
        <v>508</v>
      </c>
      <c r="AG75" s="469" t="s">
        <v>509</v>
      </c>
      <c r="AH75" s="168"/>
      <c r="AI75" s="450"/>
      <c r="AJ75" s="449"/>
      <c r="AK75" s="449"/>
      <c r="AL75" s="257"/>
      <c r="AM75" s="449"/>
      <c r="AN75" s="443"/>
      <c r="AO75" s="443"/>
    </row>
    <row r="76" spans="1:41">
      <c r="A76" s="6"/>
      <c r="B76" s="6"/>
      <c r="C76" s="68"/>
      <c r="D76" s="68"/>
      <c r="E76" s="68"/>
      <c r="F76" s="68"/>
      <c r="G76" s="68"/>
      <c r="H76" s="7"/>
      <c r="I76" s="7"/>
      <c r="J76" s="7" t="str">
        <f>IF(I76="MUY BAJA",20%,IF(I76="BAJA",40%,IF(I76="MEDIA",60%,IF(I76="ALTA",80%,IF(I76="MUY ALTA",100%,IF(I76="",""))))))</f>
        <v/>
      </c>
      <c r="K76" s="7"/>
      <c r="L76" s="7"/>
      <c r="M76" s="7"/>
      <c r="N76" s="7"/>
      <c r="O76" s="7"/>
      <c r="P76" s="7"/>
      <c r="Q76" s="7"/>
      <c r="R76" s="7"/>
      <c r="S76" s="7"/>
      <c r="T76" s="7"/>
      <c r="U76" s="7"/>
      <c r="V76" s="7"/>
      <c r="W76" s="7"/>
      <c r="X76" s="192"/>
      <c r="Y76" s="7"/>
      <c r="Z76" s="117"/>
      <c r="AA76" s="7"/>
      <c r="AB76" s="7"/>
      <c r="AC76" s="7"/>
      <c r="AD76" s="7"/>
      <c r="AE76" s="7"/>
      <c r="AF76" s="7"/>
      <c r="AG76" s="441"/>
      <c r="AH76" s="443"/>
      <c r="AI76" s="443"/>
      <c r="AJ76" s="443"/>
      <c r="AK76" s="443"/>
      <c r="AL76" s="443"/>
      <c r="AM76" s="443"/>
      <c r="AN76" s="443"/>
      <c r="AO76" s="443"/>
    </row>
    <row r="77" spans="1:41">
      <c r="A77" s="6"/>
      <c r="I77" s="192"/>
    </row>
    <row r="78" spans="1:41">
      <c r="A78" s="266"/>
      <c r="B78" s="267"/>
      <c r="C78" s="432" t="s">
        <v>523</v>
      </c>
      <c r="D78" s="404"/>
    </row>
    <row r="79" spans="1:41" ht="36" customHeight="1">
      <c r="I79" s="551" t="s">
        <v>524</v>
      </c>
      <c r="J79" s="551"/>
      <c r="K79" s="552" t="s">
        <v>525</v>
      </c>
      <c r="L79" s="552"/>
      <c r="M79" s="206" t="s">
        <v>526</v>
      </c>
      <c r="AD79" s="259" t="s">
        <v>527</v>
      </c>
    </row>
    <row r="80" spans="1:41">
      <c r="I80" s="193" t="s">
        <v>83</v>
      </c>
      <c r="J80" s="194">
        <v>0.2</v>
      </c>
      <c r="K80" s="178" t="s">
        <v>243</v>
      </c>
      <c r="L80" s="194">
        <v>0.2</v>
      </c>
      <c r="M80" s="207" t="s">
        <v>228</v>
      </c>
      <c r="AD80" s="205" t="s">
        <v>21</v>
      </c>
    </row>
    <row r="81" spans="9:30">
      <c r="I81" s="216" t="s">
        <v>97</v>
      </c>
      <c r="J81" s="194">
        <v>0.4</v>
      </c>
      <c r="K81" s="211" t="s">
        <v>202</v>
      </c>
      <c r="L81" s="194">
        <v>0.4</v>
      </c>
      <c r="M81" s="208" t="s">
        <v>98</v>
      </c>
      <c r="AD81" s="260" t="s">
        <v>22</v>
      </c>
    </row>
    <row r="82" spans="9:30">
      <c r="I82" s="195" t="s">
        <v>105</v>
      </c>
      <c r="J82" s="194">
        <v>0.6</v>
      </c>
      <c r="K82" s="212" t="s">
        <v>98</v>
      </c>
      <c r="L82" s="194">
        <v>0.6</v>
      </c>
      <c r="M82" s="209" t="s">
        <v>114</v>
      </c>
      <c r="AD82" s="205" t="s">
        <v>100</v>
      </c>
    </row>
    <row r="83" spans="9:30">
      <c r="I83" s="196" t="s">
        <v>124</v>
      </c>
      <c r="J83" s="194">
        <v>0.8</v>
      </c>
      <c r="K83" s="183" t="s">
        <v>113</v>
      </c>
      <c r="L83" s="194">
        <v>0.8</v>
      </c>
      <c r="M83" s="210" t="s">
        <v>85</v>
      </c>
      <c r="AD83" s="205" t="s">
        <v>528</v>
      </c>
    </row>
    <row r="84" spans="9:30">
      <c r="I84" s="197" t="s">
        <v>321</v>
      </c>
      <c r="J84" s="194">
        <v>1</v>
      </c>
      <c r="K84" s="213" t="s">
        <v>84</v>
      </c>
      <c r="L84" s="194">
        <v>1</v>
      </c>
      <c r="M84" s="205"/>
      <c r="AD84" s="205" t="s">
        <v>23</v>
      </c>
    </row>
    <row r="86" spans="9:30" ht="39.75" customHeight="1">
      <c r="AD86" s="413" t="s">
        <v>529</v>
      </c>
    </row>
    <row r="87" spans="9:30">
      <c r="AD87" s="205" t="s">
        <v>9</v>
      </c>
    </row>
    <row r="88" spans="9:30">
      <c r="AD88" s="205" t="s">
        <v>10</v>
      </c>
    </row>
    <row r="89" spans="9:30">
      <c r="AD89" s="205" t="s">
        <v>11</v>
      </c>
    </row>
  </sheetData>
  <mergeCells count="150">
    <mergeCell ref="AC58:AC59"/>
    <mergeCell ref="X58:X59"/>
    <mergeCell ref="Z58:Z59"/>
    <mergeCell ref="AA58:AA59"/>
    <mergeCell ref="AB58:AB59"/>
    <mergeCell ref="H61:H62"/>
    <mergeCell ref="I61:I62"/>
    <mergeCell ref="J61:J62"/>
    <mergeCell ref="K61:K62"/>
    <mergeCell ref="L61:L62"/>
    <mergeCell ref="X61:X62"/>
    <mergeCell ref="Z61:Z62"/>
    <mergeCell ref="AB61:AB62"/>
    <mergeCell ref="AA61:AA62"/>
    <mergeCell ref="C1:E2"/>
    <mergeCell ref="AD4:AG4"/>
    <mergeCell ref="AD8:AG8"/>
    <mergeCell ref="O4:AC4"/>
    <mergeCell ref="A5:C5"/>
    <mergeCell ref="D5:N5"/>
    <mergeCell ref="A7:C7"/>
    <mergeCell ref="D7:N7"/>
    <mergeCell ref="A8:H8"/>
    <mergeCell ref="I8:M8"/>
    <mergeCell ref="X8:AC8"/>
    <mergeCell ref="C3:D3"/>
    <mergeCell ref="A6:C6"/>
    <mergeCell ref="D6:N6"/>
    <mergeCell ref="N8:W8"/>
    <mergeCell ref="A4:E4"/>
    <mergeCell ref="F4:N4"/>
    <mergeCell ref="A9:A10"/>
    <mergeCell ref="C9:C10"/>
    <mergeCell ref="D9:D10"/>
    <mergeCell ref="E9:E10"/>
    <mergeCell ref="F9:F10"/>
    <mergeCell ref="G9:G10"/>
    <mergeCell ref="A18:A19"/>
    <mergeCell ref="B18:B19"/>
    <mergeCell ref="A20:A21"/>
    <mergeCell ref="B20:B21"/>
    <mergeCell ref="C20:C21"/>
    <mergeCell ref="C18:C19"/>
    <mergeCell ref="D18:D19"/>
    <mergeCell ref="E18:E19"/>
    <mergeCell ref="F18:F19"/>
    <mergeCell ref="B46:B47"/>
    <mergeCell ref="A46:A47"/>
    <mergeCell ref="C46:C47"/>
    <mergeCell ref="D46:D47"/>
    <mergeCell ref="M20:M21"/>
    <mergeCell ref="J46:J47"/>
    <mergeCell ref="K46:K47"/>
    <mergeCell ref="A61:A62"/>
    <mergeCell ref="B61:B62"/>
    <mergeCell ref="E46:E47"/>
    <mergeCell ref="F46:F47"/>
    <mergeCell ref="H46:H47"/>
    <mergeCell ref="I46:I47"/>
    <mergeCell ref="G46:G47"/>
    <mergeCell ref="M61:M62"/>
    <mergeCell ref="D58:D59"/>
    <mergeCell ref="E58:E59"/>
    <mergeCell ref="F58:F59"/>
    <mergeCell ref="X56:X57"/>
    <mergeCell ref="L69:L70"/>
    <mergeCell ref="M69:M70"/>
    <mergeCell ref="C69:C70"/>
    <mergeCell ref="D69:D70"/>
    <mergeCell ref="E69:E70"/>
    <mergeCell ref="F69:F70"/>
    <mergeCell ref="A58:A59"/>
    <mergeCell ref="C61:C62"/>
    <mergeCell ref="D61:D62"/>
    <mergeCell ref="E61:E62"/>
    <mergeCell ref="F61:F62"/>
    <mergeCell ref="G61:G62"/>
    <mergeCell ref="K58:K59"/>
    <mergeCell ref="L58:L59"/>
    <mergeCell ref="M58:M59"/>
    <mergeCell ref="B58:B59"/>
    <mergeCell ref="C58:C59"/>
    <mergeCell ref="G58:G59"/>
    <mergeCell ref="H58:H59"/>
    <mergeCell ref="I58:I59"/>
    <mergeCell ref="I79:J79"/>
    <mergeCell ref="K79:L79"/>
    <mergeCell ref="G69:G70"/>
    <mergeCell ref="H69:H70"/>
    <mergeCell ref="I69:I70"/>
    <mergeCell ref="J69:J70"/>
    <mergeCell ref="K69:K70"/>
    <mergeCell ref="A69:A70"/>
    <mergeCell ref="B69:B70"/>
    <mergeCell ref="AC56:AC57"/>
    <mergeCell ref="L46:L47"/>
    <mergeCell ref="M46:M47"/>
    <mergeCell ref="J58:J59"/>
    <mergeCell ref="AB69:AB70"/>
    <mergeCell ref="AE9:AE10"/>
    <mergeCell ref="AC9:AC10"/>
    <mergeCell ref="AD9:AD10"/>
    <mergeCell ref="N9:N10"/>
    <mergeCell ref="O9:O10"/>
    <mergeCell ref="P9:Q9"/>
    <mergeCell ref="R9:W9"/>
    <mergeCell ref="Z46:Z47"/>
    <mergeCell ref="AA46:AA47"/>
    <mergeCell ref="AB46:AB47"/>
    <mergeCell ref="X46:X47"/>
    <mergeCell ref="X69:X70"/>
    <mergeCell ref="Z69:Z70"/>
    <mergeCell ref="X9:X10"/>
    <mergeCell ref="Y9:Y10"/>
    <mergeCell ref="AB9:AB10"/>
    <mergeCell ref="L18:L19"/>
    <mergeCell ref="M18:M19"/>
    <mergeCell ref="L20:L21"/>
    <mergeCell ref="AM8:AM10"/>
    <mergeCell ref="AN8:AN10"/>
    <mergeCell ref="AO8:AO10"/>
    <mergeCell ref="B9:B10"/>
    <mergeCell ref="J9:J10"/>
    <mergeCell ref="K9:K10"/>
    <mergeCell ref="M9:M10"/>
    <mergeCell ref="H9:H10"/>
    <mergeCell ref="I9:I10"/>
    <mergeCell ref="L9:L10"/>
    <mergeCell ref="AF9:AF10"/>
    <mergeCell ref="AG9:AG10"/>
    <mergeCell ref="Z9:Z10"/>
    <mergeCell ref="AA9:AA10"/>
    <mergeCell ref="AH8:AH10"/>
    <mergeCell ref="AI8:AI10"/>
    <mergeCell ref="AJ8:AJ10"/>
    <mergeCell ref="AK8:AK10"/>
    <mergeCell ref="AL8:AL10"/>
    <mergeCell ref="H18:H19"/>
    <mergeCell ref="I18:I19"/>
    <mergeCell ref="D20:D21"/>
    <mergeCell ref="H20:H21"/>
    <mergeCell ref="E20:E21"/>
    <mergeCell ref="F20:F21"/>
    <mergeCell ref="I20:I21"/>
    <mergeCell ref="J20:J21"/>
    <mergeCell ref="K20:K21"/>
    <mergeCell ref="G20:G21"/>
    <mergeCell ref="J18:J19"/>
    <mergeCell ref="K18:K19"/>
    <mergeCell ref="G18:G19"/>
  </mergeCells>
  <phoneticPr fontId="46" type="noConversion"/>
  <conditionalFormatting sqref="J18">
    <cfRule type="cellIs" dxfId="200" priority="2411" operator="equal">
      <formula>$H$11</formula>
    </cfRule>
  </conditionalFormatting>
  <dataValidations count="7">
    <dataValidation type="list" allowBlank="1" showInputMessage="1" showErrorMessage="1" sqref="K60:K69 Z71:Z75 K20 K22:K46 Z11:Z46 K11:K18 K48:K57 K71:K76 Z48:Z61 Z63:Z69" xr:uid="{00000000-0002-0000-0400-000001000000}">
      <formula1>$K$80:$K$84</formula1>
    </dataValidation>
    <dataValidation type="list" allowBlank="1" showInputMessage="1" showErrorMessage="1" sqref="M60:M69 M20 M22:M46 AB71:AB75 AB11:AB46 M11:M18 M48:M57 M71:M76 AB48:AB61 AB63:AB69" xr:uid="{00000000-0002-0000-0400-000002000000}">
      <formula1>$M$80:$M$83</formula1>
    </dataValidation>
    <dataValidation type="list" allowBlank="1" showInputMessage="1" showErrorMessage="1" sqref="AC61:AC62 AC58:AC59 AC64:AC72 AC11:AC56 AC76" xr:uid="{00000000-0002-0000-0400-000003000000}">
      <formula1>$AD$80:$AD$84</formula1>
    </dataValidation>
    <dataValidation type="list" allowBlank="1" showInputMessage="1" showErrorMessage="1" sqref="AC73:AC75" xr:uid="{00000000-0002-0000-0400-00000A000000}">
      <formula1>#REF!</formula1>
    </dataValidation>
    <dataValidation type="list" allowBlank="1" showInputMessage="1" showErrorMessage="1" sqref="R52:R55" xr:uid="{72CCA2D7-E006-4D07-AA42-EDD33732CFA3}">
      <formula1>$AD$87:$AD$89</formula1>
    </dataValidation>
    <dataValidation type="list" allowBlank="1" showInputMessage="1" showErrorMessage="1" sqref="K58" xr:uid="{87FFCE58-7D16-422B-9C9E-19D3D11A350E}">
      <formula1>$K$30:$K$34</formula1>
    </dataValidation>
    <dataValidation type="list" allowBlank="1" showInputMessage="1" showErrorMessage="1" sqref="M58" xr:uid="{9B70CA60-D297-43F0-A405-5DDB59D8EB7F}">
      <formula1>$M$30:$M$33</formula1>
    </dataValidation>
  </dataValidations>
  <hyperlinks>
    <hyperlink ref="O54" location="'MAPA RIESGOS SEGURIDAD'!A1" display="'MAPA RIESGOS SEGURIDAD'!A1" xr:uid="{1C0B48BC-4223-4364-972F-368A8A236E82}"/>
    <hyperlink ref="AD54" location="'MAPA RIESGOS SEGURIDAD'!A1" display="'MAPA RIESGOS SEGURIDAD'!A1" xr:uid="{C57C1540-2444-4473-888B-227BD84F65F9}"/>
  </hyperlinks>
  <pageMargins left="0.31496062992125984" right="0.11811023622047245" top="0.35433070866141736" bottom="0.35433070866141736" header="0.31496062992125984" footer="0.31496062992125984"/>
  <pageSetup paperSize="5" scale="6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1834" operator="equal" id="{B4991A8F-1EDC-40A2-8143-1F43823CE015}">
            <xm:f>'Tabla probabiidad'!$B$5</xm:f>
            <x14:dxf>
              <fill>
                <patternFill>
                  <fgColor theme="6"/>
                </patternFill>
              </fill>
            </x14:dxf>
          </x14:cfRule>
          <x14:cfRule type="containsText" priority="1833" operator="containsText" id="{2CE0985F-D154-405A-AAEF-B95A73E48984}">
            <xm:f>NOT(ISERROR(SEARCH($I$81,I11)))</xm:f>
            <xm:f>$I$81</xm:f>
            <x14:dxf>
              <fill>
                <patternFill>
                  <bgColor theme="0" tint="-0.14996795556505021"/>
                </patternFill>
              </fill>
            </x14:dxf>
          </x14:cfRule>
          <x14:cfRule type="containsText" priority="1832" operator="containsText" id="{EF5AE281-04AC-40C6-9878-6D87323A2431}">
            <xm:f>NOT(ISERROR(SEARCH($I$82,I11)))</xm:f>
            <xm:f>$I$82</xm:f>
            <x14:dxf>
              <fill>
                <patternFill>
                  <fgColor rgb="FFFFFF00"/>
                  <bgColor rgb="FFFFFF00"/>
                </patternFill>
              </fill>
            </x14:dxf>
          </x14:cfRule>
          <x14:cfRule type="containsText" priority="1831" operator="containsText" id="{6B64BA7F-8BE1-4286-AE72-06D5701AAFBE}">
            <xm:f>NOT(ISERROR(SEARCH($I$83,I11)))</xm:f>
            <xm:f>$I$83</xm:f>
            <x14:dxf>
              <fill>
                <patternFill>
                  <fgColor rgb="FFFFC000"/>
                  <bgColor rgb="FFFFC000"/>
                </patternFill>
              </fill>
            </x14:dxf>
          </x14:cfRule>
          <x14:cfRule type="containsText" priority="1830" operator="containsText" id="{7A3F382D-1CA8-44DB-BA15-6AAEECB7008D}">
            <xm:f>NOT(ISERROR(SEARCH($I$84,I11)))</xm:f>
            <xm:f>$I$84</xm:f>
            <x14:dxf>
              <fill>
                <patternFill>
                  <bgColor rgb="FFFF0000"/>
                </patternFill>
              </fill>
            </x14:dxf>
          </x14:cfRule>
          <x14:cfRule type="containsText" priority="1829" operator="containsText" id="{C03D71FA-232F-4CF9-B278-AC95528119A5}">
            <xm:f>NOT(ISERROR(SEARCH($I$81,I11)))</xm:f>
            <xm:f>$I$81</xm:f>
            <x14:dxf>
              <fill>
                <patternFill>
                  <bgColor rgb="FF00B050"/>
                </patternFill>
              </fill>
            </x14:dxf>
          </x14:cfRule>
          <x14:cfRule type="containsText" priority="1828" operator="containsText" id="{8DE05486-B217-48CD-8785-D109DAE73839}">
            <xm:f>NOT(ISERROR(SEARCH($I$80,I11)))</xm:f>
            <xm:f>$I$80</xm:f>
            <x14:dxf>
              <fill>
                <patternFill>
                  <fgColor rgb="FF92D050"/>
                  <bgColor rgb="FF92D050"/>
                </patternFill>
              </fill>
            </x14:dxf>
          </x14:cfRule>
          <x14:cfRule type="cellIs" priority="1835" operator="equal" id="{DBB29C47-8556-44C1-A577-5561E91CCB9B}">
            <xm:f>'Tabla probabiidad'!$B$5</xm:f>
            <x14:dxf>
              <fill>
                <patternFill>
                  <fgColor rgb="FF92D050"/>
                  <bgColor theme="6" tint="0.59996337778862885"/>
                </patternFill>
              </fill>
            </x14:dxf>
          </x14:cfRule>
          <xm:sqref>I11:I17 X11:X46 I22:I46 X48:X56 X71:X76</xm:sqref>
        </x14:conditionalFormatting>
        <x14:conditionalFormatting xmlns:xm="http://schemas.microsoft.com/office/excel/2006/main">
          <x14:cfRule type="cellIs" priority="1842" operator="equal" id="{E2881585-015B-432E-A891-1329BC907FFE}">
            <xm:f>'C:\UAEOS\TRABAJO EN CASA\MAPAS DE RIESGOS\RIESGOS 2021\MAPAS DE RIESGOS DE PROCESO 2021\MAPAS DE RIESGOS GUIA 2021\[MAPA_RIESGOS_PROGRAMAS Y PROYECTOS_UAEOS_2021.xlsx]Tabla probabiidad'!#REF!</xm:f>
            <x14:dxf>
              <fill>
                <patternFill>
                  <fgColor rgb="FF92D050"/>
                  <bgColor theme="6" tint="0.59996337778862885"/>
                </patternFill>
              </fill>
            </x14:dxf>
          </x14:cfRule>
          <x14:cfRule type="cellIs" priority="1841" operator="equal" id="{84300F55-02BC-466B-9377-482B8A32777D}">
            <xm:f>'C:\UAEOS\TRABAJO EN CASA\MAPAS DE RIESGOS\RIESGOS 2021\MAPAS DE RIESGOS DE PROCESO 2021\MAPAS DE RIESGOS GUIA 2021\[MAPA_RIESGOS_PROGRAMAS Y PROYECTOS_UAEOS_2021.xlsx]Tabla probabiidad'!#REF!</xm:f>
            <x14:dxf>
              <fill>
                <patternFill>
                  <fgColor theme="6"/>
                </patternFill>
              </fill>
            </x14:dxf>
          </x14:cfRule>
          <x14:cfRule type="containsText" priority="1840" operator="containsText" id="{97F8869C-ABCD-4A08-83EA-BAFC34F2545E}">
            <xm:f>NOT(ISERROR(SEARCH($H$82,I18)))</xm:f>
            <xm:f>$H$82</xm:f>
            <x14:dxf>
              <fill>
                <patternFill>
                  <bgColor rgb="FF00B050"/>
                </patternFill>
              </fill>
            </x14:dxf>
          </x14:cfRule>
          <x14:cfRule type="containsText" priority="1839" operator="containsText" id="{CA34ABDB-BE30-4831-AF0F-4EF7C17AD75E}">
            <xm:f>NOT(ISERROR(SEARCH($H$83,I18)))</xm:f>
            <xm:f>$H$83</xm:f>
            <x14:dxf>
              <fill>
                <patternFill>
                  <fgColor rgb="FFFFC000"/>
                  <bgColor rgb="FFFFC000"/>
                </patternFill>
              </fill>
            </x14:dxf>
          </x14:cfRule>
          <x14:cfRule type="containsText" priority="1838" operator="containsText" id="{9EBE2216-EE0A-46BE-9822-B135C80E2C46}">
            <xm:f>NOT(ISERROR(SEARCH($H$84,I18)))</xm:f>
            <xm:f>$H$84</xm:f>
            <x14:dxf>
              <fill>
                <patternFill>
                  <fgColor rgb="FFFFFF00"/>
                  <bgColor rgb="FFFFFF00"/>
                </patternFill>
              </fill>
            </x14:dxf>
          </x14:cfRule>
          <x14:cfRule type="containsText" priority="1837" operator="containsText" id="{1940537C-D8A1-4F11-B234-9ED6803574A6}">
            <xm:f>NOT(ISERROR(SEARCH($H$85,I18)))</xm:f>
            <xm:f>$H$85</xm:f>
            <x14:dxf>
              <fill>
                <patternFill>
                  <bgColor rgb="FFFF0000"/>
                </patternFill>
              </fill>
            </x14:dxf>
          </x14:cfRule>
          <x14:cfRule type="containsText" priority="1836" operator="containsText" id="{F019F6F5-200A-47D1-B281-B40159788C0A}">
            <xm:f>NOT(ISERROR(SEARCH($H$81,I18)))</xm:f>
            <xm:f>$H$81</xm:f>
            <x14:dxf>
              <fill>
                <patternFill>
                  <fgColor rgb="FF92D050"/>
                  <bgColor rgb="FF92D050"/>
                </patternFill>
              </fill>
            </x14:dxf>
          </x14:cfRule>
          <xm:sqref>I18</xm:sqref>
        </x14:conditionalFormatting>
        <x14:conditionalFormatting xmlns:xm="http://schemas.microsoft.com/office/excel/2006/main">
          <x14:cfRule type="cellIs" priority="2319" operator="equal" id="{8A065932-AC3F-4AF2-B29E-C141BD5F17E9}">
            <xm:f>'Tabla probabiidad'!$B$5</xm:f>
            <x14:dxf>
              <fill>
                <patternFill>
                  <fgColor rgb="FF92D050"/>
                  <bgColor theme="6" tint="0.59996337778862885"/>
                </patternFill>
              </fill>
            </x14:dxf>
          </x14:cfRule>
          <x14:cfRule type="cellIs" priority="2318" operator="equal" id="{D12CBC75-02E4-4696-B26E-D4D14A6B9762}">
            <xm:f>'Tabla probabiidad'!$B$5</xm:f>
            <x14:dxf>
              <fill>
                <patternFill>
                  <fgColor theme="6"/>
                </patternFill>
              </fill>
            </x14:dxf>
          </x14:cfRule>
          <x14:cfRule type="containsText" priority="2317" operator="containsText" id="{E315D981-DFC8-46AB-ACAF-D6E11006F23E}">
            <xm:f>NOT(ISERROR(SEARCH($I$81,I20)))</xm:f>
            <xm:f>$I$81</xm:f>
            <x14:dxf>
              <fill>
                <patternFill>
                  <bgColor theme="0" tint="-0.14996795556505021"/>
                </patternFill>
              </fill>
            </x14:dxf>
          </x14:cfRule>
          <x14:cfRule type="containsText" priority="2316" operator="containsText" id="{22923817-F51B-4E72-9ACC-704457760D41}">
            <xm:f>NOT(ISERROR(SEARCH($I$82,I20)))</xm:f>
            <xm:f>$I$82</xm:f>
            <x14:dxf>
              <fill>
                <patternFill>
                  <fgColor rgb="FFFFFF00"/>
                  <bgColor rgb="FFFFFF00"/>
                </patternFill>
              </fill>
            </x14:dxf>
          </x14:cfRule>
          <x14:cfRule type="containsText" priority="2312" operator="containsText" id="{4CF0EE55-4516-48AC-B248-1BFD5C030EF5}">
            <xm:f>NOT(ISERROR(SEARCH($I$80,I20)))</xm:f>
            <xm:f>$I$80</xm:f>
            <x14:dxf>
              <fill>
                <patternFill>
                  <fgColor rgb="FF92D050"/>
                  <bgColor rgb="FF92D050"/>
                </patternFill>
              </fill>
            </x14:dxf>
          </x14:cfRule>
          <x14:cfRule type="containsText" priority="2315" operator="containsText" id="{479B1450-A5AD-46BD-9A09-DC73B72B9733}">
            <xm:f>NOT(ISERROR(SEARCH($I$83,I20)))</xm:f>
            <xm:f>$I$83</xm:f>
            <x14:dxf>
              <fill>
                <patternFill>
                  <fgColor rgb="FFFFC000"/>
                  <bgColor rgb="FFFFC000"/>
                </patternFill>
              </fill>
            </x14:dxf>
          </x14:cfRule>
          <x14:cfRule type="containsText" priority="2314" operator="containsText" id="{FEC9D75C-1F4F-4F0C-8ACE-98C2408BDCA4}">
            <xm:f>NOT(ISERROR(SEARCH($I$84,I20)))</xm:f>
            <xm:f>$I$84</xm:f>
            <x14:dxf>
              <fill>
                <patternFill>
                  <bgColor rgb="FFFF0000"/>
                </patternFill>
              </fill>
            </x14:dxf>
          </x14:cfRule>
          <x14:cfRule type="containsText" priority="2313" operator="containsText" id="{82285B78-819B-45D5-AEC8-DC7583111FA1}">
            <xm:f>NOT(ISERROR(SEARCH($I$81,I20)))</xm:f>
            <xm:f>$I$81</xm:f>
            <x14:dxf>
              <fill>
                <patternFill>
                  <bgColor rgb="FF00B050"/>
                </patternFill>
              </fill>
            </x14:dxf>
          </x14:cfRule>
          <xm:sqref>I20</xm:sqref>
        </x14:conditionalFormatting>
        <x14:conditionalFormatting xmlns:xm="http://schemas.microsoft.com/office/excel/2006/main">
          <x14:cfRule type="containsText" priority="31" operator="containsText" id="{70FA9E37-4CDB-435D-AFE0-6D8C78CC682A}">
            <xm:f>NOT(ISERROR(SEARCH($I$82,I48)))</xm:f>
            <xm:f>$I$82</xm:f>
            <x14:dxf>
              <fill>
                <patternFill>
                  <fgColor rgb="FFFFFF00"/>
                  <bgColor rgb="FFFFFF00"/>
                </patternFill>
              </fill>
            </x14:dxf>
          </x14:cfRule>
          <x14:cfRule type="containsText" priority="32" operator="containsText" id="{05619D9E-5B46-4CEA-B0BA-ABEC8017B3A5}">
            <xm:f>NOT(ISERROR(SEARCH($I$81,I48)))</xm:f>
            <xm:f>$I$81</xm:f>
            <x14:dxf>
              <fill>
                <patternFill>
                  <bgColor theme="0" tint="-0.14996795556505021"/>
                </patternFill>
              </fill>
            </x14:dxf>
          </x14:cfRule>
          <x14:cfRule type="cellIs" priority="33" operator="equal" id="{185CF6CB-9E58-4A2E-BEFC-B5D9415ED177}">
            <xm:f>'Tabla probabiidad'!$B$5</xm:f>
            <x14:dxf>
              <fill>
                <patternFill>
                  <fgColor theme="6"/>
                </patternFill>
              </fill>
            </x14:dxf>
          </x14:cfRule>
          <x14:cfRule type="cellIs" priority="34" operator="equal" id="{8680F73E-2109-43B8-9939-AF17C2CBE2BB}">
            <xm:f>'Tabla probabiidad'!$B$5</xm:f>
            <x14:dxf>
              <fill>
                <patternFill>
                  <fgColor rgb="FF92D050"/>
                  <bgColor theme="6" tint="0.59996337778862885"/>
                </patternFill>
              </fill>
            </x14:dxf>
          </x14:cfRule>
          <x14:cfRule type="containsText" priority="27" operator="containsText" id="{616E2AA1-DC4E-44F2-B0AB-36C9D1B6DB56}">
            <xm:f>NOT(ISERROR(SEARCH($I$80,I48)))</xm:f>
            <xm:f>$I$80</xm:f>
            <x14:dxf>
              <fill>
                <patternFill>
                  <fgColor rgb="FF92D050"/>
                  <bgColor rgb="FF92D050"/>
                </patternFill>
              </fill>
            </x14:dxf>
          </x14:cfRule>
          <x14:cfRule type="containsText" priority="28" operator="containsText" id="{CA346B61-FCC1-4C0B-A0A7-9CC81A86F768}">
            <xm:f>NOT(ISERROR(SEARCH($I$81,I48)))</xm:f>
            <xm:f>$I$81</xm:f>
            <x14:dxf>
              <fill>
                <patternFill>
                  <bgColor rgb="FF00B050"/>
                </patternFill>
              </fill>
            </x14:dxf>
          </x14:cfRule>
          <x14:cfRule type="containsText" priority="29" operator="containsText" id="{5B5DD850-054A-47A7-901C-F97F799F2FF4}">
            <xm:f>NOT(ISERROR(SEARCH($I$84,I48)))</xm:f>
            <xm:f>$I$84</xm:f>
            <x14:dxf>
              <fill>
                <patternFill>
                  <bgColor rgb="FFFF0000"/>
                </patternFill>
              </fill>
            </x14:dxf>
          </x14:cfRule>
          <x14:cfRule type="containsText" priority="30" operator="containsText" id="{3B398DD0-3E61-4357-89C1-5B68CBD6BD7E}">
            <xm:f>NOT(ISERROR(SEARCH($I$83,I48)))</xm:f>
            <xm:f>$I$83</xm:f>
            <x14:dxf>
              <fill>
                <patternFill>
                  <fgColor rgb="FFFFC000"/>
                  <bgColor rgb="FFFFC000"/>
                </patternFill>
              </fill>
            </x14:dxf>
          </x14:cfRule>
          <xm:sqref>I48:I58</xm:sqref>
        </x14:conditionalFormatting>
        <x14:conditionalFormatting xmlns:xm="http://schemas.microsoft.com/office/excel/2006/main">
          <x14:cfRule type="containsText" priority="10" operator="containsText" id="{3A64B81E-DDFD-4B7A-8209-F6FD508DCAA8}">
            <xm:f>NOT(ISERROR(SEARCH($I$80,I60)))</xm:f>
            <xm:f>$I$80</xm:f>
            <x14:dxf>
              <fill>
                <patternFill>
                  <fgColor rgb="FF92D050"/>
                  <bgColor rgb="FF92D050"/>
                </patternFill>
              </fill>
            </x14:dxf>
          </x14:cfRule>
          <x14:cfRule type="containsText" priority="11" operator="containsText" id="{D1084D43-CBAF-4935-83B4-36ED1658F633}">
            <xm:f>NOT(ISERROR(SEARCH($I$81,I60)))</xm:f>
            <xm:f>$I$81</xm:f>
            <x14:dxf>
              <fill>
                <patternFill>
                  <bgColor rgb="FF00B050"/>
                </patternFill>
              </fill>
            </x14:dxf>
          </x14:cfRule>
          <x14:cfRule type="containsText" priority="12" operator="containsText" id="{1895A5D7-DB6C-4A5E-B406-F10D981D6DD1}">
            <xm:f>NOT(ISERROR(SEARCH($I$84,I60)))</xm:f>
            <xm:f>$I$84</xm:f>
            <x14:dxf>
              <fill>
                <patternFill>
                  <bgColor rgb="FFFF0000"/>
                </patternFill>
              </fill>
            </x14:dxf>
          </x14:cfRule>
          <x14:cfRule type="containsText" priority="13" operator="containsText" id="{203FF2B4-FB53-474B-8FBC-E82CB99E5D30}">
            <xm:f>NOT(ISERROR(SEARCH($I$83,I60)))</xm:f>
            <xm:f>$I$83</xm:f>
            <x14:dxf>
              <fill>
                <patternFill>
                  <fgColor rgb="FFFFC000"/>
                  <bgColor rgb="FFFFC000"/>
                </patternFill>
              </fill>
            </x14:dxf>
          </x14:cfRule>
          <x14:cfRule type="containsText" priority="14" operator="containsText" id="{C9376A28-1C1C-44E9-826B-792525A2C03E}">
            <xm:f>NOT(ISERROR(SEARCH($I$82,I60)))</xm:f>
            <xm:f>$I$82</xm:f>
            <x14:dxf>
              <fill>
                <patternFill>
                  <fgColor rgb="FFFFFF00"/>
                  <bgColor rgb="FFFFFF00"/>
                </patternFill>
              </fill>
            </x14:dxf>
          </x14:cfRule>
          <x14:cfRule type="containsText" priority="15" operator="containsText" id="{97227A2D-E6AA-407E-84A4-E9887A56E18D}">
            <xm:f>NOT(ISERROR(SEARCH($I$81,I60)))</xm:f>
            <xm:f>$I$81</xm:f>
            <x14:dxf>
              <fill>
                <patternFill>
                  <bgColor theme="0" tint="-0.14996795556505021"/>
                </patternFill>
              </fill>
            </x14:dxf>
          </x14:cfRule>
          <x14:cfRule type="cellIs" priority="17" operator="equal" id="{F8E97037-A932-4526-BC21-8C3E6FD7F33F}">
            <xm:f>'Tabla probabiidad'!$B$5</xm:f>
            <x14:dxf>
              <fill>
                <patternFill>
                  <fgColor rgb="FF92D050"/>
                  <bgColor theme="6" tint="0.59996337778862885"/>
                </patternFill>
              </fill>
            </x14:dxf>
          </x14:cfRule>
          <x14:cfRule type="cellIs" priority="16" operator="equal" id="{7D9C5F72-2F50-4E4A-BAB6-A32F4BB610E3}">
            <xm:f>'Tabla probabiidad'!$B$5</xm:f>
            <x14:dxf>
              <fill>
                <patternFill>
                  <fgColor theme="6"/>
                </patternFill>
              </fill>
            </x14:dxf>
          </x14:cfRule>
          <xm:sqref>I60:I69</xm:sqref>
        </x14:conditionalFormatting>
        <x14:conditionalFormatting xmlns:xm="http://schemas.microsoft.com/office/excel/2006/main">
          <x14:cfRule type="containsText" priority="367" operator="containsText" id="{47B73A4A-8C9B-47C1-BBC4-0BAC225C7322}">
            <xm:f>NOT(ISERROR(SEARCH($I$80,I71)))</xm:f>
            <xm:f>$I$80</xm:f>
            <x14:dxf>
              <fill>
                <patternFill>
                  <fgColor rgb="FF92D050"/>
                  <bgColor rgb="FF92D050"/>
                </patternFill>
              </fill>
            </x14:dxf>
          </x14:cfRule>
          <x14:cfRule type="cellIs" priority="374" operator="equal" id="{F9C5C57F-213C-457A-8F4E-4B624EF3456F}">
            <xm:f>'Tabla probabiidad'!$B$5</xm:f>
            <x14:dxf>
              <fill>
                <patternFill>
                  <fgColor rgb="FF92D050"/>
                  <bgColor theme="6" tint="0.59996337778862885"/>
                </patternFill>
              </fill>
            </x14:dxf>
          </x14:cfRule>
          <x14:cfRule type="cellIs" priority="373" operator="equal" id="{FCD12970-4F69-4FE0-B6CF-C0F7794F79C9}">
            <xm:f>'Tabla probabiidad'!$B$5</xm:f>
            <x14:dxf>
              <fill>
                <patternFill>
                  <fgColor theme="6"/>
                </patternFill>
              </fill>
            </x14:dxf>
          </x14:cfRule>
          <x14:cfRule type="containsText" priority="372" operator="containsText" id="{DD42CECF-BF8A-4F09-9826-1F6DEA383943}">
            <xm:f>NOT(ISERROR(SEARCH($I$81,I71)))</xm:f>
            <xm:f>$I$81</xm:f>
            <x14:dxf>
              <fill>
                <patternFill>
                  <bgColor theme="0" tint="-0.14996795556505021"/>
                </patternFill>
              </fill>
            </x14:dxf>
          </x14:cfRule>
          <x14:cfRule type="containsText" priority="371" operator="containsText" id="{92D0F3F1-DBAF-4E83-A0A9-B1AF4069C7C2}">
            <xm:f>NOT(ISERROR(SEARCH($I$82,I71)))</xm:f>
            <xm:f>$I$82</xm:f>
            <x14:dxf>
              <fill>
                <patternFill>
                  <fgColor rgb="FFFFFF00"/>
                  <bgColor rgb="FFFFFF00"/>
                </patternFill>
              </fill>
            </x14:dxf>
          </x14:cfRule>
          <x14:cfRule type="containsText" priority="370" operator="containsText" id="{7BF658AE-182C-4555-93BB-FDCBC24B337C}">
            <xm:f>NOT(ISERROR(SEARCH($I$83,I71)))</xm:f>
            <xm:f>$I$83</xm:f>
            <x14:dxf>
              <fill>
                <patternFill>
                  <fgColor rgb="FFFFC000"/>
                  <bgColor rgb="FFFFC000"/>
                </patternFill>
              </fill>
            </x14:dxf>
          </x14:cfRule>
          <x14:cfRule type="containsText" priority="369" operator="containsText" id="{50C6ACA2-4FA9-43C6-B710-A68C9DAA5928}">
            <xm:f>NOT(ISERROR(SEARCH($I$84,I71)))</xm:f>
            <xm:f>$I$84</xm:f>
            <x14:dxf>
              <fill>
                <patternFill>
                  <bgColor rgb="FFFF0000"/>
                </patternFill>
              </fill>
            </x14:dxf>
          </x14:cfRule>
          <x14:cfRule type="containsText" priority="368" operator="containsText" id="{1DDEAC6F-BC9D-4FC7-8F0C-2E6C1F6E6CFF}">
            <xm:f>NOT(ISERROR(SEARCH($I$81,I71)))</xm:f>
            <xm:f>$I$81</xm:f>
            <x14:dxf>
              <fill>
                <patternFill>
                  <bgColor rgb="FF00B050"/>
                </patternFill>
              </fill>
            </x14:dxf>
          </x14:cfRule>
          <xm:sqref>I71:I75</xm:sqref>
        </x14:conditionalFormatting>
        <x14:conditionalFormatting xmlns:xm="http://schemas.microsoft.com/office/excel/2006/main">
          <x14:cfRule type="cellIs" priority="2699" operator="equal" id="{8BC99EAF-D39D-4B51-8F9B-24C68E08C4D0}">
            <xm:f>'Tabla probabiidad'!$B$5</xm:f>
            <x14:dxf>
              <fill>
                <patternFill>
                  <fgColor theme="6"/>
                </patternFill>
              </fill>
            </x14:dxf>
          </x14:cfRule>
          <x14:cfRule type="cellIs" priority="2700" operator="equal" id="{DEE288D8-0C1B-4BA3-ADFE-EB6FEBD5CEDA}">
            <xm:f>'Tabla probabiidad'!$B$5</xm:f>
            <x14:dxf>
              <fill>
                <patternFill>
                  <fgColor rgb="FF92D050"/>
                  <bgColor theme="6" tint="0.59996337778862885"/>
                </patternFill>
              </fill>
            </x14:dxf>
          </x14:cfRule>
          <x14:cfRule type="containsText" priority="2694" operator="containsText" id="{05EDE158-2D9B-4990-86B0-D7C4DCE7F6B9}">
            <xm:f>NOT(ISERROR(SEARCH($I$80,I77)))</xm:f>
            <xm:f>$I$80</xm:f>
            <x14:dxf>
              <fill>
                <patternFill>
                  <fgColor rgb="FF92D050"/>
                  <bgColor rgb="FF92D050"/>
                </patternFill>
              </fill>
            </x14:dxf>
          </x14:cfRule>
          <x14:cfRule type="containsText" priority="2695" operator="containsText" id="{615CDF01-2C28-4821-97E5-0F84AA257E31}">
            <xm:f>NOT(ISERROR(SEARCH($I$84,I77)))</xm:f>
            <xm:f>$I$84</xm:f>
            <x14:dxf>
              <fill>
                <patternFill>
                  <bgColor rgb="FFFF0000"/>
                </patternFill>
              </fill>
            </x14:dxf>
          </x14:cfRule>
          <x14:cfRule type="containsText" priority="2696" operator="containsText" id="{2368C646-B2A8-4735-8CA8-1AD91255C471}">
            <xm:f>NOT(ISERROR(SEARCH($I$83,I77)))</xm:f>
            <xm:f>$I$83</xm:f>
            <x14:dxf>
              <fill>
                <patternFill>
                  <fgColor rgb="FFFFFF00"/>
                  <bgColor rgb="FFFFFF00"/>
                </patternFill>
              </fill>
            </x14:dxf>
          </x14:cfRule>
          <x14:cfRule type="containsText" priority="2697" operator="containsText" id="{6E41440A-7B30-4340-83A2-05E98ADB113C}">
            <xm:f>NOT(ISERROR(SEARCH($I$82,I77)))</xm:f>
            <xm:f>$I$82</xm:f>
            <x14:dxf>
              <fill>
                <patternFill>
                  <fgColor rgb="FFFFC000"/>
                  <bgColor rgb="FFFFC000"/>
                </patternFill>
              </fill>
            </x14:dxf>
          </x14:cfRule>
          <x14:cfRule type="containsText" priority="2698" operator="containsText" id="{ECB5C0A8-FE85-4EB8-B2DE-295C330E216A}">
            <xm:f>NOT(ISERROR(SEARCH($I$81,I77)))</xm:f>
            <xm:f>$I$81</xm:f>
            <x14:dxf>
              <fill>
                <patternFill>
                  <bgColor theme="0" tint="-0.14996795556505021"/>
                </patternFill>
              </fill>
            </x14:dxf>
          </x14:cfRule>
          <xm:sqref>I77</xm:sqref>
        </x14:conditionalFormatting>
        <x14:conditionalFormatting xmlns:xm="http://schemas.microsoft.com/office/excel/2006/main">
          <x14:cfRule type="containsText" priority="1356" operator="containsText" id="{58AF4E2C-C3B3-42C5-8F3B-3B86487F8681}">
            <xm:f>NOT(ISERROR(SEARCH($K$80,K11)))</xm:f>
            <xm:f>$K$80</xm:f>
            <x14:dxf>
              <fill>
                <patternFill>
                  <bgColor rgb="FF92D050"/>
                </patternFill>
              </fill>
            </x14:dxf>
          </x14:cfRule>
          <x14:cfRule type="containsText" priority="1355" operator="containsText" id="{A3359B86-1C53-4C92-B6C1-12DBBF12953E}">
            <xm:f>NOT(ISERROR(SEARCH($K$81,K11)))</xm:f>
            <xm:f>$K$81</xm:f>
            <x14:dxf>
              <fill>
                <patternFill>
                  <bgColor rgb="FF00B050"/>
                </patternFill>
              </fill>
            </x14:dxf>
          </x14:cfRule>
          <x14:cfRule type="containsText" priority="1354" operator="containsText" id="{367772B1-FE65-4ACC-B607-B76599B2880C}">
            <xm:f>NOT(ISERROR(SEARCH($K$82,K11)))</xm:f>
            <xm:f>$K$82</xm:f>
            <x14:dxf>
              <fill>
                <patternFill>
                  <bgColor rgb="FFFFFF00"/>
                </patternFill>
              </fill>
            </x14:dxf>
          </x14:cfRule>
          <x14:cfRule type="containsText" priority="1352" operator="containsText" id="{74E109B2-9C06-4CC9-B506-1DE929898F8C}">
            <xm:f>NOT(ISERROR(SEARCH($K$84,K11)))</xm:f>
            <xm:f>$K$84</xm:f>
            <x14:dxf>
              <fill>
                <patternFill>
                  <bgColor rgb="FFFF0000"/>
                </patternFill>
              </fill>
            </x14:dxf>
          </x14:cfRule>
          <x14:cfRule type="containsText" priority="1353" operator="containsText" id="{8C77C397-ACF1-421A-85F9-4D929D3C6101}">
            <xm:f>NOT(ISERROR(SEARCH($K$83,K11)))</xm:f>
            <xm:f>$K$83</xm:f>
            <x14:dxf>
              <fill>
                <patternFill>
                  <bgColor rgb="FFFFC000"/>
                </patternFill>
              </fill>
            </x14:dxf>
          </x14:cfRule>
          <xm:sqref>K11:K18 Z11:Z46 K22:K46</xm:sqref>
        </x14:conditionalFormatting>
        <x14:conditionalFormatting xmlns:xm="http://schemas.microsoft.com/office/excel/2006/main">
          <x14:cfRule type="containsText" priority="1344" operator="containsText" id="{47A4725F-AFD6-49A5-BE4D-6C7464CF1968}">
            <xm:f>NOT(ISERROR(SEARCH($K$82,K20)))</xm:f>
            <xm:f>$K$82</xm:f>
            <x14:dxf>
              <fill>
                <patternFill>
                  <bgColor rgb="FFFFFF00"/>
                </patternFill>
              </fill>
            </x14:dxf>
          </x14:cfRule>
          <x14:cfRule type="containsText" priority="1345" operator="containsText" id="{7DDCDE7F-0C43-4099-A115-0AD2635EAD14}">
            <xm:f>NOT(ISERROR(SEARCH($K$81,K20)))</xm:f>
            <xm:f>$K$81</xm:f>
            <x14:dxf>
              <fill>
                <patternFill>
                  <bgColor rgb="FF00B050"/>
                </patternFill>
              </fill>
            </x14:dxf>
          </x14:cfRule>
          <x14:cfRule type="containsText" priority="1342" operator="containsText" id="{E3EA0819-B5C9-4CB3-83F2-989055D53688}">
            <xm:f>NOT(ISERROR(SEARCH($K$84,K20)))</xm:f>
            <xm:f>$K$84</xm:f>
            <x14:dxf>
              <fill>
                <patternFill>
                  <bgColor rgb="FFFF0000"/>
                </patternFill>
              </fill>
            </x14:dxf>
          </x14:cfRule>
          <x14:cfRule type="containsText" priority="1346" operator="containsText" id="{4A62A491-D3AD-4930-A8ED-43CD47F262EF}">
            <xm:f>NOT(ISERROR(SEARCH($K$80,K20)))</xm:f>
            <xm:f>$K$80</xm:f>
            <x14:dxf>
              <fill>
                <patternFill>
                  <bgColor rgb="FF92D050"/>
                </patternFill>
              </fill>
            </x14:dxf>
          </x14:cfRule>
          <x14:cfRule type="containsText" priority="1343" operator="containsText" id="{7F456BE2-4029-433A-97B6-B1430AEF299A}">
            <xm:f>NOT(ISERROR(SEARCH($K$83,K20)))</xm:f>
            <xm:f>$K$83</xm:f>
            <x14:dxf>
              <fill>
                <patternFill>
                  <bgColor rgb="FFFFC000"/>
                </patternFill>
              </fill>
            </x14:dxf>
          </x14:cfRule>
          <xm:sqref>K20</xm:sqref>
        </x14:conditionalFormatting>
        <x14:conditionalFormatting xmlns:xm="http://schemas.microsoft.com/office/excel/2006/main">
          <x14:cfRule type="containsText" priority="22" operator="containsText" id="{19B65C19-1C57-4044-A6E5-A98A8C43E55B}">
            <xm:f>NOT(ISERROR(SEARCH($K$84,K48)))</xm:f>
            <xm:f>$K$84</xm:f>
            <x14:dxf>
              <fill>
                <patternFill>
                  <bgColor rgb="FFFF0000"/>
                </patternFill>
              </fill>
            </x14:dxf>
          </x14:cfRule>
          <x14:cfRule type="containsText" priority="23" operator="containsText" id="{B056AFCB-314B-46DF-9031-4DC4EF39D67C}">
            <xm:f>NOT(ISERROR(SEARCH($K$83,K48)))</xm:f>
            <xm:f>$K$83</xm:f>
            <x14:dxf>
              <fill>
                <patternFill>
                  <bgColor rgb="FFFFC000"/>
                </patternFill>
              </fill>
            </x14:dxf>
          </x14:cfRule>
          <x14:cfRule type="containsText" priority="24" operator="containsText" id="{6BFEDACA-C0DE-4699-A63D-A7C6FAF4AD9D}">
            <xm:f>NOT(ISERROR(SEARCH($K$82,K48)))</xm:f>
            <xm:f>$K$82</xm:f>
            <x14:dxf>
              <fill>
                <patternFill>
                  <bgColor rgb="FFFFFF00"/>
                </patternFill>
              </fill>
            </x14:dxf>
          </x14:cfRule>
          <x14:cfRule type="containsText" priority="25" operator="containsText" id="{75EFE010-CED4-4A12-BF2C-8023C14A778B}">
            <xm:f>NOT(ISERROR(SEARCH($K$81,K48)))</xm:f>
            <xm:f>$K$81</xm:f>
            <x14:dxf>
              <fill>
                <patternFill>
                  <bgColor rgb="FF00B050"/>
                </patternFill>
              </fill>
            </x14:dxf>
          </x14:cfRule>
          <x14:cfRule type="containsText" priority="26" operator="containsText" id="{35BFCE99-7C83-420A-8912-AF642703EF95}">
            <xm:f>NOT(ISERROR(SEARCH($K$80,K48)))</xm:f>
            <xm:f>$K$80</xm:f>
            <x14:dxf>
              <fill>
                <patternFill>
                  <bgColor rgb="FF92D050"/>
                </patternFill>
              </fill>
            </x14:dxf>
          </x14:cfRule>
          <xm:sqref>K48:K58</xm:sqref>
        </x14:conditionalFormatting>
        <x14:conditionalFormatting xmlns:xm="http://schemas.microsoft.com/office/excel/2006/main">
          <x14:cfRule type="containsText" priority="8" operator="containsText" id="{FB5F22D1-8A1E-47DC-BFFB-BEBA05310743}">
            <xm:f>NOT(ISERROR(SEARCH($K$81,K60)))</xm:f>
            <xm:f>$K$81</xm:f>
            <x14:dxf>
              <fill>
                <patternFill>
                  <bgColor rgb="FF00B050"/>
                </patternFill>
              </fill>
            </x14:dxf>
          </x14:cfRule>
          <x14:cfRule type="containsText" priority="5" operator="containsText" id="{3B8410BD-4D42-401E-B067-8C55D57BBB23}">
            <xm:f>NOT(ISERROR(SEARCH($K$84,K60)))</xm:f>
            <xm:f>$K$84</xm:f>
            <x14:dxf>
              <fill>
                <patternFill>
                  <bgColor rgb="FFFF0000"/>
                </patternFill>
              </fill>
            </x14:dxf>
          </x14:cfRule>
          <x14:cfRule type="containsText" priority="6" operator="containsText" id="{8C5D400D-DE42-4E44-9034-60815740031E}">
            <xm:f>NOT(ISERROR(SEARCH($K$83,K60)))</xm:f>
            <xm:f>$K$83</xm:f>
            <x14:dxf>
              <fill>
                <patternFill>
                  <bgColor rgb="FFFFC000"/>
                </patternFill>
              </fill>
            </x14:dxf>
          </x14:cfRule>
          <x14:cfRule type="containsText" priority="7" operator="containsText" id="{2AC267C6-A89F-4DCB-B1A0-AB3F2F6685B1}">
            <xm:f>NOT(ISERROR(SEARCH($K$82,K60)))</xm:f>
            <xm:f>$K$82</xm:f>
            <x14:dxf>
              <fill>
                <patternFill>
                  <bgColor rgb="FFFFFF00"/>
                </patternFill>
              </fill>
            </x14:dxf>
          </x14:cfRule>
          <x14:cfRule type="containsText" priority="9" operator="containsText" id="{AC553E19-753B-4232-B379-01CCFEC6D2EF}">
            <xm:f>NOT(ISERROR(SEARCH($K$80,K60)))</xm:f>
            <xm:f>$K$80</xm:f>
            <x14:dxf>
              <fill>
                <patternFill>
                  <bgColor rgb="FF92D050"/>
                </patternFill>
              </fill>
            </x14:dxf>
          </x14:cfRule>
          <xm:sqref>K60:K69</xm:sqref>
        </x14:conditionalFormatting>
        <x14:conditionalFormatting xmlns:xm="http://schemas.microsoft.com/office/excel/2006/main">
          <x14:cfRule type="containsText" priority="354" operator="containsText" id="{6F004EDB-7B99-4106-91F9-7B0C8D2BBA37}">
            <xm:f>NOT(ISERROR(SEARCH($K$82,K71)))</xm:f>
            <xm:f>$K$82</xm:f>
            <x14:dxf>
              <fill>
                <patternFill>
                  <bgColor rgb="FFFFFF00"/>
                </patternFill>
              </fill>
            </x14:dxf>
          </x14:cfRule>
          <x14:cfRule type="containsText" priority="355" operator="containsText" id="{65A64085-7068-41C3-B05C-23EEDF36A4EC}">
            <xm:f>NOT(ISERROR(SEARCH($K$81,K71)))</xm:f>
            <xm:f>$K$81</xm:f>
            <x14:dxf>
              <fill>
                <patternFill>
                  <bgColor rgb="FF00B050"/>
                </patternFill>
              </fill>
            </x14:dxf>
          </x14:cfRule>
          <x14:cfRule type="containsText" priority="356" operator="containsText" id="{A6450964-8D47-4D7D-BB15-0B034FB9430D}">
            <xm:f>NOT(ISERROR(SEARCH($K$80,K71)))</xm:f>
            <xm:f>$K$80</xm:f>
            <x14:dxf>
              <fill>
                <patternFill>
                  <bgColor rgb="FF92D050"/>
                </patternFill>
              </fill>
            </x14:dxf>
          </x14:cfRule>
          <x14:cfRule type="containsText" priority="352" operator="containsText" id="{B69EC116-5012-4795-AFBF-5C6616ECAB90}">
            <xm:f>NOT(ISERROR(SEARCH($K$84,K71)))</xm:f>
            <xm:f>$K$84</xm:f>
            <x14:dxf>
              <fill>
                <patternFill>
                  <bgColor rgb="FFFF0000"/>
                </patternFill>
              </fill>
            </x14:dxf>
          </x14:cfRule>
          <x14:cfRule type="containsText" priority="353" operator="containsText" id="{94514E8B-6FE2-4E4F-897C-5C1C663ED60B}">
            <xm:f>NOT(ISERROR(SEARCH($K$83,K71)))</xm:f>
            <xm:f>$K$83</xm:f>
            <x14:dxf>
              <fill>
                <patternFill>
                  <bgColor rgb="FFFFC000"/>
                </patternFill>
              </fill>
            </x14:dxf>
          </x14:cfRule>
          <xm:sqref>K71:K75</xm:sqref>
        </x14:conditionalFormatting>
        <x14:conditionalFormatting xmlns:xm="http://schemas.microsoft.com/office/excel/2006/main">
          <x14:cfRule type="containsText" priority="1734" operator="containsText" id="{24BA003F-1D42-47F6-90C1-9F86B4A8556D}">
            <xm:f>NOT(ISERROR(SEARCH($M$82,M11)))</xm:f>
            <xm:f>$M$82</xm:f>
            <x14:dxf>
              <fill>
                <patternFill>
                  <bgColor rgb="FFFFC000"/>
                </patternFill>
              </fill>
            </x14:dxf>
          </x14:cfRule>
          <x14:cfRule type="containsText" priority="1735" operator="containsText" id="{1F658776-D600-401B-89A3-0AC64DBBBBFE}">
            <xm:f>NOT(ISERROR(SEARCH($M$81,M11)))</xm:f>
            <xm:f>$M$81</xm:f>
            <x14:dxf>
              <fill>
                <patternFill>
                  <bgColor rgb="FFFFFF00"/>
                </patternFill>
              </fill>
            </x14:dxf>
          </x14:cfRule>
          <x14:cfRule type="containsText" priority="1736" operator="containsText" id="{6E347F56-0259-48E4-98A9-7284FC71FEF2}">
            <xm:f>NOT(ISERROR(SEARCH($M$80,M11)))</xm:f>
            <xm:f>$M$80</xm:f>
            <x14:dxf>
              <fill>
                <patternFill>
                  <bgColor rgb="FF92D050"/>
                </patternFill>
              </fill>
            </x14:dxf>
          </x14:cfRule>
          <x14:cfRule type="containsText" priority="1733" operator="containsText" id="{A9AC1EC2-D3CA-4362-A083-03EA3D3B1544}">
            <xm:f>NOT(ISERROR(SEARCH($M$83,M11)))</xm:f>
            <xm:f>$M$83</xm:f>
            <x14:dxf>
              <fill>
                <patternFill>
                  <bgColor rgb="FFFF0000"/>
                </patternFill>
              </fill>
            </x14:dxf>
          </x14:cfRule>
          <xm:sqref>M11:M18 AB11:AB46 M22:M46</xm:sqref>
        </x14:conditionalFormatting>
        <x14:conditionalFormatting xmlns:xm="http://schemas.microsoft.com/office/excel/2006/main">
          <x14:cfRule type="containsText" priority="1729" operator="containsText" id="{6C494975-5EFC-4DF1-96B3-30D164122AA5}">
            <xm:f>NOT(ISERROR(SEARCH($M$83,M20)))</xm:f>
            <xm:f>$M$83</xm:f>
            <x14:dxf>
              <fill>
                <patternFill>
                  <bgColor rgb="FFFF0000"/>
                </patternFill>
              </fill>
            </x14:dxf>
          </x14:cfRule>
          <x14:cfRule type="containsText" priority="1730" operator="containsText" id="{D9AF9A25-89AA-4053-BF1D-238F43D579F1}">
            <xm:f>NOT(ISERROR(SEARCH($M$82,M20)))</xm:f>
            <xm:f>$M$82</xm:f>
            <x14:dxf>
              <fill>
                <patternFill>
                  <bgColor rgb="FFFFC000"/>
                </patternFill>
              </fill>
            </x14:dxf>
          </x14:cfRule>
          <x14:cfRule type="containsText" priority="1731" operator="containsText" id="{A5EE39C6-656D-4EC0-B779-0893E99CCBEE}">
            <xm:f>NOT(ISERROR(SEARCH($M$81,M20)))</xm:f>
            <xm:f>$M$81</xm:f>
            <x14:dxf>
              <fill>
                <patternFill>
                  <bgColor rgb="FFFFFF00"/>
                </patternFill>
              </fill>
            </x14:dxf>
          </x14:cfRule>
          <x14:cfRule type="containsText" priority="1732" operator="containsText" id="{ECDEA373-616C-4128-B1C4-5B3D57C3A5AB}">
            <xm:f>NOT(ISERROR(SEARCH($M$80,M20)))</xm:f>
            <xm:f>$M$80</xm:f>
            <x14:dxf>
              <fill>
                <patternFill>
                  <bgColor rgb="FF92D050"/>
                </patternFill>
              </fill>
            </x14:dxf>
          </x14:cfRule>
          <xm:sqref>M20</xm:sqref>
        </x14:conditionalFormatting>
        <x14:conditionalFormatting xmlns:xm="http://schemas.microsoft.com/office/excel/2006/main">
          <x14:cfRule type="containsText" priority="21" operator="containsText" id="{F56256EF-D209-4E6A-B3C4-D4A0CF9F03F6}">
            <xm:f>NOT(ISERROR(SEARCH($M$80,M48)))</xm:f>
            <xm:f>$M$80</xm:f>
            <x14:dxf>
              <fill>
                <patternFill>
                  <bgColor rgb="FF92D050"/>
                </patternFill>
              </fill>
            </x14:dxf>
          </x14:cfRule>
          <x14:cfRule type="containsText" priority="19" operator="containsText" id="{1D237F52-24A0-4F98-8BBE-20BEEA3710CA}">
            <xm:f>NOT(ISERROR(SEARCH($M$82,M48)))</xm:f>
            <xm:f>$M$82</xm:f>
            <x14:dxf>
              <fill>
                <patternFill>
                  <bgColor rgb="FFFFC000"/>
                </patternFill>
              </fill>
            </x14:dxf>
          </x14:cfRule>
          <x14:cfRule type="containsText" priority="18" operator="containsText" id="{6E30F8EB-45E3-4E08-9F16-6161FBEE227C}">
            <xm:f>NOT(ISERROR(SEARCH($M$83,M48)))</xm:f>
            <xm:f>$M$83</xm:f>
            <x14:dxf>
              <fill>
                <patternFill>
                  <bgColor rgb="FFFF0000"/>
                </patternFill>
              </fill>
            </x14:dxf>
          </x14:cfRule>
          <x14:cfRule type="containsText" priority="20" operator="containsText" id="{40E8CD8A-27BE-4757-A23E-1FE79BA4C2B1}">
            <xm:f>NOT(ISERROR(SEARCH($M$81,M48)))</xm:f>
            <xm:f>$M$81</xm:f>
            <x14:dxf>
              <fill>
                <patternFill>
                  <bgColor rgb="FFFFFF00"/>
                </patternFill>
              </fill>
            </x14:dxf>
          </x14:cfRule>
          <xm:sqref>M48:M58</xm:sqref>
        </x14:conditionalFormatting>
        <x14:conditionalFormatting xmlns:xm="http://schemas.microsoft.com/office/excel/2006/main">
          <x14:cfRule type="containsText" priority="4" operator="containsText" id="{9C2604C9-E0D8-4781-92EE-3743D7B77140}">
            <xm:f>NOT(ISERROR(SEARCH($M$80,M60)))</xm:f>
            <xm:f>$M$80</xm:f>
            <x14:dxf>
              <fill>
                <patternFill>
                  <bgColor rgb="FF92D050"/>
                </patternFill>
              </fill>
            </x14:dxf>
          </x14:cfRule>
          <x14:cfRule type="containsText" priority="1" operator="containsText" id="{AB4D18FC-F078-49FF-B85D-4641E5ADF488}">
            <xm:f>NOT(ISERROR(SEARCH($M$83,M60)))</xm:f>
            <xm:f>$M$83</xm:f>
            <x14:dxf>
              <fill>
                <patternFill>
                  <bgColor rgb="FFFF0000"/>
                </patternFill>
              </fill>
            </x14:dxf>
          </x14:cfRule>
          <x14:cfRule type="containsText" priority="2" operator="containsText" id="{2F039A48-492D-447C-9593-713C1100B7E0}">
            <xm:f>NOT(ISERROR(SEARCH($M$82,M60)))</xm:f>
            <xm:f>$M$82</xm:f>
            <x14:dxf>
              <fill>
                <patternFill>
                  <bgColor rgb="FFFFC000"/>
                </patternFill>
              </fill>
            </x14:dxf>
          </x14:cfRule>
          <x14:cfRule type="containsText" priority="3" operator="containsText" id="{500CC5C5-BFB6-4D23-A6D5-012CD2F1BC4F}">
            <xm:f>NOT(ISERROR(SEARCH($M$81,M60)))</xm:f>
            <xm:f>$M$81</xm:f>
            <x14:dxf>
              <fill>
                <patternFill>
                  <bgColor rgb="FFFFFF00"/>
                </patternFill>
              </fill>
            </x14:dxf>
          </x14:cfRule>
          <xm:sqref>M60:M69</xm:sqref>
        </x14:conditionalFormatting>
        <x14:conditionalFormatting xmlns:xm="http://schemas.microsoft.com/office/excel/2006/main">
          <x14:cfRule type="containsText" priority="345" operator="containsText" id="{55EBA6A2-CAD0-4B68-A32E-C86C591F66F9}">
            <xm:f>NOT(ISERROR(SEARCH($M$82,M71)))</xm:f>
            <xm:f>$M$82</xm:f>
            <x14:dxf>
              <fill>
                <patternFill>
                  <bgColor rgb="FFFFC000"/>
                </patternFill>
              </fill>
            </x14:dxf>
          </x14:cfRule>
          <x14:cfRule type="containsText" priority="344" operator="containsText" id="{B39587EA-66E1-440F-B286-C7321A957458}">
            <xm:f>NOT(ISERROR(SEARCH($M$83,M71)))</xm:f>
            <xm:f>$M$83</xm:f>
            <x14:dxf>
              <fill>
                <patternFill>
                  <bgColor rgb="FFFF0000"/>
                </patternFill>
              </fill>
            </x14:dxf>
          </x14:cfRule>
          <x14:cfRule type="containsText" priority="347" operator="containsText" id="{44952AC1-242E-4AB3-8780-2D8C679A8CBC}">
            <xm:f>NOT(ISERROR(SEARCH($M$80,M71)))</xm:f>
            <xm:f>$M$80</xm:f>
            <x14:dxf>
              <fill>
                <patternFill>
                  <bgColor rgb="FF92D050"/>
                </patternFill>
              </fill>
            </x14:dxf>
          </x14:cfRule>
          <x14:cfRule type="containsText" priority="346" operator="containsText" id="{41FCAE53-5277-4EF9-B8DF-3EE570E30611}">
            <xm:f>NOT(ISERROR(SEARCH($M$81,M71)))</xm:f>
            <xm:f>$M$81</xm:f>
            <x14:dxf>
              <fill>
                <patternFill>
                  <bgColor rgb="FFFFFF00"/>
                </patternFill>
              </fill>
            </x14:dxf>
          </x14:cfRule>
          <xm:sqref>M71:M75</xm:sqref>
        </x14:conditionalFormatting>
        <x14:conditionalFormatting xmlns:xm="http://schemas.microsoft.com/office/excel/2006/main">
          <x14:cfRule type="cellIs" priority="69" operator="equal" id="{9FA21252-EC9F-47E0-89F9-18577FCF5292}">
            <xm:f>'Tabla probabiidad'!$B$5</xm:f>
            <x14:dxf>
              <fill>
                <patternFill>
                  <fgColor rgb="FF92D050"/>
                  <bgColor theme="6" tint="0.59996337778862885"/>
                </patternFill>
              </fill>
            </x14:dxf>
          </x14:cfRule>
          <x14:cfRule type="cellIs" priority="68" operator="equal" id="{5DBFB891-DCBD-4B8C-981D-4273BC23711F}">
            <xm:f>'Tabla probabiidad'!$B$5</xm:f>
            <x14:dxf>
              <fill>
                <patternFill>
                  <fgColor theme="6"/>
                </patternFill>
              </fill>
            </x14:dxf>
          </x14:cfRule>
          <x14:cfRule type="containsText" priority="66" operator="containsText" id="{762AE083-F5AB-477A-8209-5EB96F1F5D10}">
            <xm:f>NOT(ISERROR(SEARCH($I$82,X58)))</xm:f>
            <xm:f>$I$82</xm:f>
            <x14:dxf>
              <fill>
                <patternFill>
                  <fgColor rgb="FFFFFF00"/>
                  <bgColor rgb="FFFFFF00"/>
                </patternFill>
              </fill>
            </x14:dxf>
          </x14:cfRule>
          <x14:cfRule type="containsText" priority="65" operator="containsText" id="{B2C6F895-C61C-4087-8657-2AF59D94A2F9}">
            <xm:f>NOT(ISERROR(SEARCH($I$83,X58)))</xm:f>
            <xm:f>$I$83</xm:f>
            <x14:dxf>
              <fill>
                <patternFill>
                  <fgColor rgb="FFFFC000"/>
                  <bgColor rgb="FFFFC000"/>
                </patternFill>
              </fill>
            </x14:dxf>
          </x14:cfRule>
          <x14:cfRule type="containsText" priority="64" operator="containsText" id="{886D5B2A-AE51-478D-8049-85F56A8D3540}">
            <xm:f>NOT(ISERROR(SEARCH($I$84,X58)))</xm:f>
            <xm:f>$I$84</xm:f>
            <x14:dxf>
              <fill>
                <patternFill>
                  <bgColor rgb="FFFF0000"/>
                </patternFill>
              </fill>
            </x14:dxf>
          </x14:cfRule>
          <x14:cfRule type="containsText" priority="63" operator="containsText" id="{2F584DEE-8659-4E50-AC5A-0B049F710155}">
            <xm:f>NOT(ISERROR(SEARCH($I$81,X58)))</xm:f>
            <xm:f>$I$81</xm:f>
            <x14:dxf>
              <fill>
                <patternFill>
                  <bgColor rgb="FF00B050"/>
                </patternFill>
              </fill>
            </x14:dxf>
          </x14:cfRule>
          <x14:cfRule type="containsText" priority="62" operator="containsText" id="{2DF3AE33-3F05-4028-BD9F-B5C5659E403F}">
            <xm:f>NOT(ISERROR(SEARCH($I$80,X58)))</xm:f>
            <xm:f>$I$80</xm:f>
            <x14:dxf>
              <fill>
                <patternFill>
                  <fgColor rgb="FF92D050"/>
                  <bgColor rgb="FF92D050"/>
                </patternFill>
              </fill>
            </x14:dxf>
          </x14:cfRule>
          <x14:cfRule type="containsText" priority="67" operator="containsText" id="{65FECC16-EAD4-4CFF-AF61-E18E84D0BBE8}">
            <xm:f>NOT(ISERROR(SEARCH($I$81,X58)))</xm:f>
            <xm:f>$I$81</xm:f>
            <x14:dxf>
              <fill>
                <patternFill>
                  <bgColor theme="0" tint="-0.14996795556505021"/>
                </patternFill>
              </fill>
            </x14:dxf>
          </x14:cfRule>
          <xm:sqref>X58:X61 X63:X69</xm:sqref>
        </x14:conditionalFormatting>
        <x14:conditionalFormatting xmlns:xm="http://schemas.microsoft.com/office/excel/2006/main">
          <x14:cfRule type="containsText" priority="47" operator="containsText" id="{35DD5168-0914-4EC6-A49A-2D1F9BAFAE95}">
            <xm:f>NOT(ISERROR(SEARCH($K$81,Z48)))</xm:f>
            <xm:f>$K$81</xm:f>
            <x14:dxf>
              <fill>
                <patternFill>
                  <bgColor rgb="FF00B050"/>
                </patternFill>
              </fill>
            </x14:dxf>
          </x14:cfRule>
          <x14:cfRule type="containsText" priority="46" operator="containsText" id="{17145D28-152D-436E-B519-AD740776FFC0}">
            <xm:f>NOT(ISERROR(SEARCH($K$82,Z48)))</xm:f>
            <xm:f>$K$82</xm:f>
            <x14:dxf>
              <fill>
                <patternFill>
                  <bgColor rgb="FFFFFF00"/>
                </patternFill>
              </fill>
            </x14:dxf>
          </x14:cfRule>
          <x14:cfRule type="containsText" priority="45" operator="containsText" id="{16465BEF-F1B3-4C46-BCAD-276926BE1BA4}">
            <xm:f>NOT(ISERROR(SEARCH($K$83,Z48)))</xm:f>
            <xm:f>$K$83</xm:f>
            <x14:dxf>
              <fill>
                <patternFill>
                  <bgColor rgb="FFFFC000"/>
                </patternFill>
              </fill>
            </x14:dxf>
          </x14:cfRule>
          <x14:cfRule type="containsText" priority="44" operator="containsText" id="{B91A915F-F200-42F3-B881-11184661AC8F}">
            <xm:f>NOT(ISERROR(SEARCH($K$84,Z48)))</xm:f>
            <xm:f>$K$84</xm:f>
            <x14:dxf>
              <fill>
                <patternFill>
                  <bgColor rgb="FFFF0000"/>
                </patternFill>
              </fill>
            </x14:dxf>
          </x14:cfRule>
          <x14:cfRule type="containsText" priority="48" operator="containsText" id="{1689E19E-6EE4-4907-83A9-907D37C75C92}">
            <xm:f>NOT(ISERROR(SEARCH($K$80,Z48)))</xm:f>
            <xm:f>$K$80</xm:f>
            <x14:dxf>
              <fill>
                <patternFill>
                  <bgColor rgb="FF92D050"/>
                </patternFill>
              </fill>
            </x14:dxf>
          </x14:cfRule>
          <xm:sqref>Z48:Z61 Z63:Z69</xm:sqref>
        </x14:conditionalFormatting>
        <x14:conditionalFormatting xmlns:xm="http://schemas.microsoft.com/office/excel/2006/main">
          <x14:cfRule type="containsText" priority="112" operator="containsText" id="{528F3B8F-94AB-4C9F-9C69-48CC877A2B26}">
            <xm:f>NOT(ISERROR(SEARCH($K$80,Z71)))</xm:f>
            <xm:f>$K$80</xm:f>
            <x14:dxf>
              <fill>
                <patternFill>
                  <bgColor rgb="FF92D050"/>
                </patternFill>
              </fill>
            </x14:dxf>
          </x14:cfRule>
          <x14:cfRule type="containsText" priority="111" operator="containsText" id="{A4A99A37-E744-4261-ABBD-414C42555F46}">
            <xm:f>NOT(ISERROR(SEARCH($K$81,Z71)))</xm:f>
            <xm:f>$K$81</xm:f>
            <x14:dxf>
              <fill>
                <patternFill>
                  <bgColor rgb="FF00B050"/>
                </patternFill>
              </fill>
            </x14:dxf>
          </x14:cfRule>
          <x14:cfRule type="containsText" priority="110" operator="containsText" id="{C8BA436F-39F8-4BBD-9B09-8642ADA7A8EC}">
            <xm:f>NOT(ISERROR(SEARCH($K$82,Z71)))</xm:f>
            <xm:f>$K$82</xm:f>
            <x14:dxf>
              <fill>
                <patternFill>
                  <bgColor rgb="FFFFFF00"/>
                </patternFill>
              </fill>
            </x14:dxf>
          </x14:cfRule>
          <x14:cfRule type="containsText" priority="108" operator="containsText" id="{57BA084B-A5B4-4334-B3A5-174520FAB11C}">
            <xm:f>NOT(ISERROR(SEARCH($K$84,Z71)))</xm:f>
            <xm:f>$K$84</xm:f>
            <x14:dxf>
              <fill>
                <patternFill>
                  <bgColor rgb="FFFF0000"/>
                </patternFill>
              </fill>
            </x14:dxf>
          </x14:cfRule>
          <x14:cfRule type="containsText" priority="109" operator="containsText" id="{CF1D8531-5325-483E-A999-12D14FEFF00F}">
            <xm:f>NOT(ISERROR(SEARCH($K$83,Z71)))</xm:f>
            <xm:f>$K$83</xm:f>
            <x14:dxf>
              <fill>
                <patternFill>
                  <bgColor rgb="FFFFC000"/>
                </patternFill>
              </fill>
            </x14:dxf>
          </x14:cfRule>
          <xm:sqref>Z71:Z75</xm:sqref>
        </x14:conditionalFormatting>
        <x14:conditionalFormatting xmlns:xm="http://schemas.microsoft.com/office/excel/2006/main">
          <x14:cfRule type="containsText" priority="52" operator="containsText" id="{8A1FA493-0A32-47B3-B2D9-F2CBD2FCA1A6}">
            <xm:f>NOT(ISERROR(SEARCH($M$80,AB48)))</xm:f>
            <xm:f>$M$80</xm:f>
            <x14:dxf>
              <fill>
                <patternFill>
                  <bgColor rgb="FF92D050"/>
                </patternFill>
              </fill>
            </x14:dxf>
          </x14:cfRule>
          <x14:cfRule type="containsText" priority="51" operator="containsText" id="{515C1C56-81FB-4958-B8F2-B65EFBAF5CF9}">
            <xm:f>NOT(ISERROR(SEARCH($M$81,AB48)))</xm:f>
            <xm:f>$M$81</xm:f>
            <x14:dxf>
              <fill>
                <patternFill>
                  <bgColor rgb="FFFFFF00"/>
                </patternFill>
              </fill>
            </x14:dxf>
          </x14:cfRule>
          <x14:cfRule type="containsText" priority="50" operator="containsText" id="{A01DFF6D-0DB3-494D-A781-0337F7DAD0A0}">
            <xm:f>NOT(ISERROR(SEARCH($M$82,AB48)))</xm:f>
            <xm:f>$M$82</xm:f>
            <x14:dxf>
              <fill>
                <patternFill>
                  <bgColor rgb="FFFFC000"/>
                </patternFill>
              </fill>
            </x14:dxf>
          </x14:cfRule>
          <x14:cfRule type="containsText" priority="49" operator="containsText" id="{BACC1E0A-33F9-410E-B693-4CFD0A702756}">
            <xm:f>NOT(ISERROR(SEARCH($M$83,AB48)))</xm:f>
            <xm:f>$M$83</xm:f>
            <x14:dxf>
              <fill>
                <patternFill>
                  <bgColor rgb="FFFF0000"/>
                </patternFill>
              </fill>
            </x14:dxf>
          </x14:cfRule>
          <xm:sqref>AB48:AB61 AB63:AB69</xm:sqref>
        </x14:conditionalFormatting>
        <x14:conditionalFormatting xmlns:xm="http://schemas.microsoft.com/office/excel/2006/main">
          <x14:cfRule type="containsText" priority="205" operator="containsText" id="{4A41215F-7D7A-4FAA-91F5-88BC7441EDE1}">
            <xm:f>NOT(ISERROR(SEARCH($M$80,AB71)))</xm:f>
            <xm:f>$M$80</xm:f>
            <x14:dxf>
              <fill>
                <patternFill>
                  <bgColor rgb="FF92D050"/>
                </patternFill>
              </fill>
            </x14:dxf>
          </x14:cfRule>
          <x14:cfRule type="containsText" priority="204" operator="containsText" id="{244C23F3-BBD0-4A1A-8CA4-5C6AB1026866}">
            <xm:f>NOT(ISERROR(SEARCH($M$81,AB71)))</xm:f>
            <xm:f>$M$81</xm:f>
            <x14:dxf>
              <fill>
                <patternFill>
                  <bgColor rgb="FFFFFF00"/>
                </patternFill>
              </fill>
            </x14:dxf>
          </x14:cfRule>
          <x14:cfRule type="containsText" priority="203" operator="containsText" id="{AD6FFF8C-7903-4A82-8657-7805CB34C153}">
            <xm:f>NOT(ISERROR(SEARCH($M$82,AB71)))</xm:f>
            <xm:f>$M$82</xm:f>
            <x14:dxf>
              <fill>
                <patternFill>
                  <bgColor rgb="FFFFC000"/>
                </patternFill>
              </fill>
            </x14:dxf>
          </x14:cfRule>
          <x14:cfRule type="containsText" priority="202" operator="containsText" id="{CC8A2ED4-0621-4543-8A08-5E58F0B60804}">
            <xm:f>NOT(ISERROR(SEARCH($M$83,AB71)))</xm:f>
            <xm:f>$M$83</xm:f>
            <x14:dxf>
              <fill>
                <patternFill>
                  <bgColor rgb="FFFF0000"/>
                </patternFill>
              </fill>
            </x14:dxf>
          </x14:cfRule>
          <xm:sqref>AB71:AB75</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r:uid="{00000000-0002-0000-0400-00000B000000}">
          <x14:formula1>
            <xm:f>'Clasificacion riesgo'!$B$3:$B$9</xm:f>
          </x14:formula1>
          <xm:sqref>G76</xm:sqref>
        </x14:dataValidation>
        <x14:dataValidation type="list" allowBlank="1" showInputMessage="1" showErrorMessage="1" xr:uid="{00000000-0002-0000-0400-00000C000000}">
          <x14:formula1>
            <xm:f>'Tabla probabiidad'!$B$5:$B$9</xm:f>
          </x14:formula1>
          <xm:sqref>I20 I11:I17 I71:I77 I60:I69 X48:X56 I48:I57 X11:X46 I22:I46 X71:X76 X58:X61 X63:X69</xm:sqref>
        </x14:dataValidation>
        <x14:dataValidation type="list" allowBlank="1" showInputMessage="1" showErrorMessage="1" xr:uid="{00000000-0002-0000-0400-00000D000000}">
          <x14:formula1>
            <xm:f>'Atributos controles'!$D$13:$D$15</xm:f>
          </x14:formula1>
          <xm:sqref>W11:W22 W69:W75</xm:sqref>
        </x14:dataValidation>
        <x14:dataValidation type="list" allowBlank="1" showInputMessage="1" showErrorMessage="1" xr:uid="{00000000-0002-0000-0400-00000E000000}">
          <x14:formula1>
            <xm:f>'Atributos controles'!$D$11:$D$12</xm:f>
          </x14:formula1>
          <xm:sqref>V11:V22 V73:V75</xm:sqref>
        </x14:dataValidation>
        <x14:dataValidation type="list" allowBlank="1" showInputMessage="1" showErrorMessage="1" xr:uid="{00000000-0002-0000-0400-00000F000000}">
          <x14:formula1>
            <xm:f>'Atributos controles'!$D$9:$D$10</xm:f>
          </x14:formula1>
          <xm:sqref>U11:U22 U73:U75</xm:sqref>
        </x14:dataValidation>
        <x14:dataValidation type="list" allowBlank="1" showInputMessage="1" showErrorMessage="1" xr:uid="{00000000-0002-0000-0400-000010000000}">
          <x14:formula1>
            <xm:f>'Atributos controles'!$D$7:$D$8</xm:f>
          </x14:formula1>
          <xm:sqref>S11:S22 S73:S75</xm:sqref>
        </x14:dataValidation>
        <x14:dataValidation type="list" allowBlank="1" showInputMessage="1" showErrorMessage="1" xr:uid="{00000000-0002-0000-0400-000011000000}">
          <x14:formula1>
            <xm:f>'Atributos controles'!$D$4:$D$6</xm:f>
          </x14:formula1>
          <xm:sqref>R69:R75 R11:R22</xm:sqref>
        </x14:dataValidation>
        <x14:dataValidation type="list" allowBlank="1" showInputMessage="1" showErrorMessage="1" xr:uid="{00000000-0002-0000-0400-000012000000}">
          <x14:formula1>
            <xm:f>'E:\UAEOS\TRABAJO EN CASA\MAPAS DE RIESGOS\RIESGOS 2021\MAPAS DE RIESGOS DE PROCESO 2021\MAPAS DE RIESGOS GUIA 2021\[MAPA_RIESGOS_PROGRAMAS Y PROYECTOS_UAEOS_2021.xlsx]Tabla probabiidad'!#REF!</xm:f>
          </x14:formula1>
          <xm:sqref>I18</xm:sqref>
        </x14:dataValidation>
        <x14:dataValidation type="list" allowBlank="1" showInputMessage="1" showErrorMessage="1" xr:uid="{00000000-0002-0000-0400-000018000000}">
          <x14:formula1>
            <xm:f>'E:\UAEOS\TRABAJO EN CASA\MAPAS DE RIESGOS\RIESGOS 2021\MAPAS DE RIESGOS DE PROCESO 2021\MAPAS DE RIESGOS GUIA 2021\[2020-11-10_Propuesta_Mapa_riesgos_RH_UAEOS.xlsx]Atributos controles'!#REF!</xm:f>
          </x14:formula1>
          <xm:sqref>U28:W32 R28:S32</xm:sqref>
        </x14:dataValidation>
        <x14:dataValidation type="list" allowBlank="1" showInputMessage="1" showErrorMessage="1" xr:uid="{00000000-0002-0000-0400-000019000000}">
          <x14:formula1>
            <xm:f>'E:\UAEOS\TRABAJO EN CASA\MAPAS DE RIESGOS\RIESGOS 2021\MAPAS DE RIESGOS DE PROCESO 2021\MAPAS DE RIESGOS GUIA 2021\[MAPA_RIESGOS_COMUNICACION_PRENSA_UAEOS_2021.xlsx]Atributos controles'!#REF!</xm:f>
          </x14:formula1>
          <xm:sqref>U33:W34 R33:S34</xm:sqref>
        </x14:dataValidation>
        <x14:dataValidation type="list" allowBlank="1" showInputMessage="1" showErrorMessage="1" xr:uid="{00000000-0002-0000-0400-00001C000000}">
          <x14:formula1>
            <xm:f>'C:\Users\Jorge\Documents\UAEOS\TRABAJO EN CASA\MAPAS DE RIESGOS\RIESGOS 2021\MAPAS DE RIESGOS DE PROCESO 2021\MAPAS DE RIESGOS GUIA 2021\[MAPA_RIESGOS_G_CONOCIMIENTO_CIUDADANO_UAEOS.xlsx]Atributos controles'!#REF!</xm:f>
          </x14:formula1>
          <xm:sqref>U23:W27 R23:S27</xm:sqref>
        </x14:dataValidation>
        <x14:dataValidation type="list" allowBlank="1" showInputMessage="1" showErrorMessage="1" xr:uid="{00000000-0002-0000-0400-00001E000000}">
          <x14:formula1>
            <xm:f>'E:\UAEOS\TRABAJO EN CASA\MAPAS DE RIESGOS\RIESGOS 2021\MAPAS DE RIESGOS DE PROCESO 2021\MAPAS DE RIESGOS GUIA 2021\[MAPA_RIESGOS_G_INFORMATICA_UAEOS_2021.xlsx]Atributos controles'!#REF!</xm:f>
          </x14:formula1>
          <xm:sqref>S52:S55 U52:W55</xm:sqref>
        </x14:dataValidation>
        <x14:dataValidation type="list" allowBlank="1" showInputMessage="1" showErrorMessage="1" xr:uid="{00000000-0002-0000-0400-000022000000}">
          <x14:formula1>
            <xm:f>'E:\UAEOS\TRABAJO EN CASA\MAPAS DE RIESGOS\RIESGOS 2021\MAPAS DE RIESGOS DE PROCESO 2021\MAPAS DE RIESGOS GUIA 2021\[MAPA_RIESGOS_G_MEJORAMIENTO_UAEOS_2021.xlsx]Atributos controles'!#REF!</xm:f>
          </x14:formula1>
          <xm:sqref>S69:S72 U69:V72</xm:sqref>
        </x14:dataValidation>
        <x14:dataValidation type="list" allowBlank="1" showInputMessage="1" showErrorMessage="1" xr:uid="{8E2A975E-0B2B-44B8-ADF7-22F918B6E5CB}">
          <x14:formula1>
            <xm:f>'Clasificacion riesgo'!$B$3:$B$12</xm:f>
          </x14:formula1>
          <xm:sqref>G46 G71:G75 G11:G18 G22:G34 G48:G57 G61:G69</xm:sqref>
        </x14:dataValidation>
        <x14:dataValidation type="list" allowBlank="1" showInputMessage="1" showErrorMessage="1" xr:uid="{00000000-0002-0000-0400-000020000000}">
          <x14:formula1>
            <xm:f>'E:\UAEOS\TRABAJO EN CASA\MAPAS DE RIESGOS\RIESGOS 2021\MAPAS DE RIESGOS DE PROCESO 2021\MAPAS DE RIESGOS GUIA 2021\[MAPA_RIESGOS_G_CONTRACTUAL  JURIDICA_UAEOS_2021.xlsx]Atributos controles'!#REF!</xm:f>
          </x14:formula1>
          <xm:sqref>R56:S68 U56:W68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topLeftCell="F28" workbookViewId="0">
      <selection activeCell="Q29" sqref="Q29"/>
    </sheetView>
  </sheetViews>
  <sheetFormatPr defaultColWidth="11.42578125" defaultRowHeight="16.5"/>
  <cols>
    <col min="1" max="1" width="4" style="2" bestFit="1" customWidth="1"/>
    <col min="2" max="2" width="18.42578125" style="2" customWidth="1"/>
    <col min="3" max="3" width="27.85546875" style="2" customWidth="1"/>
    <col min="4" max="4" width="28.7109375" style="2" customWidth="1"/>
    <col min="5" max="5" width="46.5703125" style="1" customWidth="1"/>
    <col min="6" max="6" width="18.42578125" style="5" customWidth="1"/>
    <col min="7" max="7" width="20.28515625" style="1" customWidth="1"/>
    <col min="8" max="8" width="12.28515625" style="1" customWidth="1"/>
    <col min="9" max="9" width="8.42578125" style="1" customWidth="1"/>
    <col min="10" max="10" width="19.140625" style="1" customWidth="1"/>
    <col min="11" max="11" width="11.28515625" style="1" customWidth="1"/>
    <col min="12" max="12" width="7" style="1" customWidth="1"/>
    <col min="13" max="13" width="12.5703125" style="1" customWidth="1"/>
    <col min="14" max="14" width="5.85546875" style="1" customWidth="1"/>
    <col min="15" max="15" width="45.5703125" style="1" customWidth="1"/>
    <col min="16" max="16" width="7.140625" style="1" bestFit="1" customWidth="1"/>
    <col min="17" max="17" width="7.28515625" style="1" customWidth="1"/>
    <col min="18" max="18" width="6.85546875" style="1" customWidth="1"/>
    <col min="19" max="19" width="5" style="1" customWidth="1"/>
    <col min="20" max="20" width="7.28515625" style="1" customWidth="1"/>
    <col min="21" max="21" width="7.140625" style="1" customWidth="1"/>
    <col min="22" max="22" width="6.7109375" style="1" customWidth="1"/>
    <col min="23" max="23" width="6.28515625" style="1" customWidth="1"/>
    <col min="24" max="26" width="7" style="1" customWidth="1"/>
    <col min="27" max="28" width="7.140625" style="1" customWidth="1"/>
    <col min="29" max="29" width="7.28515625" style="1" customWidth="1"/>
    <col min="30" max="30" width="31.42578125" style="1" customWidth="1"/>
    <col min="31" max="31" width="21.85546875" style="1" customWidth="1"/>
    <col min="32" max="32" width="19.28515625" style="1" customWidth="1"/>
    <col min="33" max="34" width="18.5703125" style="1" customWidth="1"/>
    <col min="35" max="35" width="21" style="1" customWidth="1"/>
    <col min="36" max="38" width="11.42578125" style="1"/>
    <col min="39" max="39" width="31.5703125" style="1" customWidth="1"/>
    <col min="40" max="16384" width="11.42578125" style="1"/>
  </cols>
  <sheetData>
    <row r="1" spans="1:39" ht="29.25" customHeight="1"/>
    <row r="2" spans="1:39" ht="39" customHeight="1">
      <c r="B2" s="10"/>
    </row>
    <row r="3" spans="1:39" ht="39" customHeight="1">
      <c r="B3" s="72" t="s">
        <v>530</v>
      </c>
    </row>
    <row r="4" spans="1:39">
      <c r="A4" s="509" t="s">
        <v>3</v>
      </c>
      <c r="B4" s="510"/>
      <c r="C4" s="115" t="s">
        <v>531</v>
      </c>
      <c r="D4" s="12"/>
      <c r="E4" s="12"/>
      <c r="F4" s="13"/>
      <c r="G4" s="14"/>
      <c r="H4" s="13"/>
      <c r="I4" s="13"/>
      <c r="J4" s="13"/>
      <c r="K4" s="13"/>
      <c r="L4" s="13"/>
      <c r="M4" s="13"/>
      <c r="N4" s="15"/>
      <c r="O4" s="11"/>
      <c r="P4" s="11"/>
      <c r="Q4" s="11"/>
      <c r="R4" s="11"/>
      <c r="S4" s="11"/>
      <c r="T4" s="11"/>
      <c r="U4" s="11"/>
      <c r="V4" s="11"/>
      <c r="W4" s="11"/>
      <c r="X4" s="11"/>
      <c r="Y4" s="11"/>
      <c r="Z4" s="11"/>
      <c r="AA4" s="11"/>
      <c r="AB4" s="11"/>
      <c r="AC4" s="11"/>
      <c r="AD4" s="11"/>
      <c r="AE4" s="11"/>
      <c r="AF4" s="11"/>
      <c r="AG4" s="11"/>
      <c r="AH4" s="11"/>
      <c r="AI4" s="11"/>
    </row>
    <row r="5" spans="1:39" ht="30.75" customHeight="1">
      <c r="A5" s="509" t="s">
        <v>4</v>
      </c>
      <c r="B5" s="510"/>
      <c r="C5" s="586" t="s">
        <v>532</v>
      </c>
      <c r="D5" s="587"/>
      <c r="E5" s="587"/>
      <c r="F5" s="587"/>
      <c r="G5" s="587"/>
      <c r="H5" s="587"/>
      <c r="I5" s="587"/>
      <c r="J5" s="587"/>
      <c r="K5" s="587"/>
      <c r="L5" s="587"/>
      <c r="M5" s="587"/>
      <c r="N5" s="588"/>
      <c r="O5" s="11"/>
      <c r="P5" s="11"/>
      <c r="Q5" s="11"/>
      <c r="R5" s="11"/>
      <c r="S5" s="11"/>
      <c r="T5" s="11"/>
      <c r="U5" s="11"/>
      <c r="V5" s="11"/>
      <c r="W5" s="11"/>
      <c r="X5" s="11"/>
      <c r="Y5" s="11"/>
      <c r="Z5" s="11"/>
      <c r="AA5" s="11"/>
      <c r="AB5" s="11"/>
      <c r="AC5" s="11"/>
      <c r="AD5" s="11"/>
      <c r="AE5" s="11"/>
      <c r="AF5" s="11"/>
      <c r="AG5" s="11"/>
      <c r="AH5" s="11"/>
      <c r="AI5" s="11"/>
    </row>
    <row r="6" spans="1:39" ht="32.25" customHeight="1">
      <c r="A6" s="509" t="s">
        <v>5</v>
      </c>
      <c r="B6" s="510"/>
      <c r="C6" s="586" t="s">
        <v>533</v>
      </c>
      <c r="D6" s="587"/>
      <c r="E6" s="587"/>
      <c r="F6" s="587"/>
      <c r="G6" s="587"/>
      <c r="H6" s="587"/>
      <c r="I6" s="587"/>
      <c r="J6" s="587"/>
      <c r="K6" s="587"/>
      <c r="L6" s="587"/>
      <c r="M6" s="587"/>
      <c r="N6" s="588"/>
      <c r="O6" s="11"/>
      <c r="P6" s="11"/>
      <c r="Q6" s="11"/>
      <c r="R6" s="11"/>
      <c r="S6" s="11"/>
      <c r="T6" s="11"/>
      <c r="U6" s="11"/>
      <c r="V6" s="11"/>
      <c r="W6" s="11"/>
      <c r="X6" s="11"/>
      <c r="Y6" s="11"/>
      <c r="Z6" s="11"/>
      <c r="AA6" s="11"/>
      <c r="AB6" s="11"/>
      <c r="AC6" s="11"/>
      <c r="AD6" s="11"/>
      <c r="AE6" s="11"/>
      <c r="AF6" s="11"/>
      <c r="AG6" s="11"/>
      <c r="AH6" s="11"/>
      <c r="AI6" s="11"/>
    </row>
    <row r="7" spans="1:39" ht="32.25" customHeight="1">
      <c r="A7" s="589" t="s">
        <v>34</v>
      </c>
      <c r="B7" s="590"/>
      <c r="C7" s="590"/>
      <c r="D7" s="590"/>
      <c r="E7" s="590"/>
      <c r="F7" s="590"/>
      <c r="G7" s="590"/>
      <c r="H7" s="589" t="s">
        <v>35</v>
      </c>
      <c r="I7" s="590"/>
      <c r="J7" s="590"/>
      <c r="K7" s="590"/>
      <c r="L7" s="590"/>
      <c r="M7" s="590"/>
      <c r="N7" s="507" t="s">
        <v>36</v>
      </c>
      <c r="O7" s="581"/>
      <c r="P7" s="581"/>
      <c r="Q7" s="581"/>
      <c r="R7" s="581"/>
      <c r="S7" s="581"/>
      <c r="T7" s="581"/>
      <c r="U7" s="581"/>
      <c r="V7" s="581"/>
      <c r="W7" s="581"/>
      <c r="X7" s="507" t="s">
        <v>37</v>
      </c>
      <c r="Y7" s="581"/>
      <c r="Z7" s="581"/>
      <c r="AA7" s="581"/>
      <c r="AB7" s="581"/>
      <c r="AC7" s="581"/>
      <c r="AD7" s="581" t="s">
        <v>38</v>
      </c>
      <c r="AE7" s="581"/>
      <c r="AF7" s="581"/>
      <c r="AG7" s="581"/>
      <c r="AH7" s="581"/>
      <c r="AI7" s="581"/>
    </row>
    <row r="8" spans="1:39" ht="16.5" customHeight="1">
      <c r="A8" s="566" t="s">
        <v>47</v>
      </c>
      <c r="B8" s="531" t="s">
        <v>49</v>
      </c>
      <c r="C8" s="536" t="s">
        <v>50</v>
      </c>
      <c r="D8" s="536" t="s">
        <v>51</v>
      </c>
      <c r="E8" s="598" t="s">
        <v>52</v>
      </c>
      <c r="F8" s="572" t="s">
        <v>53</v>
      </c>
      <c r="G8" s="536" t="s">
        <v>54</v>
      </c>
      <c r="H8" s="537" t="s">
        <v>55</v>
      </c>
      <c r="I8" s="534" t="s">
        <v>56</v>
      </c>
      <c r="J8" s="572" t="s">
        <v>534</v>
      </c>
      <c r="K8" s="535" t="s">
        <v>57</v>
      </c>
      <c r="L8" s="534" t="s">
        <v>56</v>
      </c>
      <c r="M8" s="536" t="s">
        <v>58</v>
      </c>
      <c r="N8" s="532" t="s">
        <v>59</v>
      </c>
      <c r="O8" s="530" t="s">
        <v>60</v>
      </c>
      <c r="P8" s="530" t="s">
        <v>61</v>
      </c>
      <c r="Q8" s="530"/>
      <c r="R8" s="511" t="s">
        <v>62</v>
      </c>
      <c r="S8" s="547"/>
      <c r="T8" s="547"/>
      <c r="U8" s="547"/>
      <c r="V8" s="547"/>
      <c r="W8" s="512"/>
      <c r="X8" s="538" t="s">
        <v>63</v>
      </c>
      <c r="Y8" s="540" t="s">
        <v>56</v>
      </c>
      <c r="Z8" s="538" t="s">
        <v>64</v>
      </c>
      <c r="AA8" s="540" t="s">
        <v>56</v>
      </c>
      <c r="AB8" s="550" t="s">
        <v>65</v>
      </c>
      <c r="AC8" s="532" t="s">
        <v>66</v>
      </c>
      <c r="AD8" s="530" t="s">
        <v>38</v>
      </c>
      <c r="AE8" s="530" t="s">
        <v>67</v>
      </c>
      <c r="AF8" s="530" t="s">
        <v>68</v>
      </c>
      <c r="AG8" s="530" t="s">
        <v>69</v>
      </c>
      <c r="AH8" s="530" t="s">
        <v>535</v>
      </c>
      <c r="AI8" s="530" t="s">
        <v>536</v>
      </c>
    </row>
    <row r="9" spans="1:39" s="74" customFormat="1" ht="63" customHeight="1">
      <c r="A9" s="567"/>
      <c r="B9" s="531"/>
      <c r="C9" s="530"/>
      <c r="D9" s="530"/>
      <c r="E9" s="531"/>
      <c r="F9" s="536"/>
      <c r="G9" s="530"/>
      <c r="H9" s="536"/>
      <c r="I9" s="507"/>
      <c r="J9" s="536"/>
      <c r="K9" s="507"/>
      <c r="L9" s="507"/>
      <c r="M9" s="530"/>
      <c r="N9" s="533"/>
      <c r="O9" s="530"/>
      <c r="P9" s="114" t="s">
        <v>70</v>
      </c>
      <c r="Q9" s="114" t="s">
        <v>49</v>
      </c>
      <c r="R9" s="9" t="s">
        <v>71</v>
      </c>
      <c r="S9" s="9" t="s">
        <v>72</v>
      </c>
      <c r="T9" s="9" t="s">
        <v>73</v>
      </c>
      <c r="U9" s="9" t="s">
        <v>74</v>
      </c>
      <c r="V9" s="9" t="s">
        <v>75</v>
      </c>
      <c r="W9" s="9" t="s">
        <v>76</v>
      </c>
      <c r="X9" s="539"/>
      <c r="Y9" s="541"/>
      <c r="Z9" s="539"/>
      <c r="AA9" s="541"/>
      <c r="AB9" s="550"/>
      <c r="AC9" s="533"/>
      <c r="AD9" s="530"/>
      <c r="AE9" s="530"/>
      <c r="AF9" s="530"/>
      <c r="AG9" s="530"/>
      <c r="AH9" s="530"/>
      <c r="AI9" s="530"/>
    </row>
    <row r="10" spans="1:39" s="3" customFormat="1" ht="133.5" customHeight="1">
      <c r="A10" s="555">
        <v>1</v>
      </c>
      <c r="B10" s="513" t="s">
        <v>78</v>
      </c>
      <c r="C10" s="599" t="s">
        <v>537</v>
      </c>
      <c r="D10" s="599" t="s">
        <v>538</v>
      </c>
      <c r="E10" s="599" t="s">
        <v>539</v>
      </c>
      <c r="F10" s="601" t="s">
        <v>540</v>
      </c>
      <c r="G10" s="513">
        <v>2</v>
      </c>
      <c r="H10" s="515" t="s">
        <v>83</v>
      </c>
      <c r="I10" s="527">
        <v>0.2</v>
      </c>
      <c r="J10" s="599"/>
      <c r="K10" s="527" t="s">
        <v>113</v>
      </c>
      <c r="L10" s="527">
        <v>0.8</v>
      </c>
      <c r="M10" s="603" t="s">
        <v>114</v>
      </c>
      <c r="N10" s="6">
        <v>1</v>
      </c>
      <c r="O10" s="16" t="s">
        <v>541</v>
      </c>
      <c r="P10" s="164" t="s">
        <v>87</v>
      </c>
      <c r="Q10" s="164" t="s">
        <v>87</v>
      </c>
      <c r="R10" s="19" t="s">
        <v>9</v>
      </c>
      <c r="S10" s="19" t="s">
        <v>13</v>
      </c>
      <c r="T10" s="165">
        <v>0.4</v>
      </c>
      <c r="U10" s="19" t="s">
        <v>14</v>
      </c>
      <c r="V10" s="19" t="s">
        <v>16</v>
      </c>
      <c r="W10" s="19" t="s">
        <v>19</v>
      </c>
      <c r="X10" s="166" t="s">
        <v>97</v>
      </c>
      <c r="Y10" s="189">
        <v>4.8000000000000001E-2</v>
      </c>
      <c r="Z10" s="183" t="s">
        <v>542</v>
      </c>
      <c r="AA10" s="167">
        <v>1</v>
      </c>
      <c r="AB10" s="71" t="s">
        <v>114</v>
      </c>
      <c r="AC10" s="180" t="s">
        <v>21</v>
      </c>
      <c r="AD10" s="168" t="s">
        <v>543</v>
      </c>
      <c r="AE10" s="190" t="s">
        <v>544</v>
      </c>
      <c r="AF10" s="20" t="s">
        <v>545</v>
      </c>
      <c r="AG10" s="181" t="s">
        <v>546</v>
      </c>
      <c r="AH10" s="7"/>
      <c r="AI10" s="6"/>
      <c r="AM10" s="215" t="s">
        <v>547</v>
      </c>
    </row>
    <row r="11" spans="1:39" s="3" customFormat="1" ht="108" customHeight="1">
      <c r="A11" s="554"/>
      <c r="B11" s="514"/>
      <c r="C11" s="600"/>
      <c r="D11" s="600"/>
      <c r="E11" s="600"/>
      <c r="F11" s="602"/>
      <c r="G11" s="514"/>
      <c r="H11" s="549"/>
      <c r="I11" s="528"/>
      <c r="J11" s="600"/>
      <c r="K11" s="528"/>
      <c r="L11" s="528"/>
      <c r="M11" s="604"/>
      <c r="N11" s="6">
        <v>2</v>
      </c>
      <c r="O11" s="16" t="s">
        <v>548</v>
      </c>
      <c r="P11" s="164"/>
      <c r="Q11" s="164"/>
      <c r="R11" s="19"/>
      <c r="S11" s="19"/>
      <c r="T11" s="165"/>
      <c r="U11" s="19"/>
      <c r="V11" s="19"/>
      <c r="W11" s="19"/>
      <c r="X11" s="202"/>
      <c r="Y11" s="189"/>
      <c r="Z11" s="203"/>
      <c r="AA11" s="167"/>
      <c r="AB11" s="71"/>
      <c r="AC11" s="180"/>
      <c r="AD11" s="168"/>
      <c r="AE11" s="190"/>
      <c r="AF11" s="20"/>
      <c r="AG11" s="181"/>
      <c r="AH11" s="7"/>
      <c r="AI11" s="6"/>
      <c r="AM11" s="184"/>
    </row>
    <row r="12" spans="1:39" ht="83.25" customHeight="1">
      <c r="A12" s="6">
        <v>2</v>
      </c>
      <c r="B12" s="168" t="s">
        <v>549</v>
      </c>
      <c r="C12" s="16" t="s">
        <v>550</v>
      </c>
      <c r="D12" s="16" t="s">
        <v>551</v>
      </c>
      <c r="E12" s="16" t="s">
        <v>552</v>
      </c>
      <c r="F12" s="68" t="s">
        <v>82</v>
      </c>
      <c r="G12" s="7">
        <v>12</v>
      </c>
      <c r="H12" s="192" t="s">
        <v>97</v>
      </c>
      <c r="I12" s="8">
        <v>0.4</v>
      </c>
      <c r="J12" s="201"/>
      <c r="K12" s="214" t="s">
        <v>113</v>
      </c>
      <c r="L12" s="8">
        <v>0.2</v>
      </c>
      <c r="M12" s="226" t="s">
        <v>114</v>
      </c>
      <c r="N12" s="6">
        <v>2</v>
      </c>
      <c r="O12" s="120" t="s">
        <v>553</v>
      </c>
      <c r="P12" s="6" t="s">
        <v>87</v>
      </c>
      <c r="Q12" s="6" t="s">
        <v>87</v>
      </c>
      <c r="R12" s="19" t="s">
        <v>11</v>
      </c>
      <c r="S12" s="19" t="s">
        <v>13</v>
      </c>
      <c r="T12" s="165">
        <v>0.2</v>
      </c>
      <c r="U12" s="19" t="s">
        <v>14</v>
      </c>
      <c r="V12" s="19" t="s">
        <v>16</v>
      </c>
      <c r="W12" s="19" t="s">
        <v>19</v>
      </c>
      <c r="X12" s="178" t="s">
        <v>83</v>
      </c>
      <c r="Y12" s="165">
        <f>'Calculos Controles'!C15</f>
        <v>0.12</v>
      </c>
      <c r="Z12" s="178" t="s">
        <v>243</v>
      </c>
      <c r="AA12" s="173">
        <v>0.2</v>
      </c>
      <c r="AB12" s="77" t="s">
        <v>228</v>
      </c>
      <c r="AC12" s="180" t="s">
        <v>21</v>
      </c>
      <c r="AD12" s="168" t="s">
        <v>554</v>
      </c>
      <c r="AE12" s="7" t="s">
        <v>555</v>
      </c>
      <c r="AF12" s="20" t="s">
        <v>545</v>
      </c>
      <c r="AG12" s="181" t="s">
        <v>556</v>
      </c>
      <c r="AH12" s="6"/>
      <c r="AI12" s="6"/>
    </row>
    <row r="13" spans="1:39" ht="108.75" customHeight="1">
      <c r="A13" s="6">
        <v>3</v>
      </c>
      <c r="B13" s="168" t="s">
        <v>557</v>
      </c>
      <c r="C13" s="16" t="s">
        <v>558</v>
      </c>
      <c r="D13" s="16" t="s">
        <v>559</v>
      </c>
      <c r="E13" s="16" t="s">
        <v>560</v>
      </c>
      <c r="F13" s="68" t="s">
        <v>82</v>
      </c>
      <c r="G13" s="7">
        <v>32</v>
      </c>
      <c r="H13" s="192" t="s">
        <v>105</v>
      </c>
      <c r="I13" s="8">
        <v>0.6</v>
      </c>
      <c r="J13" s="201"/>
      <c r="K13" s="214" t="s">
        <v>113</v>
      </c>
      <c r="L13" s="8">
        <v>0.8</v>
      </c>
      <c r="M13" s="226" t="s">
        <v>114</v>
      </c>
      <c r="N13" s="6">
        <v>3</v>
      </c>
      <c r="O13" s="120" t="s">
        <v>561</v>
      </c>
      <c r="P13" s="6" t="s">
        <v>87</v>
      </c>
      <c r="Q13" s="6" t="s">
        <v>87</v>
      </c>
      <c r="R13" s="19" t="s">
        <v>10</v>
      </c>
      <c r="S13" s="19" t="s">
        <v>13</v>
      </c>
      <c r="T13" s="172">
        <v>0.6</v>
      </c>
      <c r="U13" s="19" t="s">
        <v>14</v>
      </c>
      <c r="V13" s="19" t="s">
        <v>16</v>
      </c>
      <c r="W13" s="19" t="s">
        <v>18</v>
      </c>
      <c r="X13" s="73" t="s">
        <v>105</v>
      </c>
      <c r="Y13" s="174">
        <v>0.42</v>
      </c>
      <c r="Z13" s="183" t="s">
        <v>562</v>
      </c>
      <c r="AA13" s="174">
        <v>0.8</v>
      </c>
      <c r="AB13" s="71" t="s">
        <v>114</v>
      </c>
      <c r="AC13" s="180" t="s">
        <v>100</v>
      </c>
      <c r="AD13" s="168" t="s">
        <v>563</v>
      </c>
      <c r="AE13" s="7" t="s">
        <v>564</v>
      </c>
      <c r="AF13" s="6" t="s">
        <v>545</v>
      </c>
      <c r="AG13" s="181" t="s">
        <v>556</v>
      </c>
      <c r="AH13" s="6"/>
      <c r="AI13" s="6"/>
    </row>
    <row r="14" spans="1:39" ht="115.5" customHeight="1">
      <c r="A14" s="6">
        <v>4</v>
      </c>
      <c r="B14" s="168"/>
      <c r="C14" s="7"/>
      <c r="D14" s="16"/>
      <c r="E14" s="16"/>
      <c r="F14" s="68"/>
      <c r="G14" s="7">
        <v>2</v>
      </c>
      <c r="H14" s="192"/>
      <c r="I14" s="8">
        <v>0.4</v>
      </c>
      <c r="J14" s="201"/>
      <c r="K14" s="217"/>
      <c r="L14" s="8">
        <v>0.6</v>
      </c>
      <c r="M14" s="227"/>
      <c r="N14" s="7">
        <v>4</v>
      </c>
      <c r="O14" s="121"/>
      <c r="P14" s="7" t="s">
        <v>87</v>
      </c>
      <c r="Q14" s="7" t="s">
        <v>87</v>
      </c>
      <c r="R14" s="19" t="s">
        <v>9</v>
      </c>
      <c r="S14" s="19" t="s">
        <v>12</v>
      </c>
      <c r="T14" s="172">
        <v>0.5</v>
      </c>
      <c r="U14" s="19" t="s">
        <v>14</v>
      </c>
      <c r="V14" s="19" t="s">
        <v>16</v>
      </c>
      <c r="W14" s="19" t="s">
        <v>18</v>
      </c>
      <c r="X14" s="175" t="s">
        <v>565</v>
      </c>
      <c r="Y14" s="165">
        <v>0.2</v>
      </c>
      <c r="Z14" s="73" t="s">
        <v>98</v>
      </c>
      <c r="AA14" s="165">
        <v>0.5</v>
      </c>
      <c r="AB14" s="73" t="s">
        <v>98</v>
      </c>
      <c r="AC14" s="180"/>
      <c r="AD14" s="7"/>
      <c r="AE14" s="7"/>
      <c r="AF14" s="7"/>
      <c r="AG14" s="181" t="s">
        <v>556</v>
      </c>
      <c r="AH14" s="7"/>
      <c r="AI14" s="7"/>
    </row>
    <row r="15" spans="1:39" ht="117" customHeight="1">
      <c r="A15" s="6">
        <v>5</v>
      </c>
      <c r="B15" s="168"/>
      <c r="C15" s="78"/>
      <c r="D15" s="78"/>
      <c r="E15" s="78"/>
      <c r="F15" s="68"/>
      <c r="G15" s="7">
        <v>35</v>
      </c>
      <c r="H15" s="192"/>
      <c r="I15" s="8">
        <v>0.6</v>
      </c>
      <c r="J15" s="201"/>
      <c r="K15" s="217"/>
      <c r="L15" s="8">
        <v>0.4</v>
      </c>
      <c r="M15" s="223"/>
      <c r="N15" s="7">
        <v>5</v>
      </c>
      <c r="O15" s="121"/>
      <c r="P15" s="7"/>
      <c r="Q15" s="7"/>
      <c r="R15" s="7"/>
      <c r="S15" s="7"/>
      <c r="T15" s="7"/>
      <c r="U15" s="7"/>
      <c r="V15" s="7"/>
      <c r="W15" s="7"/>
      <c r="X15" s="7"/>
      <c r="Y15" s="117"/>
      <c r="Z15" s="7"/>
      <c r="AA15" s="117"/>
      <c r="AB15" s="7"/>
      <c r="AC15" s="180"/>
      <c r="AD15" s="7"/>
      <c r="AE15" s="7"/>
      <c r="AF15" s="7"/>
      <c r="AG15" s="181" t="s">
        <v>556</v>
      </c>
      <c r="AH15" s="7"/>
      <c r="AI15" s="7"/>
    </row>
    <row r="16" spans="1:39" ht="85.5" customHeight="1">
      <c r="A16" s="6">
        <v>7</v>
      </c>
      <c r="B16" s="7"/>
      <c r="C16" s="7"/>
      <c r="D16" s="16"/>
      <c r="E16" s="116"/>
      <c r="F16" s="68"/>
      <c r="G16" s="7"/>
      <c r="H16" s="192"/>
      <c r="I16" s="7"/>
      <c r="J16" s="201"/>
      <c r="K16" s="217"/>
      <c r="L16" s="7"/>
      <c r="M16" s="223"/>
      <c r="N16" s="7"/>
      <c r="O16" s="7"/>
      <c r="P16" s="7"/>
      <c r="Q16" s="7"/>
      <c r="R16" s="7"/>
      <c r="S16" s="7"/>
      <c r="T16" s="7"/>
      <c r="U16" s="7"/>
      <c r="V16" s="7"/>
      <c r="W16" s="7"/>
      <c r="X16" s="7"/>
      <c r="Y16" s="7"/>
      <c r="Z16" s="7"/>
      <c r="AA16" s="117"/>
      <c r="AB16" s="7"/>
      <c r="AC16" s="180"/>
      <c r="AD16" s="7"/>
      <c r="AE16" s="7"/>
      <c r="AF16" s="7"/>
      <c r="AG16" s="181" t="s">
        <v>556</v>
      </c>
      <c r="AH16" s="7"/>
      <c r="AI16" s="7"/>
    </row>
    <row r="17" spans="1:35" ht="33">
      <c r="A17" s="6">
        <v>8</v>
      </c>
      <c r="B17" s="7"/>
      <c r="C17" s="7"/>
      <c r="D17" s="7"/>
      <c r="E17" s="7"/>
      <c r="F17" s="68"/>
      <c r="G17" s="7"/>
      <c r="H17" s="192"/>
      <c r="I17" s="7"/>
      <c r="J17" s="201"/>
      <c r="K17" s="217"/>
      <c r="L17" s="7"/>
      <c r="M17" s="223"/>
      <c r="N17" s="7"/>
      <c r="O17" s="7"/>
      <c r="P17" s="7"/>
      <c r="Q17" s="7"/>
      <c r="R17" s="7"/>
      <c r="S17" s="7"/>
      <c r="T17" s="7"/>
      <c r="U17" s="7"/>
      <c r="V17" s="7"/>
      <c r="W17" s="7"/>
      <c r="X17" s="7"/>
      <c r="Y17" s="7"/>
      <c r="Z17" s="7"/>
      <c r="AA17" s="7"/>
      <c r="AB17" s="7"/>
      <c r="AC17" s="180"/>
      <c r="AD17" s="7"/>
      <c r="AE17" s="7"/>
      <c r="AF17" s="7"/>
      <c r="AG17" s="181" t="s">
        <v>556</v>
      </c>
      <c r="AH17" s="7"/>
      <c r="AI17" s="7"/>
    </row>
    <row r="18" spans="1:35" ht="33">
      <c r="A18" s="6">
        <v>9</v>
      </c>
      <c r="B18" s="7"/>
      <c r="C18" s="7"/>
      <c r="D18" s="7"/>
      <c r="E18" s="7"/>
      <c r="F18" s="68"/>
      <c r="G18" s="7"/>
      <c r="H18" s="192"/>
      <c r="I18" s="7"/>
      <c r="J18" s="201"/>
      <c r="K18" s="217"/>
      <c r="L18" s="7"/>
      <c r="M18" s="223"/>
      <c r="N18" s="7"/>
      <c r="O18" s="7"/>
      <c r="P18" s="7"/>
      <c r="Q18" s="7"/>
      <c r="R18" s="7"/>
      <c r="S18" s="7"/>
      <c r="T18" s="7"/>
      <c r="U18" s="7"/>
      <c r="V18" s="7"/>
      <c r="W18" s="7"/>
      <c r="X18" s="7"/>
      <c r="Y18" s="7"/>
      <c r="Z18" s="7"/>
      <c r="AA18" s="7"/>
      <c r="AB18" s="7"/>
      <c r="AC18" s="7"/>
      <c r="AD18" s="7"/>
      <c r="AE18" s="7"/>
      <c r="AF18" s="7"/>
      <c r="AG18" s="181" t="s">
        <v>556</v>
      </c>
      <c r="AH18" s="7"/>
      <c r="AI18" s="7"/>
    </row>
    <row r="19" spans="1:35" ht="33">
      <c r="A19" s="6">
        <v>10</v>
      </c>
      <c r="B19" s="7"/>
      <c r="C19" s="7"/>
      <c r="D19" s="7"/>
      <c r="E19" s="7"/>
      <c r="F19" s="68"/>
      <c r="G19" s="7"/>
      <c r="H19" s="192"/>
      <c r="I19" s="7"/>
      <c r="J19" s="201"/>
      <c r="K19" s="217"/>
      <c r="L19" s="7"/>
      <c r="M19" s="223"/>
      <c r="N19" s="7"/>
      <c r="O19" s="7"/>
      <c r="P19" s="7"/>
      <c r="Q19" s="7"/>
      <c r="R19" s="7"/>
      <c r="S19" s="7"/>
      <c r="T19" s="7"/>
      <c r="U19" s="7"/>
      <c r="V19" s="7"/>
      <c r="W19" s="7"/>
      <c r="X19" s="7"/>
      <c r="Y19" s="7"/>
      <c r="Z19" s="7"/>
      <c r="AA19" s="7"/>
      <c r="AB19" s="7"/>
      <c r="AC19" s="7"/>
      <c r="AD19" s="7"/>
      <c r="AE19" s="7"/>
      <c r="AF19" s="7"/>
      <c r="AG19" s="181" t="s">
        <v>556</v>
      </c>
      <c r="AH19" s="7"/>
      <c r="AI19" s="7"/>
    </row>
    <row r="20" spans="1:35" ht="33">
      <c r="A20" s="6">
        <v>11</v>
      </c>
      <c r="B20" s="7"/>
      <c r="C20" s="7"/>
      <c r="D20" s="7"/>
      <c r="E20" s="7"/>
      <c r="F20" s="68"/>
      <c r="G20" s="7"/>
      <c r="H20" s="192"/>
      <c r="I20" s="7"/>
      <c r="J20" s="201"/>
      <c r="K20" s="217"/>
      <c r="L20" s="7"/>
      <c r="M20" s="223"/>
      <c r="N20" s="7"/>
      <c r="O20" s="7"/>
      <c r="P20" s="7"/>
      <c r="Q20" s="7"/>
      <c r="R20" s="7"/>
      <c r="S20" s="7"/>
      <c r="T20" s="7"/>
      <c r="U20" s="7"/>
      <c r="V20" s="7"/>
      <c r="W20" s="7"/>
      <c r="X20" s="7"/>
      <c r="Y20" s="7"/>
      <c r="Z20" s="7"/>
      <c r="AA20" s="7"/>
      <c r="AB20" s="7"/>
      <c r="AC20" s="7"/>
      <c r="AD20" s="7"/>
      <c r="AE20" s="7"/>
      <c r="AF20" s="7"/>
      <c r="AG20" s="181" t="s">
        <v>556</v>
      </c>
      <c r="AH20" s="7"/>
      <c r="AI20" s="7"/>
    </row>
    <row r="21" spans="1:35" ht="33">
      <c r="A21" s="6">
        <v>12</v>
      </c>
      <c r="B21" s="7"/>
      <c r="C21" s="7"/>
      <c r="D21" s="7"/>
      <c r="E21" s="7"/>
      <c r="F21" s="68"/>
      <c r="G21" s="7"/>
      <c r="H21" s="192"/>
      <c r="I21" s="7"/>
      <c r="J21" s="201"/>
      <c r="K21" s="217"/>
      <c r="L21" s="7"/>
      <c r="M21" s="223"/>
      <c r="N21" s="7"/>
      <c r="O21" s="7"/>
      <c r="P21" s="7"/>
      <c r="Q21" s="7"/>
      <c r="R21" s="7"/>
      <c r="S21" s="7"/>
      <c r="T21" s="7"/>
      <c r="U21" s="7"/>
      <c r="V21" s="7"/>
      <c r="W21" s="7"/>
      <c r="X21" s="7"/>
      <c r="Y21" s="7"/>
      <c r="Z21" s="7"/>
      <c r="AA21" s="7"/>
      <c r="AB21" s="7"/>
      <c r="AC21" s="7"/>
      <c r="AD21" s="7"/>
      <c r="AE21" s="7"/>
      <c r="AF21" s="7"/>
      <c r="AG21" s="181" t="s">
        <v>556</v>
      </c>
      <c r="AH21" s="7"/>
      <c r="AI21" s="7"/>
    </row>
    <row r="22" spans="1:35">
      <c r="H22" s="192"/>
      <c r="M22" s="11"/>
    </row>
    <row r="23" spans="1:35">
      <c r="H23" s="192"/>
      <c r="M23" s="11"/>
    </row>
    <row r="24" spans="1:35">
      <c r="H24" s="192"/>
      <c r="M24" s="11"/>
      <c r="AD24" s="1" t="s">
        <v>527</v>
      </c>
    </row>
    <row r="25" spans="1:35">
      <c r="H25" s="199"/>
      <c r="M25" s="11"/>
    </row>
    <row r="26" spans="1:35">
      <c r="AD26" s="1" t="s">
        <v>21</v>
      </c>
    </row>
    <row r="28" spans="1:35" ht="36" customHeight="1">
      <c r="H28" s="551" t="s">
        <v>524</v>
      </c>
      <c r="I28" s="551"/>
      <c r="J28" s="204"/>
      <c r="K28" s="552" t="s">
        <v>525</v>
      </c>
      <c r="L28" s="552"/>
      <c r="M28" s="206" t="s">
        <v>526</v>
      </c>
      <c r="O28" s="230" t="s">
        <v>566</v>
      </c>
      <c r="AD28" s="1" t="s">
        <v>22</v>
      </c>
    </row>
    <row r="29" spans="1:35">
      <c r="H29" s="193" t="s">
        <v>83</v>
      </c>
      <c r="I29" s="194">
        <v>0.2</v>
      </c>
      <c r="J29" s="224"/>
      <c r="K29" s="218" t="s">
        <v>243</v>
      </c>
      <c r="L29" s="194">
        <v>0.2</v>
      </c>
      <c r="M29" s="207" t="s">
        <v>228</v>
      </c>
      <c r="O29" s="228" t="s">
        <v>567</v>
      </c>
      <c r="AD29" s="1" t="s">
        <v>100</v>
      </c>
    </row>
    <row r="30" spans="1:35" ht="33">
      <c r="H30" s="216" t="s">
        <v>97</v>
      </c>
      <c r="I30" s="194">
        <v>0.4</v>
      </c>
      <c r="J30" s="224"/>
      <c r="K30" s="219" t="s">
        <v>202</v>
      </c>
      <c r="L30" s="194">
        <v>0.4</v>
      </c>
      <c r="M30" s="208" t="s">
        <v>98</v>
      </c>
      <c r="O30" s="229" t="s">
        <v>568</v>
      </c>
      <c r="AD30" s="1" t="s">
        <v>528</v>
      </c>
    </row>
    <row r="31" spans="1:35" ht="33">
      <c r="H31" s="195" t="s">
        <v>105</v>
      </c>
      <c r="I31" s="194">
        <v>0.6</v>
      </c>
      <c r="J31" s="224"/>
      <c r="K31" s="220" t="s">
        <v>98</v>
      </c>
      <c r="L31" s="194">
        <v>0.6</v>
      </c>
      <c r="M31" s="225" t="s">
        <v>114</v>
      </c>
      <c r="O31" s="229" t="s">
        <v>569</v>
      </c>
      <c r="AD31" s="1" t="s">
        <v>23</v>
      </c>
    </row>
    <row r="32" spans="1:35" ht="33">
      <c r="H32" s="196" t="s">
        <v>124</v>
      </c>
      <c r="I32" s="194">
        <v>0.8</v>
      </c>
      <c r="J32" s="224"/>
      <c r="K32" s="221" t="s">
        <v>113</v>
      </c>
      <c r="L32" s="194">
        <v>0.8</v>
      </c>
      <c r="M32" s="210" t="s">
        <v>85</v>
      </c>
      <c r="O32" s="229" t="s">
        <v>570</v>
      </c>
    </row>
    <row r="33" spans="8:15" ht="33">
      <c r="H33" s="197" t="s">
        <v>321</v>
      </c>
      <c r="I33" s="194">
        <v>1</v>
      </c>
      <c r="J33" s="224"/>
      <c r="K33" s="222" t="s">
        <v>84</v>
      </c>
      <c r="L33" s="194">
        <v>1</v>
      </c>
      <c r="M33" s="205"/>
      <c r="O33" s="229" t="s">
        <v>571</v>
      </c>
    </row>
    <row r="34" spans="8:15" ht="18">
      <c r="O34" s="231" t="s">
        <v>572</v>
      </c>
    </row>
    <row r="35" spans="8:15" ht="33">
      <c r="O35" s="228" t="s">
        <v>573</v>
      </c>
    </row>
    <row r="36" spans="8:15" ht="49.5">
      <c r="O36" s="229" t="s">
        <v>574</v>
      </c>
    </row>
    <row r="37" spans="8:15" ht="33">
      <c r="O37" s="229" t="s">
        <v>575</v>
      </c>
    </row>
    <row r="38" spans="8:15" ht="66">
      <c r="O38" s="229" t="s">
        <v>576</v>
      </c>
    </row>
    <row r="39" spans="8:15" ht="49.5">
      <c r="O39" s="229" t="s">
        <v>577</v>
      </c>
    </row>
  </sheetData>
  <mergeCells count="54">
    <mergeCell ref="I10:I11"/>
    <mergeCell ref="K10:K11"/>
    <mergeCell ref="L10:L11"/>
    <mergeCell ref="M10:M11"/>
    <mergeCell ref="H28:I28"/>
    <mergeCell ref="K28:L28"/>
    <mergeCell ref="J10:J11"/>
    <mergeCell ref="AH8:AH9"/>
    <mergeCell ref="AI8:AI9"/>
    <mergeCell ref="A10:A11"/>
    <mergeCell ref="B10:B11"/>
    <mergeCell ref="C10:C11"/>
    <mergeCell ref="D10:D11"/>
    <mergeCell ref="E10:E11"/>
    <mergeCell ref="F10:F11"/>
    <mergeCell ref="G10:G11"/>
    <mergeCell ref="H10:H11"/>
    <mergeCell ref="AB8:AB9"/>
    <mergeCell ref="AC8:AC9"/>
    <mergeCell ref="AD8:AD9"/>
    <mergeCell ref="AE8:AE9"/>
    <mergeCell ref="AF8:AF9"/>
    <mergeCell ref="AG8:AG9"/>
    <mergeCell ref="P8:Q8"/>
    <mergeCell ref="R8:W8"/>
    <mergeCell ref="X8:X9"/>
    <mergeCell ref="Y8:Y9"/>
    <mergeCell ref="Z8:Z9"/>
    <mergeCell ref="K8:K9"/>
    <mergeCell ref="L8:L9"/>
    <mergeCell ref="M8:M9"/>
    <mergeCell ref="N8:N9"/>
    <mergeCell ref="O8:O9"/>
    <mergeCell ref="X7:AC7"/>
    <mergeCell ref="AD7:AI7"/>
    <mergeCell ref="A8:A9"/>
    <mergeCell ref="B8:B9"/>
    <mergeCell ref="C8:C9"/>
    <mergeCell ref="D8:D9"/>
    <mergeCell ref="E8:E9"/>
    <mergeCell ref="F8:F9"/>
    <mergeCell ref="G8:G9"/>
    <mergeCell ref="H8:H9"/>
    <mergeCell ref="A7:G7"/>
    <mergeCell ref="H7:M7"/>
    <mergeCell ref="N7:W7"/>
    <mergeCell ref="J8:J9"/>
    <mergeCell ref="AA8:AA9"/>
    <mergeCell ref="I8:I9"/>
    <mergeCell ref="A4:B4"/>
    <mergeCell ref="A5:B5"/>
    <mergeCell ref="C5:N5"/>
    <mergeCell ref="A6:B6"/>
    <mergeCell ref="C6:N6"/>
  </mergeCells>
  <conditionalFormatting sqref="I10">
    <cfRule type="cellIs" dxfId="74" priority="41" operator="equal">
      <formula>$H$10</formula>
    </cfRule>
  </conditionalFormatting>
  <dataValidations count="5">
    <dataValidation type="list" allowBlank="1" showInputMessage="1" showErrorMessage="1" sqref="AC10:AC17" xr:uid="{00000000-0002-0000-0500-000000000000}">
      <formula1>$AD$26:$AD$31</formula1>
    </dataValidation>
    <dataValidation type="list" allowBlank="1" showInputMessage="1" showErrorMessage="1" sqref="AI10:AI13" xr:uid="{00000000-0002-0000-0500-000001000000}">
      <formula1>#REF!</formula1>
    </dataValidation>
    <dataValidation type="list" allowBlank="1" showInputMessage="1" showErrorMessage="1" sqref="K10 K12:K21" xr:uid="{00000000-0002-0000-0500-000002000000}">
      <formula1>$K$29:$K$33</formula1>
    </dataValidation>
    <dataValidation type="list" allowBlank="1" showInputMessage="1" showErrorMessage="1" sqref="M10 M12:M21" xr:uid="{00000000-0002-0000-0500-000003000000}">
      <formula1>$M$29:$M$32</formula1>
    </dataValidation>
    <dataValidation type="list" allowBlank="1" showInputMessage="1" showErrorMessage="1" sqref="J10 J12:J21" xr:uid="{00000000-0002-0000-0500-000004000000}">
      <formula1>$O$28:$O$39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69" operator="equal" id="{8AB90ECF-6D51-437C-8A9F-FE322D8E9879}">
            <xm:f>'Tabla probabiidad'!$B$5</xm:f>
            <x14:dxf>
              <fill>
                <patternFill>
                  <fgColor rgb="FF92D050"/>
                  <bgColor theme="6" tint="0.59996337778862885"/>
                </patternFill>
              </fill>
            </x14:dxf>
          </x14:cfRule>
          <x14:cfRule type="containsText" priority="64" operator="containsText" id="{DD89B938-C1ED-4A6B-9438-C27E17F7E0F0}">
            <xm:f>NOT(ISERROR(SEARCH($H$33,H10)))</xm:f>
            <xm:f>$H$33</xm:f>
            <x14:dxf>
              <fill>
                <patternFill>
                  <bgColor rgb="FFFF0000"/>
                </patternFill>
              </fill>
            </x14:dxf>
          </x14:cfRule>
          <x14:cfRule type="containsText" priority="63" operator="containsText" id="{20FB452A-601E-4C2C-B6FD-1E4EE35A7138}">
            <xm:f>NOT(ISERROR(SEARCH($H$29,H10)))</xm:f>
            <xm:f>$H$29</xm:f>
            <x14:dxf>
              <fill>
                <patternFill>
                  <fgColor rgb="FF92D050"/>
                  <bgColor rgb="FF92D050"/>
                </patternFill>
              </fill>
            </x14:dxf>
          </x14:cfRule>
          <x14:cfRule type="containsText" priority="65" operator="containsText" id="{C6EDF2E8-3724-4660-BD49-AD65A8419AEE}">
            <xm:f>NOT(ISERROR(SEARCH($H$32,H10)))</xm:f>
            <xm:f>$H$32</xm:f>
            <x14:dxf>
              <fill>
                <patternFill>
                  <fgColor rgb="FFFFFF00"/>
                  <bgColor rgb="FFFFFF00"/>
                </patternFill>
              </fill>
            </x14:dxf>
          </x14:cfRule>
          <x14:cfRule type="containsText" priority="66" operator="containsText" id="{0F90F5C7-9AFB-4122-946C-4E5B2904FA60}">
            <xm:f>NOT(ISERROR(SEARCH($H$31,H10)))</xm:f>
            <xm:f>$H$31</xm:f>
            <x14:dxf>
              <fill>
                <patternFill>
                  <fgColor rgb="FFFFC000"/>
                  <bgColor rgb="FFFFC000"/>
                </patternFill>
              </fill>
            </x14:dxf>
          </x14:cfRule>
          <x14:cfRule type="containsText" priority="67" operator="containsText" id="{18262652-3333-4566-AB87-67B1686423F0}">
            <xm:f>NOT(ISERROR(SEARCH($H$30,H10)))</xm:f>
            <xm:f>$H$30</xm:f>
            <x14:dxf>
              <fill>
                <patternFill>
                  <bgColor theme="0" tint="-0.14996795556505021"/>
                </patternFill>
              </fill>
            </x14:dxf>
          </x14:cfRule>
          <x14:cfRule type="cellIs" priority="68" operator="equal" id="{FFE37E8B-7ACB-4707-96D8-BB4564FC1698}">
            <xm:f>'Tabla probabiidad'!$B$5</xm:f>
            <x14:dxf>
              <fill>
                <patternFill>
                  <fgColor theme="6"/>
                </patternFill>
              </fill>
            </x14:dxf>
          </x14:cfRule>
          <xm:sqref>H10</xm:sqref>
        </x14:conditionalFormatting>
        <x14:conditionalFormatting xmlns:xm="http://schemas.microsoft.com/office/excel/2006/main">
          <x14:cfRule type="cellIs" priority="62" operator="equal" id="{4EB0429D-B6C4-4AEE-B906-51C973D72E46}">
            <xm:f>'Tabla probabiidad'!$B$5</xm:f>
            <x14:dxf>
              <fill>
                <patternFill>
                  <fgColor rgb="FF92D050"/>
                  <bgColor theme="6" tint="0.59996337778862885"/>
                </patternFill>
              </fill>
            </x14:dxf>
          </x14:cfRule>
          <x14:cfRule type="containsText" priority="60" operator="containsText" id="{2F17051E-2FE8-4A2D-AC3B-A509DF68A3F8}">
            <xm:f>NOT(ISERROR(SEARCH($H$30,H12)))</xm:f>
            <xm:f>$H$30</xm:f>
            <x14:dxf>
              <fill>
                <patternFill>
                  <bgColor rgb="FF00B050"/>
                </patternFill>
              </fill>
            </x14:dxf>
          </x14:cfRule>
          <xm:sqref>H12</xm:sqref>
        </x14:conditionalFormatting>
        <x14:conditionalFormatting xmlns:xm="http://schemas.microsoft.com/office/excel/2006/main">
          <x14:cfRule type="cellIs" priority="47" operator="equal" id="{F5879FAD-4A54-4E0A-81C1-36C4CBCA0071}">
            <xm:f>'Tabla probabiidad'!$B$5</xm:f>
            <x14:dxf>
              <fill>
                <patternFill>
                  <fgColor theme="6"/>
                </patternFill>
              </fill>
            </x14:dxf>
          </x14:cfRule>
          <x14:cfRule type="containsText" priority="45" operator="containsText" id="{5AC35C33-CA40-45BD-B2FA-BA5B68D7B550}">
            <xm:f>NOT(ISERROR(SEARCH($H$31,H12)))</xm:f>
            <xm:f>$H$31</xm:f>
            <x14:dxf>
              <fill>
                <patternFill>
                  <fgColor rgb="FFFFC000"/>
                  <bgColor rgb="FFFFC000"/>
                </patternFill>
              </fill>
            </x14:dxf>
          </x14:cfRule>
          <x14:cfRule type="containsText" priority="44" operator="containsText" id="{A0C2ADD0-2138-4FFF-A8E6-635B57206253}">
            <xm:f>NOT(ISERROR(SEARCH($H$32,H12)))</xm:f>
            <xm:f>$H$32</xm:f>
            <x14:dxf>
              <fill>
                <patternFill>
                  <fgColor rgb="FFFFFF00"/>
                  <bgColor rgb="FFFFFF00"/>
                </patternFill>
              </fill>
            </x14:dxf>
          </x14:cfRule>
          <x14:cfRule type="containsText" priority="43" operator="containsText" id="{4E84ADB8-0E4F-4180-8382-F54B5E54D217}">
            <xm:f>NOT(ISERROR(SEARCH($H$33,H12)))</xm:f>
            <xm:f>$H$33</xm:f>
            <x14:dxf>
              <fill>
                <patternFill>
                  <bgColor rgb="FFFF0000"/>
                </patternFill>
              </fill>
            </x14:dxf>
          </x14:cfRule>
          <x14:cfRule type="containsText" priority="42" operator="containsText" id="{E8DD611D-F308-4597-B44C-1ECB8AB1BF7F}">
            <xm:f>NOT(ISERROR(SEARCH($H$29,H12)))</xm:f>
            <xm:f>$H$29</xm:f>
            <x14:dxf>
              <fill>
                <patternFill>
                  <fgColor rgb="FF92D050"/>
                  <bgColor rgb="FF92D050"/>
                </patternFill>
              </fill>
            </x14:dxf>
          </x14:cfRule>
          <xm:sqref>H12:H25</xm:sqref>
        </x14:conditionalFormatting>
        <x14:conditionalFormatting xmlns:xm="http://schemas.microsoft.com/office/excel/2006/main">
          <x14:cfRule type="cellIs" priority="48" operator="equal" id="{5AD1F01B-5915-4E41-B78E-AE0368A18602}">
            <xm:f>'Tabla probabiidad'!$B$5</xm:f>
            <x14:dxf>
              <fill>
                <patternFill>
                  <fgColor rgb="FF92D050"/>
                  <bgColor theme="6" tint="0.59996337778862885"/>
                </patternFill>
              </fill>
            </x14:dxf>
          </x14:cfRule>
          <x14:cfRule type="containsText" priority="46" operator="containsText" id="{A297ABD5-0347-4237-B458-79A2EE3F779D}">
            <xm:f>NOT(ISERROR(SEARCH($H$30,H13)))</xm:f>
            <xm:f>$H$30</xm:f>
            <x14:dxf>
              <fill>
                <patternFill>
                  <bgColor theme="0" tint="-0.14996795556505021"/>
                </patternFill>
              </fill>
            </x14:dxf>
          </x14:cfRule>
          <xm:sqref>H13:H25</xm:sqref>
        </x14:conditionalFormatting>
        <x14:conditionalFormatting xmlns:xm="http://schemas.microsoft.com/office/excel/2006/main">
          <x14:cfRule type="containsText" priority="35" operator="containsText" id="{AF2D58FA-E051-4629-BF64-A3630973A4AC}">
            <xm:f>NOT(ISERROR(SEARCH($K$29,K10)))</xm:f>
            <xm:f>$K$29</xm:f>
            <x14:dxf>
              <fill>
                <patternFill>
                  <bgColor rgb="FF92D050"/>
                </patternFill>
              </fill>
            </x14:dxf>
          </x14:cfRule>
          <x14:cfRule type="containsText" priority="31" operator="containsText" id="{D2EC6093-5939-40D9-A82A-988E51155892}">
            <xm:f>NOT(ISERROR(SEARCH($K$33,K10)))</xm:f>
            <xm:f>$K$33</xm:f>
            <x14:dxf>
              <fill>
                <patternFill>
                  <bgColor rgb="FFFF0000"/>
                </patternFill>
              </fill>
            </x14:dxf>
          </x14:cfRule>
          <x14:cfRule type="containsText" priority="32" operator="containsText" id="{E27A8E34-0616-499E-98B2-D81C0B4A53A6}">
            <xm:f>NOT(ISERROR(SEARCH($K$32,K10)))</xm:f>
            <xm:f>$K$32</xm:f>
            <x14:dxf>
              <fill>
                <patternFill>
                  <bgColor rgb="FFFFC000"/>
                </patternFill>
              </fill>
            </x14:dxf>
          </x14:cfRule>
          <x14:cfRule type="containsText" priority="33" operator="containsText" id="{A693CD64-BC3A-40F2-8EA3-16EB550D5407}">
            <xm:f>NOT(ISERROR(SEARCH($K$31,K10)))</xm:f>
            <xm:f>$K$31</xm:f>
            <x14:dxf>
              <fill>
                <patternFill>
                  <bgColor rgb="FFFFFF00"/>
                </patternFill>
              </fill>
            </x14:dxf>
          </x14:cfRule>
          <x14:cfRule type="containsText" priority="34" operator="containsText" id="{3F829F62-BB45-481E-8A5A-88F983A6C0F1}">
            <xm:f>NOT(ISERROR(SEARCH($K$30,K10)))</xm:f>
            <xm:f>$K$30</xm:f>
            <x14:dxf>
              <fill>
                <patternFill>
                  <bgColor rgb="FF00B050"/>
                </patternFill>
              </fill>
            </x14:dxf>
          </x14:cfRule>
          <xm:sqref>K10</xm:sqref>
        </x14:conditionalFormatting>
        <x14:conditionalFormatting xmlns:xm="http://schemas.microsoft.com/office/excel/2006/main">
          <x14:cfRule type="containsText" priority="21" operator="containsText" id="{52BC01AC-CE79-4BB2-85FA-AD0A2B7DE654}">
            <xm:f>NOT(ISERROR(SEARCH($K$33,K12)))</xm:f>
            <xm:f>$K$33</xm:f>
            <x14:dxf>
              <fill>
                <patternFill>
                  <bgColor rgb="FFFF0000"/>
                </patternFill>
              </fill>
            </x14:dxf>
          </x14:cfRule>
          <x14:cfRule type="containsText" priority="25" operator="containsText" id="{8955CE7B-742C-48B4-8D33-D3378DBC7C0B}">
            <xm:f>NOT(ISERROR(SEARCH($K$29,K12)))</xm:f>
            <xm:f>$K$29</xm:f>
            <x14:dxf>
              <fill>
                <patternFill>
                  <bgColor rgb="FF92D050"/>
                </patternFill>
              </fill>
            </x14:dxf>
          </x14:cfRule>
          <x14:cfRule type="containsText" priority="24" operator="containsText" id="{CD65F568-42A7-4DFE-9B92-B1197E2A1C49}">
            <xm:f>NOT(ISERROR(SEARCH($K$30,K12)))</xm:f>
            <xm:f>$K$30</xm:f>
            <x14:dxf>
              <fill>
                <patternFill>
                  <bgColor rgb="FF00B050"/>
                </patternFill>
              </fill>
            </x14:dxf>
          </x14:cfRule>
          <x14:cfRule type="containsText" priority="23" operator="containsText" id="{75009B0F-0957-4405-9C14-DFC4DDC10F4A}">
            <xm:f>NOT(ISERROR(SEARCH($K$31,K12)))</xm:f>
            <xm:f>$K$31</xm:f>
            <x14:dxf>
              <fill>
                <patternFill>
                  <bgColor rgb="FFFFFF00"/>
                </patternFill>
              </fill>
            </x14:dxf>
          </x14:cfRule>
          <x14:cfRule type="containsText" priority="22" operator="containsText" id="{F6615BB2-6C34-4EFA-AFC6-5754F3939F49}">
            <xm:f>NOT(ISERROR(SEARCH($K$32,K12)))</xm:f>
            <xm:f>$K$32</xm:f>
            <x14:dxf>
              <fill>
                <patternFill>
                  <bgColor rgb="FFFFC000"/>
                </patternFill>
              </fill>
            </x14:dxf>
          </x14:cfRule>
          <xm:sqref>K12:K21</xm:sqref>
        </x14:conditionalFormatting>
        <x14:conditionalFormatting xmlns:xm="http://schemas.microsoft.com/office/excel/2006/main">
          <x14:cfRule type="containsText" priority="20" operator="containsText" id="{DE45FAC9-8588-4BED-8F94-3B0C4F30FE60}">
            <xm:f>NOT(ISERROR(SEARCH($M$29,M10)))</xm:f>
            <xm:f>$M$29</xm:f>
            <x14:dxf>
              <fill>
                <patternFill>
                  <bgColor rgb="FF92D050"/>
                </patternFill>
              </fill>
            </x14:dxf>
          </x14:cfRule>
          <x14:cfRule type="containsText" priority="19" operator="containsText" id="{61792140-CEF5-4A24-AE48-4086BD7EADB1}">
            <xm:f>NOT(ISERROR(SEARCH($M$30,M10)))</xm:f>
            <xm:f>$M$30</xm:f>
            <x14:dxf>
              <fill>
                <patternFill>
                  <bgColor rgb="FFFFFF00"/>
                </patternFill>
              </fill>
            </x14:dxf>
          </x14:cfRule>
          <x14:cfRule type="containsText" priority="18" operator="containsText" id="{01B835FB-023F-48D7-A1F1-A50C0E63A67E}">
            <xm:f>NOT(ISERROR(SEARCH($M$31,M10)))</xm:f>
            <xm:f>$M$31</xm:f>
            <x14:dxf>
              <fill>
                <patternFill>
                  <bgColor rgb="FFC00000"/>
                </patternFill>
              </fill>
            </x14:dxf>
          </x14:cfRule>
          <x14:cfRule type="containsText" priority="17" operator="containsText" id="{2FE0AB57-9641-4445-8C6D-9C45CAB3FFEB}">
            <xm:f>NOT(ISERROR(SEARCH($M$32,M10)))</xm:f>
            <xm:f>$M$32</xm:f>
            <x14:dxf>
              <fill>
                <patternFill>
                  <bgColor rgb="FFFF0000"/>
                </patternFill>
              </fill>
            </x14:dxf>
          </x14:cfRule>
          <xm:sqref>M10</xm:sqref>
        </x14:conditionalFormatting>
        <x14:conditionalFormatting xmlns:xm="http://schemas.microsoft.com/office/excel/2006/main">
          <x14:cfRule type="containsText" priority="8" operator="containsText" id="{E438D143-182F-4E15-A812-D8FCA7CA3E6A}">
            <xm:f>NOT(ISERROR(SEARCH($M$29,M12)))</xm:f>
            <xm:f>$M$29</xm:f>
            <x14:dxf>
              <fill>
                <patternFill>
                  <bgColor rgb="FF92D050"/>
                </patternFill>
              </fill>
            </x14:dxf>
          </x14:cfRule>
          <x14:cfRule type="containsText" priority="7" operator="containsText" id="{EC3DFAEF-BEC8-404E-AE58-9DA1B9C46626}">
            <xm:f>NOT(ISERROR(SEARCH($M$30,M12)))</xm:f>
            <xm:f>$M$30</xm:f>
            <x14:dxf>
              <fill>
                <patternFill>
                  <bgColor rgb="FFFFFF00"/>
                </patternFill>
              </fill>
            </x14:dxf>
          </x14:cfRule>
          <x14:cfRule type="containsText" priority="6" operator="containsText" id="{8B6AEABB-6E80-4066-B816-3290935C8250}">
            <xm:f>NOT(ISERROR(SEARCH($M$31,M12)))</xm:f>
            <xm:f>$M$31</xm:f>
            <x14:dxf>
              <fill>
                <patternFill>
                  <bgColor rgb="FFC00000"/>
                </patternFill>
              </fill>
            </x14:dxf>
          </x14:cfRule>
          <x14:cfRule type="containsText" priority="5" operator="containsText" id="{9C3561A3-73A6-4616-AD14-D48A1B7F24A7}">
            <xm:f>NOT(ISERROR(SEARCH($M$32,M12)))</xm:f>
            <xm:f>$M$32</xm:f>
            <x14:dxf>
              <fill>
                <patternFill>
                  <bgColor rgb="FFFF0000"/>
                </patternFill>
              </fill>
            </x14:dxf>
          </x14:cfRule>
          <xm:sqref>M12:M21</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5000000}">
          <x14:formula1>
            <xm:f>'Tabla probabiidad'!$B$5:$B$9</xm:f>
          </x14:formula1>
          <xm:sqref>H10 H12:H25</xm:sqref>
        </x14:dataValidation>
        <x14:dataValidation type="list" allowBlank="1" showInputMessage="1" showErrorMessage="1" xr:uid="{00000000-0002-0000-0500-000006000000}">
          <x14:formula1>
            <xm:f>'Atributos controles'!$D$4:$D$6</xm:f>
          </x14:formula1>
          <xm:sqref>R10:R14</xm:sqref>
        </x14:dataValidation>
        <x14:dataValidation type="list" allowBlank="1" showInputMessage="1" showErrorMessage="1" xr:uid="{00000000-0002-0000-0500-000007000000}">
          <x14:formula1>
            <xm:f>'Atributos controles'!$D$7:$D$8</xm:f>
          </x14:formula1>
          <xm:sqref>S10:S14</xm:sqref>
        </x14:dataValidation>
        <x14:dataValidation type="list" allowBlank="1" showInputMessage="1" showErrorMessage="1" xr:uid="{00000000-0002-0000-0500-000008000000}">
          <x14:formula1>
            <xm:f>'Atributos controles'!$D$9:$D$10</xm:f>
          </x14:formula1>
          <xm:sqref>U10:U14</xm:sqref>
        </x14:dataValidation>
        <x14:dataValidation type="list" allowBlank="1" showInputMessage="1" showErrorMessage="1" xr:uid="{00000000-0002-0000-0500-000009000000}">
          <x14:formula1>
            <xm:f>'Atributos controles'!$D$11:$D$12</xm:f>
          </x14:formula1>
          <xm:sqref>V10:V14</xm:sqref>
        </x14:dataValidation>
        <x14:dataValidation type="list" allowBlank="1" showInputMessage="1" showErrorMessage="1" xr:uid="{00000000-0002-0000-0500-00000A000000}">
          <x14:formula1>
            <xm:f>'Atributos controles'!$D$13:$D$15</xm:f>
          </x14:formula1>
          <xm:sqref>W10:W14</xm:sqref>
        </x14:dataValidation>
        <x14:dataValidation type="list" allowBlank="1" showInputMessage="1" showErrorMessage="1" xr:uid="{00000000-0002-0000-0500-00000B000000}">
          <x14:formula1>
            <xm:f>'Clasificacion riesgo'!$B$3:$B$9</xm:f>
          </x14:formula1>
          <xm:sqref>F10 F12:F21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68D4D-D783-4167-940F-DEF9828082EA}">
  <sheetPr>
    <tabColor rgb="FF0070C0"/>
  </sheetPr>
  <dimension ref="A1:AP58"/>
  <sheetViews>
    <sheetView topLeftCell="E1" zoomScale="85" zoomScaleNormal="85" workbookViewId="0"/>
  </sheetViews>
  <sheetFormatPr defaultColWidth="11.42578125" defaultRowHeight="16.5"/>
  <cols>
    <col min="1" max="1" width="4" style="2" bestFit="1" customWidth="1"/>
    <col min="2" max="2" width="18.42578125" style="2" customWidth="1"/>
    <col min="3" max="3" width="20.42578125" style="2" customWidth="1"/>
    <col min="4" max="4" width="17.85546875" style="2" customWidth="1"/>
    <col min="5" max="5" width="22.5703125" style="1" customWidth="1"/>
    <col min="6" max="6" width="18.42578125" style="5" customWidth="1"/>
    <col min="7" max="7" width="13.42578125" style="1" customWidth="1"/>
    <col min="8" max="8" width="9" style="1" customWidth="1"/>
    <col min="9" max="9" width="13.42578125" style="1" customWidth="1"/>
    <col min="10" max="10" width="7" style="1" customWidth="1"/>
    <col min="11" max="11" width="14.85546875" style="1" customWidth="1"/>
    <col min="12" max="12" width="7.85546875" style="1" customWidth="1"/>
    <col min="13" max="13" width="45.42578125" style="1" customWidth="1"/>
    <col min="14" max="14" width="7.140625" style="1" bestFit="1" customWidth="1"/>
    <col min="15" max="15" width="7.42578125" style="1" customWidth="1"/>
    <col min="16" max="16" width="6.85546875" style="1" customWidth="1"/>
    <col min="17" max="18" width="5" style="1" customWidth="1"/>
    <col min="19" max="19" width="7.140625" style="1" customWidth="1"/>
    <col min="20" max="20" width="6.5703125" style="1" customWidth="1"/>
    <col min="21" max="21" width="6.42578125" style="1" customWidth="1"/>
    <col min="22" max="22" width="8.85546875" style="1" customWidth="1"/>
    <col min="23" max="23" width="6.42578125" style="1" customWidth="1"/>
    <col min="24" max="24" width="8.85546875" style="1" customWidth="1"/>
    <col min="25" max="25" width="6.85546875" style="1" customWidth="1"/>
    <col min="26" max="26" width="9.5703125" style="1" customWidth="1"/>
    <col min="27" max="27" width="7.42578125" style="1" customWidth="1"/>
    <col min="28" max="28" width="43.85546875" style="1" customWidth="1"/>
    <col min="29" max="29" width="48" style="1" customWidth="1"/>
    <col min="30" max="30" width="18.85546875" style="1" customWidth="1"/>
    <col min="31" max="31" width="19.42578125" style="1" customWidth="1"/>
    <col min="32" max="32" width="18.42578125" style="5" customWidth="1"/>
    <col min="33" max="33" width="46.85546875" style="1" customWidth="1"/>
    <col min="34" max="34" width="33.28515625" style="1" customWidth="1"/>
    <col min="35" max="16384" width="11.42578125" style="1"/>
  </cols>
  <sheetData>
    <row r="1" spans="1:42" ht="21.75" customHeight="1"/>
    <row r="2" spans="1:42" ht="37.5" customHeight="1">
      <c r="B2" s="10"/>
      <c r="C2" s="577"/>
      <c r="D2" s="577"/>
      <c r="S2" s="637"/>
      <c r="T2" s="637"/>
      <c r="U2" s="637"/>
      <c r="V2" s="637"/>
      <c r="W2" s="637"/>
      <c r="X2" s="637"/>
    </row>
    <row r="3" spans="1:42" ht="46.5" customHeight="1">
      <c r="B3" s="10"/>
      <c r="C3" s="577"/>
      <c r="D3" s="577"/>
      <c r="E3" s="72"/>
      <c r="S3" s="637"/>
      <c r="T3" s="637"/>
      <c r="U3" s="637"/>
      <c r="V3" s="637"/>
      <c r="W3" s="637"/>
      <c r="X3" s="637"/>
    </row>
    <row r="4" spans="1:42" ht="42.75" customHeight="1">
      <c r="B4" s="72" t="s">
        <v>578</v>
      </c>
      <c r="E4" s="72"/>
      <c r="AF4" s="1"/>
    </row>
    <row r="5" spans="1:42">
      <c r="A5" s="509" t="s">
        <v>3</v>
      </c>
      <c r="B5" s="510"/>
      <c r="C5" s="115" t="s">
        <v>579</v>
      </c>
      <c r="D5" s="12"/>
      <c r="E5" s="12"/>
      <c r="F5" s="13"/>
      <c r="G5" s="13"/>
      <c r="H5" s="13"/>
      <c r="I5" s="13"/>
      <c r="J5" s="13"/>
      <c r="K5" s="13"/>
      <c r="L5" s="15"/>
      <c r="AF5" s="1"/>
    </row>
    <row r="6" spans="1:42" ht="37.5" customHeight="1">
      <c r="A6" s="509" t="s">
        <v>4</v>
      </c>
      <c r="B6" s="510"/>
      <c r="C6" s="586" t="s">
        <v>580</v>
      </c>
      <c r="D6" s="587"/>
      <c r="E6" s="587"/>
      <c r="F6" s="587"/>
      <c r="G6" s="587"/>
      <c r="H6" s="587"/>
      <c r="I6" s="587"/>
      <c r="J6" s="587"/>
      <c r="K6" s="587"/>
      <c r="L6" s="588"/>
      <c r="AF6" s="1"/>
    </row>
    <row r="7" spans="1:42" ht="32.25" customHeight="1">
      <c r="A7" s="509" t="s">
        <v>5</v>
      </c>
      <c r="B7" s="510"/>
      <c r="C7" s="586" t="s">
        <v>581</v>
      </c>
      <c r="D7" s="587"/>
      <c r="E7" s="587"/>
      <c r="F7" s="587"/>
      <c r="G7" s="587"/>
      <c r="H7" s="587"/>
      <c r="I7" s="587"/>
      <c r="J7" s="587"/>
      <c r="K7" s="587"/>
      <c r="L7" s="588"/>
      <c r="M7" s="409"/>
      <c r="N7" s="409"/>
      <c r="O7" s="409"/>
      <c r="P7" s="409"/>
      <c r="Q7" s="409"/>
      <c r="R7" s="409"/>
      <c r="S7" s="409"/>
      <c r="T7" s="409"/>
      <c r="U7" s="409"/>
      <c r="V7" s="409"/>
      <c r="W7" s="409"/>
      <c r="X7" s="409"/>
      <c r="Y7" s="409"/>
      <c r="Z7" s="409"/>
      <c r="AA7" s="409"/>
      <c r="AB7" s="409"/>
      <c r="AC7" s="409"/>
      <c r="AD7" s="409"/>
      <c r="AE7" s="409"/>
      <c r="AF7" s="410"/>
      <c r="AG7" s="409"/>
      <c r="AH7" s="409"/>
    </row>
    <row r="8" spans="1:42" ht="16.5" customHeight="1">
      <c r="A8" s="566" t="s">
        <v>47</v>
      </c>
      <c r="B8" s="531" t="s">
        <v>582</v>
      </c>
      <c r="C8" s="536" t="s">
        <v>583</v>
      </c>
      <c r="D8" s="536" t="s">
        <v>71</v>
      </c>
      <c r="E8" s="598" t="s">
        <v>584</v>
      </c>
      <c r="F8" s="572" t="s">
        <v>585</v>
      </c>
      <c r="G8" s="537" t="s">
        <v>55</v>
      </c>
      <c r="H8" s="534" t="s">
        <v>56</v>
      </c>
      <c r="I8" s="535" t="s">
        <v>57</v>
      </c>
      <c r="J8" s="534" t="s">
        <v>56</v>
      </c>
      <c r="K8" s="536" t="s">
        <v>58</v>
      </c>
      <c r="L8" s="532" t="s">
        <v>59</v>
      </c>
      <c r="M8" s="530" t="s">
        <v>586</v>
      </c>
      <c r="N8" s="530" t="s">
        <v>61</v>
      </c>
      <c r="O8" s="530"/>
      <c r="P8" s="511" t="s">
        <v>62</v>
      </c>
      <c r="Q8" s="547"/>
      <c r="R8" s="547"/>
      <c r="S8" s="547"/>
      <c r="T8" s="547"/>
      <c r="U8" s="512"/>
      <c r="V8" s="538" t="s">
        <v>587</v>
      </c>
      <c r="W8" s="628"/>
      <c r="X8" s="538" t="s">
        <v>588</v>
      </c>
      <c r="Y8" s="628"/>
      <c r="Z8" s="550" t="s">
        <v>65</v>
      </c>
      <c r="AA8" s="532" t="s">
        <v>66</v>
      </c>
      <c r="AB8" s="530" t="s">
        <v>589</v>
      </c>
      <c r="AC8" s="530" t="s">
        <v>38</v>
      </c>
      <c r="AD8" s="530" t="s">
        <v>67</v>
      </c>
      <c r="AE8" s="530" t="s">
        <v>68</v>
      </c>
      <c r="AF8" s="530" t="s">
        <v>69</v>
      </c>
      <c r="AG8" s="530" t="s">
        <v>590</v>
      </c>
      <c r="AH8" s="530" t="s">
        <v>591</v>
      </c>
    </row>
    <row r="9" spans="1:42" s="4" customFormat="1" ht="78.75" customHeight="1">
      <c r="A9" s="567"/>
      <c r="B9" s="531"/>
      <c r="C9" s="530"/>
      <c r="D9" s="530"/>
      <c r="E9" s="531"/>
      <c r="F9" s="536"/>
      <c r="G9" s="536"/>
      <c r="H9" s="507"/>
      <c r="I9" s="507"/>
      <c r="J9" s="507"/>
      <c r="K9" s="530"/>
      <c r="L9" s="533"/>
      <c r="M9" s="530"/>
      <c r="N9" s="114" t="s">
        <v>70</v>
      </c>
      <c r="O9" s="114" t="s">
        <v>49</v>
      </c>
      <c r="P9" s="9" t="s">
        <v>71</v>
      </c>
      <c r="Q9" s="9" t="s">
        <v>72</v>
      </c>
      <c r="R9" s="9" t="s">
        <v>73</v>
      </c>
      <c r="S9" s="9" t="s">
        <v>74</v>
      </c>
      <c r="T9" s="9" t="s">
        <v>75</v>
      </c>
      <c r="U9" s="9" t="s">
        <v>76</v>
      </c>
      <c r="V9" s="539"/>
      <c r="W9" s="629"/>
      <c r="X9" s="539"/>
      <c r="Y9" s="629"/>
      <c r="Z9" s="550"/>
      <c r="AA9" s="533"/>
      <c r="AB9" s="530"/>
      <c r="AC9" s="530"/>
      <c r="AD9" s="530"/>
      <c r="AE9" s="530"/>
      <c r="AF9" s="530"/>
      <c r="AG9" s="530"/>
      <c r="AH9" s="530"/>
      <c r="AI9" s="74"/>
      <c r="AJ9" s="74"/>
      <c r="AK9" s="74"/>
      <c r="AL9" s="74"/>
      <c r="AM9" s="74"/>
      <c r="AN9" s="74"/>
      <c r="AO9" s="74"/>
      <c r="AP9" s="74"/>
    </row>
    <row r="10" spans="1:42" s="3" customFormat="1" ht="117.6" customHeight="1">
      <c r="A10" s="555">
        <v>1</v>
      </c>
      <c r="B10" s="513" t="s">
        <v>592</v>
      </c>
      <c r="C10" s="605" t="s">
        <v>593</v>
      </c>
      <c r="D10" s="601" t="s">
        <v>594</v>
      </c>
      <c r="E10" s="601" t="s">
        <v>595</v>
      </c>
      <c r="F10" s="68" t="s">
        <v>596</v>
      </c>
      <c r="G10" s="609" t="s">
        <v>83</v>
      </c>
      <c r="H10" s="523">
        <f>IF(G10="MUY BAJA",20%,IF(G10="BAJA",40%,IF(G10="MEDIA",60%,IF(G10="ALTA",80%,IF(G10="MUY ALTA",100%,IF(G10="",""))))))</f>
        <v>0.2</v>
      </c>
      <c r="I10" s="618" t="s">
        <v>113</v>
      </c>
      <c r="J10" s="523">
        <f>IF(I10="LEVE",20%,IF(I10="MENOR",40%,IF(I10="MODERADO",60%,IF(I10="MAYOR",80%,IF(I10="CATASTROFICO",100%,IF(G10="",""))))))</f>
        <v>0.8</v>
      </c>
      <c r="K10" s="621" t="s">
        <v>114</v>
      </c>
      <c r="L10" s="6" t="s">
        <v>597</v>
      </c>
      <c r="M10" s="68" t="s">
        <v>598</v>
      </c>
      <c r="N10" s="68" t="s">
        <v>87</v>
      </c>
      <c r="O10" s="6" t="s">
        <v>87</v>
      </c>
      <c r="P10" s="19" t="s">
        <v>9</v>
      </c>
      <c r="Q10" s="19" t="s">
        <v>12</v>
      </c>
      <c r="R10" s="239">
        <f>[11]ValoraciónControles!F14</f>
        <v>0.5</v>
      </c>
      <c r="S10" s="19" t="s">
        <v>15</v>
      </c>
      <c r="T10" s="19" t="s">
        <v>16</v>
      </c>
      <c r="U10" s="19" t="s">
        <v>19</v>
      </c>
      <c r="V10" s="615" t="s">
        <v>83</v>
      </c>
      <c r="W10" s="165">
        <v>0.1</v>
      </c>
      <c r="X10" s="638" t="s">
        <v>113</v>
      </c>
      <c r="Y10" s="165">
        <f>IF(X10="LEVE",20%,IF(X10="MENOR",40%,IF(X10="MODERADO",60%,IF(X10="MAYOR",80%,IF(X10="CATASTROFICO",100%,IF(X10="",""))))))</f>
        <v>0.8</v>
      </c>
      <c r="Z10" s="612" t="s">
        <v>114</v>
      </c>
      <c r="AA10" s="180" t="s">
        <v>21</v>
      </c>
      <c r="AB10" s="16" t="s">
        <v>599</v>
      </c>
      <c r="AC10" s="16" t="s">
        <v>600</v>
      </c>
      <c r="AD10" s="68" t="s">
        <v>369</v>
      </c>
      <c r="AE10" s="364">
        <v>45658</v>
      </c>
      <c r="AF10" s="365" t="s">
        <v>601</v>
      </c>
      <c r="AG10" s="168"/>
      <c r="AH10" s="168"/>
    </row>
    <row r="11" spans="1:42" ht="127.5" customHeight="1">
      <c r="A11" s="553"/>
      <c r="B11" s="519"/>
      <c r="C11" s="606"/>
      <c r="D11" s="608"/>
      <c r="E11" s="608"/>
      <c r="F11" s="601" t="s">
        <v>602</v>
      </c>
      <c r="G11" s="610"/>
      <c r="H11" s="546"/>
      <c r="I11" s="619"/>
      <c r="J11" s="546"/>
      <c r="K11" s="622"/>
      <c r="L11" s="6" t="s">
        <v>603</v>
      </c>
      <c r="M11" s="361" t="s">
        <v>604</v>
      </c>
      <c r="N11" s="6" t="s">
        <v>87</v>
      </c>
      <c r="O11" s="6" t="s">
        <v>87</v>
      </c>
      <c r="P11" s="19" t="s">
        <v>9</v>
      </c>
      <c r="Q11" s="19" t="s">
        <v>13</v>
      </c>
      <c r="R11" s="239">
        <f>[11]ValoraciónControles!F29</f>
        <v>0.4</v>
      </c>
      <c r="S11" s="19" t="s">
        <v>14</v>
      </c>
      <c r="T11" s="19" t="s">
        <v>16</v>
      </c>
      <c r="U11" s="19" t="s">
        <v>18</v>
      </c>
      <c r="V11" s="616"/>
      <c r="W11" s="165">
        <v>0.04</v>
      </c>
      <c r="X11" s="639"/>
      <c r="Y11" s="165">
        <v>0.8</v>
      </c>
      <c r="Z11" s="613"/>
      <c r="AA11" s="180" t="s">
        <v>21</v>
      </c>
      <c r="AB11" s="16" t="s">
        <v>605</v>
      </c>
      <c r="AC11" s="16" t="s">
        <v>606</v>
      </c>
      <c r="AD11" s="68" t="s">
        <v>607</v>
      </c>
      <c r="AE11" s="364">
        <v>45658</v>
      </c>
      <c r="AF11" s="365" t="s">
        <v>601</v>
      </c>
      <c r="AG11" s="168"/>
      <c r="AH11" s="168"/>
    </row>
    <row r="12" spans="1:42" ht="117.75" customHeight="1">
      <c r="A12" s="553"/>
      <c r="B12" s="519"/>
      <c r="C12" s="606"/>
      <c r="D12" s="608"/>
      <c r="E12" s="608"/>
      <c r="F12" s="602"/>
      <c r="G12" s="610"/>
      <c r="H12" s="546"/>
      <c r="I12" s="619"/>
      <c r="J12" s="546"/>
      <c r="K12" s="622"/>
      <c r="L12" s="6" t="s">
        <v>608</v>
      </c>
      <c r="M12" s="361" t="s">
        <v>609</v>
      </c>
      <c r="N12" s="6" t="s">
        <v>87</v>
      </c>
      <c r="O12" s="6" t="s">
        <v>87</v>
      </c>
      <c r="P12" s="19" t="s">
        <v>9</v>
      </c>
      <c r="Q12" s="19" t="s">
        <v>13</v>
      </c>
      <c r="R12" s="239">
        <v>0.4</v>
      </c>
      <c r="S12" s="19" t="s">
        <v>15</v>
      </c>
      <c r="T12" s="19" t="s">
        <v>16</v>
      </c>
      <c r="U12" s="19" t="s">
        <v>20</v>
      </c>
      <c r="V12" s="616"/>
      <c r="W12" s="165">
        <v>1.6E-2</v>
      </c>
      <c r="X12" s="639"/>
      <c r="Y12" s="165">
        <v>0.8</v>
      </c>
      <c r="Z12" s="613"/>
      <c r="AA12" s="180" t="s">
        <v>21</v>
      </c>
      <c r="AB12" s="16" t="s">
        <v>610</v>
      </c>
      <c r="AC12" s="16" t="s">
        <v>611</v>
      </c>
      <c r="AD12" s="68" t="s">
        <v>369</v>
      </c>
      <c r="AE12" s="364">
        <v>45658</v>
      </c>
      <c r="AF12" s="68" t="s">
        <v>612</v>
      </c>
      <c r="AG12" s="168"/>
      <c r="AH12" s="168"/>
    </row>
    <row r="13" spans="1:42" ht="213" customHeight="1">
      <c r="A13" s="553"/>
      <c r="B13" s="519"/>
      <c r="C13" s="606"/>
      <c r="D13" s="608"/>
      <c r="E13" s="608"/>
      <c r="F13" s="68" t="s">
        <v>613</v>
      </c>
      <c r="G13" s="610"/>
      <c r="H13" s="546"/>
      <c r="I13" s="619"/>
      <c r="J13" s="546"/>
      <c r="K13" s="622"/>
      <c r="L13" s="6" t="s">
        <v>614</v>
      </c>
      <c r="M13" s="361" t="s">
        <v>615</v>
      </c>
      <c r="N13" s="6" t="s">
        <v>87</v>
      </c>
      <c r="O13" s="6" t="s">
        <v>87</v>
      </c>
      <c r="P13" s="19" t="s">
        <v>9</v>
      </c>
      <c r="Q13" s="19" t="s">
        <v>13</v>
      </c>
      <c r="R13" s="239">
        <f>[11]ValoraciónControles!F44</f>
        <v>0.4</v>
      </c>
      <c r="S13" s="19" t="s">
        <v>14</v>
      </c>
      <c r="T13" s="19" t="s">
        <v>16</v>
      </c>
      <c r="U13" s="19" t="s">
        <v>18</v>
      </c>
      <c r="V13" s="616"/>
      <c r="W13" s="172">
        <v>8.0000000000000002E-3</v>
      </c>
      <c r="X13" s="639"/>
      <c r="Y13" s="165">
        <v>0.8</v>
      </c>
      <c r="Z13" s="613"/>
      <c r="AA13" s="180" t="s">
        <v>21</v>
      </c>
      <c r="AB13" s="16" t="s">
        <v>616</v>
      </c>
      <c r="AC13" s="16" t="s">
        <v>617</v>
      </c>
      <c r="AD13" s="68" t="s">
        <v>404</v>
      </c>
      <c r="AE13" s="364">
        <v>45658</v>
      </c>
      <c r="AF13" s="365" t="s">
        <v>612</v>
      </c>
      <c r="AG13" s="168"/>
      <c r="AH13" s="168"/>
    </row>
    <row r="14" spans="1:42" ht="140.25">
      <c r="A14" s="553"/>
      <c r="B14" s="519"/>
      <c r="C14" s="606"/>
      <c r="D14" s="608"/>
      <c r="E14" s="608"/>
      <c r="F14" s="250" t="s">
        <v>618</v>
      </c>
      <c r="G14" s="610"/>
      <c r="H14" s="546"/>
      <c r="I14" s="619"/>
      <c r="J14" s="546"/>
      <c r="K14" s="622"/>
      <c r="L14" s="7" t="s">
        <v>619</v>
      </c>
      <c r="M14" s="249" t="s">
        <v>620</v>
      </c>
      <c r="N14" s="249" t="s">
        <v>87</v>
      </c>
      <c r="O14" s="7" t="s">
        <v>87</v>
      </c>
      <c r="P14" s="19" t="s">
        <v>9</v>
      </c>
      <c r="Q14" s="19" t="s">
        <v>13</v>
      </c>
      <c r="R14" s="239">
        <f>[11]ValoraciónControles!F59</f>
        <v>0.4</v>
      </c>
      <c r="S14" s="19" t="s">
        <v>14</v>
      </c>
      <c r="T14" s="19" t="s">
        <v>16</v>
      </c>
      <c r="U14" s="19" t="s">
        <v>19</v>
      </c>
      <c r="V14" s="616"/>
      <c r="W14" s="165">
        <v>4.0000000000000001E-3</v>
      </c>
      <c r="X14" s="639"/>
      <c r="Y14" s="165">
        <v>0.8</v>
      </c>
      <c r="Z14" s="613"/>
      <c r="AA14" s="180" t="s">
        <v>21</v>
      </c>
      <c r="AB14" s="16" t="s">
        <v>621</v>
      </c>
      <c r="AC14" s="16" t="s">
        <v>622</v>
      </c>
      <c r="AD14" s="68" t="s">
        <v>623</v>
      </c>
      <c r="AE14" s="364">
        <v>45658</v>
      </c>
      <c r="AF14" s="365" t="s">
        <v>612</v>
      </c>
      <c r="AG14" s="168"/>
      <c r="AH14" s="168"/>
    </row>
    <row r="15" spans="1:42" ht="76.5">
      <c r="A15" s="554"/>
      <c r="B15" s="514"/>
      <c r="C15" s="607"/>
      <c r="D15" s="602"/>
      <c r="E15" s="602"/>
      <c r="F15" s="250" t="s">
        <v>624</v>
      </c>
      <c r="G15" s="611"/>
      <c r="H15" s="524"/>
      <c r="I15" s="620"/>
      <c r="J15" s="524"/>
      <c r="K15" s="623"/>
      <c r="L15" s="7" t="s">
        <v>625</v>
      </c>
      <c r="M15" s="249" t="s">
        <v>626</v>
      </c>
      <c r="N15" s="7" t="s">
        <v>87</v>
      </c>
      <c r="O15" s="7" t="s">
        <v>87</v>
      </c>
      <c r="P15" s="19" t="s">
        <v>9</v>
      </c>
      <c r="Q15" s="19" t="s">
        <v>13</v>
      </c>
      <c r="R15" s="265">
        <v>0.4</v>
      </c>
      <c r="S15" s="19" t="s">
        <v>14</v>
      </c>
      <c r="T15" s="19" t="s">
        <v>16</v>
      </c>
      <c r="U15" s="19" t="s">
        <v>19</v>
      </c>
      <c r="V15" s="617"/>
      <c r="W15" s="165">
        <v>0</v>
      </c>
      <c r="X15" s="640"/>
      <c r="Y15" s="165">
        <v>0.8</v>
      </c>
      <c r="Z15" s="614"/>
      <c r="AA15" s="180" t="s">
        <v>21</v>
      </c>
      <c r="AB15" s="16" t="s">
        <v>627</v>
      </c>
      <c r="AC15" s="16" t="s">
        <v>628</v>
      </c>
      <c r="AD15" s="68" t="s">
        <v>389</v>
      </c>
      <c r="AE15" s="364">
        <v>45658</v>
      </c>
      <c r="AF15" s="68" t="s">
        <v>601</v>
      </c>
      <c r="AG15" s="168"/>
      <c r="AH15" s="168"/>
    </row>
    <row r="16" spans="1:42" ht="127.5" customHeight="1">
      <c r="A16" s="555">
        <v>2</v>
      </c>
      <c r="B16" s="513" t="s">
        <v>629</v>
      </c>
      <c r="C16" s="513" t="s">
        <v>630</v>
      </c>
      <c r="D16" s="601" t="s">
        <v>594</v>
      </c>
      <c r="E16" s="601" t="s">
        <v>631</v>
      </c>
      <c r="F16" s="250" t="s">
        <v>632</v>
      </c>
      <c r="G16" s="624" t="s">
        <v>97</v>
      </c>
      <c r="H16" s="523">
        <f>IF(G16="MUY BAJA",20%,IF(G16="BAJA",40%,IF(G16="MEDIA",60%,IF(G16="ALTA",80%,IF(G16="MUY ALTA",100%,IF(G16="",""))))))</f>
        <v>0.4</v>
      </c>
      <c r="I16" s="630" t="s">
        <v>98</v>
      </c>
      <c r="J16" s="523">
        <f>IF(I16="LEVE",20%,IF(I16="MENOR",40%,IF(I16="MODERADO",60%,IF(I16="MAYOR",80%,IF(I16="CATASTROFICO",100%,IF(G16="",""))))))</f>
        <v>0.6</v>
      </c>
      <c r="K16" s="625" t="s">
        <v>98</v>
      </c>
      <c r="L16" s="6" t="s">
        <v>603</v>
      </c>
      <c r="M16" s="361" t="s">
        <v>633</v>
      </c>
      <c r="N16" s="7" t="s">
        <v>87</v>
      </c>
      <c r="O16" s="7" t="s">
        <v>87</v>
      </c>
      <c r="P16" s="19" t="s">
        <v>9</v>
      </c>
      <c r="Q16" s="19" t="s">
        <v>12</v>
      </c>
      <c r="R16" s="8">
        <v>0.5</v>
      </c>
      <c r="S16" s="19" t="s">
        <v>14</v>
      </c>
      <c r="T16" s="19" t="s">
        <v>16</v>
      </c>
      <c r="U16" s="19" t="s">
        <v>19</v>
      </c>
      <c r="V16" s="624" t="s">
        <v>83</v>
      </c>
      <c r="W16" s="253">
        <v>0.2</v>
      </c>
      <c r="X16" s="624" t="s">
        <v>98</v>
      </c>
      <c r="Y16" s="165">
        <f>IF(X16="LEVE",20%,IF(X16="MENOR",40%,IF(X16="MODERADO",60%,IF(X16="MAYOR",80%,IF(X16="CATASTROFICO",100%,IF(X16="",""))))))</f>
        <v>0.6</v>
      </c>
      <c r="Z16" s="612" t="s">
        <v>98</v>
      </c>
      <c r="AA16" s="180" t="s">
        <v>21</v>
      </c>
      <c r="AB16" s="16" t="s">
        <v>605</v>
      </c>
      <c r="AC16" s="16" t="s">
        <v>606</v>
      </c>
      <c r="AD16" s="68" t="s">
        <v>607</v>
      </c>
      <c r="AE16" s="364">
        <v>45658</v>
      </c>
      <c r="AF16" s="68" t="s">
        <v>634</v>
      </c>
      <c r="AG16" s="168"/>
      <c r="AH16" s="168"/>
    </row>
    <row r="17" spans="1:34" ht="140.25">
      <c r="A17" s="553"/>
      <c r="B17" s="519"/>
      <c r="C17" s="519"/>
      <c r="D17" s="608"/>
      <c r="E17" s="608"/>
      <c r="F17" s="68" t="s">
        <v>635</v>
      </c>
      <c r="G17" s="619"/>
      <c r="H17" s="546"/>
      <c r="I17" s="631"/>
      <c r="J17" s="546"/>
      <c r="K17" s="626"/>
      <c r="L17" s="2" t="s">
        <v>636</v>
      </c>
      <c r="M17" s="7" t="s">
        <v>637</v>
      </c>
      <c r="N17" s="7" t="s">
        <v>87</v>
      </c>
      <c r="O17" s="7" t="s">
        <v>87</v>
      </c>
      <c r="P17" s="19" t="s">
        <v>9</v>
      </c>
      <c r="Q17" s="19" t="s">
        <v>13</v>
      </c>
      <c r="R17" s="265">
        <v>0.4</v>
      </c>
      <c r="S17" s="19" t="s">
        <v>15</v>
      </c>
      <c r="T17" s="19" t="s">
        <v>16</v>
      </c>
      <c r="U17" s="19" t="s">
        <v>18</v>
      </c>
      <c r="V17" s="619"/>
      <c r="W17" s="253">
        <v>0.2</v>
      </c>
      <c r="X17" s="619"/>
      <c r="Y17" s="165">
        <v>0.6</v>
      </c>
      <c r="Z17" s="613"/>
      <c r="AA17" s="180" t="s">
        <v>21</v>
      </c>
      <c r="AB17" s="16" t="s">
        <v>638</v>
      </c>
      <c r="AC17" s="16" t="s">
        <v>639</v>
      </c>
      <c r="AD17" s="68" t="s">
        <v>369</v>
      </c>
      <c r="AE17" s="364">
        <v>45658</v>
      </c>
      <c r="AF17" s="68" t="s">
        <v>640</v>
      </c>
      <c r="AG17" s="16"/>
      <c r="AH17" s="168"/>
    </row>
    <row r="18" spans="1:34" ht="48.95" customHeight="1">
      <c r="A18" s="553"/>
      <c r="B18" s="519"/>
      <c r="C18" s="519"/>
      <c r="D18" s="608"/>
      <c r="E18" s="608"/>
      <c r="F18" s="68" t="s">
        <v>641</v>
      </c>
      <c r="G18" s="619"/>
      <c r="H18" s="546"/>
      <c r="I18" s="631"/>
      <c r="J18" s="546"/>
      <c r="K18" s="626"/>
      <c r="L18" s="7" t="s">
        <v>603</v>
      </c>
      <c r="M18" s="7" t="s">
        <v>642</v>
      </c>
      <c r="N18" s="7" t="s">
        <v>87</v>
      </c>
      <c r="O18" s="7" t="s">
        <v>87</v>
      </c>
      <c r="P18" s="19" t="s">
        <v>9</v>
      </c>
      <c r="Q18" s="19" t="s">
        <v>13</v>
      </c>
      <c r="R18" s="8">
        <v>0.4</v>
      </c>
      <c r="S18" s="19" t="s">
        <v>14</v>
      </c>
      <c r="T18" s="19" t="s">
        <v>16</v>
      </c>
      <c r="U18" s="19" t="s">
        <v>18</v>
      </c>
      <c r="V18" s="619"/>
      <c r="W18" s="253">
        <v>0.12</v>
      </c>
      <c r="X18" s="619"/>
      <c r="Y18" s="165">
        <v>0.6</v>
      </c>
      <c r="Z18" s="613"/>
      <c r="AA18" s="180" t="s">
        <v>21</v>
      </c>
      <c r="AB18" s="16" t="s">
        <v>643</v>
      </c>
      <c r="AC18" s="16" t="s">
        <v>644</v>
      </c>
      <c r="AD18" s="68" t="s">
        <v>645</v>
      </c>
      <c r="AE18" s="364">
        <v>45658</v>
      </c>
      <c r="AF18" s="68" t="s">
        <v>646</v>
      </c>
      <c r="AG18" s="168"/>
      <c r="AH18" s="168"/>
    </row>
    <row r="19" spans="1:34" ht="86.25" customHeight="1">
      <c r="A19" s="553"/>
      <c r="B19" s="519"/>
      <c r="C19" s="519"/>
      <c r="D19" s="608"/>
      <c r="E19" s="608"/>
      <c r="F19" s="68" t="s">
        <v>647</v>
      </c>
      <c r="G19" s="619"/>
      <c r="H19" s="546"/>
      <c r="I19" s="631"/>
      <c r="J19" s="546"/>
      <c r="K19" s="626"/>
      <c r="L19" s="7" t="s">
        <v>636</v>
      </c>
      <c r="M19" s="7" t="s">
        <v>637</v>
      </c>
      <c r="N19" s="7" t="s">
        <v>87</v>
      </c>
      <c r="O19" s="7" t="s">
        <v>87</v>
      </c>
      <c r="P19" s="19" t="s">
        <v>9</v>
      </c>
      <c r="Q19" s="19" t="s">
        <v>13</v>
      </c>
      <c r="R19" s="8">
        <v>0.4</v>
      </c>
      <c r="S19" s="19" t="s">
        <v>15</v>
      </c>
      <c r="T19" s="19" t="s">
        <v>16</v>
      </c>
      <c r="U19" s="19" t="s">
        <v>18</v>
      </c>
      <c r="V19" s="619"/>
      <c r="W19" s="253">
        <v>7.1999999999999995E-2</v>
      </c>
      <c r="X19" s="619"/>
      <c r="Y19" s="165">
        <v>0.6</v>
      </c>
      <c r="Z19" s="613"/>
      <c r="AA19" s="180" t="s">
        <v>21</v>
      </c>
      <c r="AB19" s="16" t="s">
        <v>648</v>
      </c>
      <c r="AC19" s="16" t="s">
        <v>649</v>
      </c>
      <c r="AD19" s="68" t="s">
        <v>650</v>
      </c>
      <c r="AE19" s="364">
        <v>45658</v>
      </c>
      <c r="AF19" s="68" t="s">
        <v>601</v>
      </c>
      <c r="AG19" s="168"/>
      <c r="AH19" s="168"/>
    </row>
    <row r="20" spans="1:34" ht="51.95" customHeight="1">
      <c r="A20" s="553"/>
      <c r="B20" s="519"/>
      <c r="C20" s="519"/>
      <c r="D20" s="608"/>
      <c r="E20" s="608"/>
      <c r="F20" s="201" t="s">
        <v>651</v>
      </c>
      <c r="G20" s="619"/>
      <c r="H20" s="546"/>
      <c r="I20" s="631"/>
      <c r="J20" s="546"/>
      <c r="K20" s="626"/>
      <c r="L20" s="7" t="s">
        <v>597</v>
      </c>
      <c r="M20" s="366" t="s">
        <v>652</v>
      </c>
      <c r="N20" s="7" t="s">
        <v>87</v>
      </c>
      <c r="O20" s="7" t="s">
        <v>87</v>
      </c>
      <c r="P20" s="19" t="s">
        <v>9</v>
      </c>
      <c r="Q20" s="19" t="s">
        <v>12</v>
      </c>
      <c r="R20" s="8">
        <v>0.5</v>
      </c>
      <c r="S20" s="19" t="s">
        <v>15</v>
      </c>
      <c r="T20" s="19" t="s">
        <v>16</v>
      </c>
      <c r="U20" s="19" t="s">
        <v>18</v>
      </c>
      <c r="V20" s="619"/>
      <c r="W20" s="367">
        <v>7.1639999999999996E-4</v>
      </c>
      <c r="X20" s="619"/>
      <c r="Y20" s="165">
        <v>0.6</v>
      </c>
      <c r="Z20" s="613"/>
      <c r="AA20" s="180" t="s">
        <v>21</v>
      </c>
      <c r="AB20" s="16" t="s">
        <v>653</v>
      </c>
      <c r="AC20" s="16" t="s">
        <v>654</v>
      </c>
      <c r="AD20" s="68" t="s">
        <v>369</v>
      </c>
      <c r="AE20" s="364">
        <v>45658</v>
      </c>
      <c r="AF20" s="68" t="s">
        <v>612</v>
      </c>
      <c r="AG20" s="168"/>
      <c r="AH20" s="168"/>
    </row>
    <row r="21" spans="1:34" ht="86.25" customHeight="1">
      <c r="A21" s="553"/>
      <c r="B21" s="519"/>
      <c r="C21" s="519"/>
      <c r="D21" s="608"/>
      <c r="E21" s="608"/>
      <c r="F21" s="601" t="s">
        <v>655</v>
      </c>
      <c r="G21" s="619"/>
      <c r="H21" s="546"/>
      <c r="I21" s="631"/>
      <c r="J21" s="546"/>
      <c r="K21" s="626"/>
      <c r="L21" s="7" t="s">
        <v>656</v>
      </c>
      <c r="M21" s="7" t="s">
        <v>657</v>
      </c>
      <c r="N21" s="7" t="s">
        <v>87</v>
      </c>
      <c r="O21" s="7" t="s">
        <v>87</v>
      </c>
      <c r="P21" s="19" t="s">
        <v>9</v>
      </c>
      <c r="Q21" s="19" t="s">
        <v>12</v>
      </c>
      <c r="R21" s="8">
        <v>0.5</v>
      </c>
      <c r="S21" s="19" t="s">
        <v>15</v>
      </c>
      <c r="T21" s="19" t="s">
        <v>16</v>
      </c>
      <c r="U21" s="19" t="s">
        <v>18</v>
      </c>
      <c r="V21" s="619"/>
      <c r="W21" s="253">
        <v>0</v>
      </c>
      <c r="X21" s="619"/>
      <c r="Y21" s="165">
        <v>0.6</v>
      </c>
      <c r="Z21" s="613"/>
      <c r="AA21" s="180" t="s">
        <v>21</v>
      </c>
      <c r="AB21" s="16" t="s">
        <v>658</v>
      </c>
      <c r="AC21" s="16" t="s">
        <v>659</v>
      </c>
      <c r="AD21" s="68" t="s">
        <v>660</v>
      </c>
      <c r="AE21" s="364">
        <v>45658</v>
      </c>
      <c r="AF21" s="68" t="s">
        <v>601</v>
      </c>
      <c r="AG21" s="168"/>
      <c r="AH21" s="16"/>
    </row>
    <row r="22" spans="1:34" ht="114.75">
      <c r="A22" s="554"/>
      <c r="B22" s="514"/>
      <c r="C22" s="514"/>
      <c r="D22" s="602"/>
      <c r="E22" s="602"/>
      <c r="F22" s="602"/>
      <c r="G22" s="620"/>
      <c r="H22" s="524"/>
      <c r="I22" s="632"/>
      <c r="J22" s="524"/>
      <c r="K22" s="627"/>
      <c r="L22" s="7" t="s">
        <v>625</v>
      </c>
      <c r="M22" s="7" t="s">
        <v>626</v>
      </c>
      <c r="N22" s="7" t="s">
        <v>87</v>
      </c>
      <c r="O22" s="7" t="s">
        <v>87</v>
      </c>
      <c r="P22" s="19" t="s">
        <v>9</v>
      </c>
      <c r="Q22" s="19" t="s">
        <v>13</v>
      </c>
      <c r="R22" s="8">
        <v>0.4</v>
      </c>
      <c r="S22" s="19" t="s">
        <v>15</v>
      </c>
      <c r="T22" s="19" t="s">
        <v>16</v>
      </c>
      <c r="U22" s="19" t="s">
        <v>18</v>
      </c>
      <c r="V22" s="620"/>
      <c r="W22" s="253">
        <v>0</v>
      </c>
      <c r="X22" s="620"/>
      <c r="Y22" s="165">
        <v>0.6</v>
      </c>
      <c r="Z22" s="614"/>
      <c r="AA22" s="180" t="s">
        <v>21</v>
      </c>
      <c r="AB22" s="16" t="s">
        <v>661</v>
      </c>
      <c r="AC22" s="16" t="s">
        <v>662</v>
      </c>
      <c r="AD22" s="68" t="s">
        <v>389</v>
      </c>
      <c r="AE22" s="364">
        <v>45658</v>
      </c>
      <c r="AF22" s="68" t="s">
        <v>601</v>
      </c>
      <c r="AG22" s="168"/>
      <c r="AH22" s="168"/>
    </row>
    <row r="23" spans="1:34" ht="127.5" customHeight="1">
      <c r="A23" s="555">
        <v>3</v>
      </c>
      <c r="B23" s="513" t="s">
        <v>629</v>
      </c>
      <c r="C23" s="513" t="s">
        <v>663</v>
      </c>
      <c r="D23" s="601" t="s">
        <v>594</v>
      </c>
      <c r="E23" s="601" t="s">
        <v>664</v>
      </c>
      <c r="F23" s="250" t="s">
        <v>632</v>
      </c>
      <c r="G23" s="624" t="s">
        <v>97</v>
      </c>
      <c r="H23" s="523">
        <f>IF(G23="MUY BAJA",20%,IF(G23="BAJA",40%,IF(G23="MEDIA",60%,IF(G23="ALTA",80%,IF(G23="MUY ALTA",100%,IF(G23="",""))))))</f>
        <v>0.4</v>
      </c>
      <c r="I23" s="630" t="s">
        <v>98</v>
      </c>
      <c r="J23" s="523">
        <f>IF(I23="LEVE",20%,IF(I23="MENOR",40%,IF(I23="MODERADO",60%,IF(I23="MAYOR",80%,IF(I23="CATASTROFICO",100%,IF(G23="",""))))))</f>
        <v>0.6</v>
      </c>
      <c r="K23" s="625" t="s">
        <v>98</v>
      </c>
      <c r="L23" s="6" t="s">
        <v>603</v>
      </c>
      <c r="M23" s="361" t="s">
        <v>633</v>
      </c>
      <c r="N23" s="7" t="s">
        <v>87</v>
      </c>
      <c r="O23" s="7" t="s">
        <v>87</v>
      </c>
      <c r="P23" s="19" t="s">
        <v>9</v>
      </c>
      <c r="Q23" s="19" t="s">
        <v>12</v>
      </c>
      <c r="R23" s="265">
        <v>0.5</v>
      </c>
      <c r="S23" s="19" t="s">
        <v>15</v>
      </c>
      <c r="T23" s="19" t="s">
        <v>16</v>
      </c>
      <c r="U23" s="19" t="s">
        <v>18</v>
      </c>
      <c r="V23" s="624" t="s">
        <v>83</v>
      </c>
      <c r="W23" s="253">
        <v>0.2</v>
      </c>
      <c r="X23" s="624" t="s">
        <v>98</v>
      </c>
      <c r="Y23" s="165">
        <f>IF(X23="LEVE",20%,IF(X23="MENOR",40%,IF(X23="MODERADO",60%,IF(X23="MAYOR",80%,IF(X23="CATASTROFICO",100%,IF(X23="",""))))))</f>
        <v>0.6</v>
      </c>
      <c r="Z23" s="612" t="s">
        <v>98</v>
      </c>
      <c r="AA23" s="180" t="s">
        <v>21</v>
      </c>
      <c r="AB23" s="16" t="s">
        <v>605</v>
      </c>
      <c r="AC23" s="16" t="s">
        <v>606</v>
      </c>
      <c r="AD23" s="68" t="s">
        <v>607</v>
      </c>
      <c r="AE23" s="364">
        <v>45658</v>
      </c>
      <c r="AF23" s="68" t="s">
        <v>601</v>
      </c>
      <c r="AG23" s="168"/>
      <c r="AH23" s="168"/>
    </row>
    <row r="24" spans="1:34" ht="140.25">
      <c r="A24" s="553"/>
      <c r="B24" s="519"/>
      <c r="C24" s="519"/>
      <c r="D24" s="608"/>
      <c r="E24" s="608"/>
      <c r="F24" s="68" t="s">
        <v>635</v>
      </c>
      <c r="G24" s="619"/>
      <c r="H24" s="546"/>
      <c r="I24" s="631"/>
      <c r="J24" s="546"/>
      <c r="K24" s="626"/>
      <c r="L24" s="2" t="s">
        <v>636</v>
      </c>
      <c r="M24" s="7" t="s">
        <v>637</v>
      </c>
      <c r="N24" s="7" t="s">
        <v>87</v>
      </c>
      <c r="O24" s="7" t="s">
        <v>87</v>
      </c>
      <c r="P24" s="19" t="s">
        <v>9</v>
      </c>
      <c r="Q24" s="19" t="s">
        <v>12</v>
      </c>
      <c r="R24" s="8">
        <v>0.5</v>
      </c>
      <c r="S24" s="19" t="s">
        <v>15</v>
      </c>
      <c r="T24" s="19" t="s">
        <v>16</v>
      </c>
      <c r="U24" s="19" t="s">
        <v>18</v>
      </c>
      <c r="V24" s="619"/>
      <c r="W24" s="253">
        <v>0.2</v>
      </c>
      <c r="X24" s="619"/>
      <c r="Y24" s="165">
        <v>0.6</v>
      </c>
      <c r="Z24" s="613"/>
      <c r="AA24" s="180" t="s">
        <v>21</v>
      </c>
      <c r="AB24" s="16" t="s">
        <v>638</v>
      </c>
      <c r="AC24" s="16" t="s">
        <v>639</v>
      </c>
      <c r="AD24" s="68" t="s">
        <v>369</v>
      </c>
      <c r="AE24" s="364">
        <v>45658</v>
      </c>
      <c r="AF24" s="68" t="s">
        <v>640</v>
      </c>
      <c r="AG24" s="16"/>
      <c r="AH24" s="168"/>
    </row>
    <row r="25" spans="1:34" ht="86.25" customHeight="1">
      <c r="A25" s="553"/>
      <c r="B25" s="519"/>
      <c r="C25" s="519"/>
      <c r="D25" s="608"/>
      <c r="E25" s="608"/>
      <c r="F25" s="68" t="s">
        <v>641</v>
      </c>
      <c r="G25" s="619"/>
      <c r="H25" s="546"/>
      <c r="I25" s="631"/>
      <c r="J25" s="546"/>
      <c r="K25" s="626"/>
      <c r="L25" s="7" t="s">
        <v>603</v>
      </c>
      <c r="M25" s="7" t="s">
        <v>642</v>
      </c>
      <c r="N25" s="7" t="s">
        <v>87</v>
      </c>
      <c r="O25" s="7" t="s">
        <v>87</v>
      </c>
      <c r="P25" s="19" t="s">
        <v>9</v>
      </c>
      <c r="Q25" s="19" t="s">
        <v>13</v>
      </c>
      <c r="R25" s="8">
        <v>0.4</v>
      </c>
      <c r="S25" s="19" t="s">
        <v>15</v>
      </c>
      <c r="T25" s="19" t="s">
        <v>16</v>
      </c>
      <c r="U25" s="19" t="s">
        <v>18</v>
      </c>
      <c r="V25" s="619"/>
      <c r="W25" s="253">
        <v>0.12</v>
      </c>
      <c r="X25" s="619"/>
      <c r="Y25" s="165">
        <v>0.6</v>
      </c>
      <c r="Z25" s="613"/>
      <c r="AA25" s="180" t="s">
        <v>21</v>
      </c>
      <c r="AB25" s="16" t="s">
        <v>643</v>
      </c>
      <c r="AC25" s="16" t="s">
        <v>644</v>
      </c>
      <c r="AD25" s="68" t="s">
        <v>645</v>
      </c>
      <c r="AE25" s="364">
        <v>45658</v>
      </c>
      <c r="AF25" s="68" t="s">
        <v>646</v>
      </c>
      <c r="AG25" s="168"/>
      <c r="AH25" s="168"/>
    </row>
    <row r="26" spans="1:34" ht="86.25" customHeight="1">
      <c r="A26" s="553"/>
      <c r="B26" s="519"/>
      <c r="C26" s="519"/>
      <c r="D26" s="608"/>
      <c r="E26" s="608"/>
      <c r="F26" s="68" t="s">
        <v>647</v>
      </c>
      <c r="G26" s="619"/>
      <c r="H26" s="546"/>
      <c r="I26" s="631"/>
      <c r="J26" s="546"/>
      <c r="K26" s="626"/>
      <c r="L26" s="7" t="s">
        <v>636</v>
      </c>
      <c r="M26" s="7" t="s">
        <v>637</v>
      </c>
      <c r="N26" s="7" t="s">
        <v>87</v>
      </c>
      <c r="O26" s="7" t="s">
        <v>87</v>
      </c>
      <c r="P26" s="19" t="s">
        <v>9</v>
      </c>
      <c r="Q26" s="19" t="s">
        <v>13</v>
      </c>
      <c r="R26" s="8">
        <v>0.4</v>
      </c>
      <c r="S26" s="19" t="s">
        <v>15</v>
      </c>
      <c r="T26" s="19" t="s">
        <v>16</v>
      </c>
      <c r="U26" s="19" t="s">
        <v>18</v>
      </c>
      <c r="V26" s="619"/>
      <c r="W26" s="368">
        <v>7.1999999999999995E-2</v>
      </c>
      <c r="X26" s="619"/>
      <c r="Y26" s="165">
        <v>0.6</v>
      </c>
      <c r="Z26" s="613"/>
      <c r="AA26" s="180" t="s">
        <v>21</v>
      </c>
      <c r="AB26" s="16" t="s">
        <v>648</v>
      </c>
      <c r="AC26" s="16" t="s">
        <v>649</v>
      </c>
      <c r="AD26" s="68" t="s">
        <v>650</v>
      </c>
      <c r="AE26" s="364">
        <v>45658</v>
      </c>
      <c r="AF26" s="68" t="s">
        <v>601</v>
      </c>
      <c r="AG26" s="168"/>
      <c r="AH26" s="16"/>
    </row>
    <row r="27" spans="1:34" ht="86.25" customHeight="1">
      <c r="A27" s="553"/>
      <c r="B27" s="519"/>
      <c r="C27" s="519"/>
      <c r="D27" s="608"/>
      <c r="E27" s="608"/>
      <c r="F27" s="201" t="s">
        <v>651</v>
      </c>
      <c r="G27" s="619"/>
      <c r="H27" s="546"/>
      <c r="I27" s="631"/>
      <c r="J27" s="546"/>
      <c r="K27" s="626"/>
      <c r="L27" s="7" t="s">
        <v>597</v>
      </c>
      <c r="M27" s="366" t="s">
        <v>652</v>
      </c>
      <c r="N27" s="7" t="s">
        <v>87</v>
      </c>
      <c r="O27" s="7" t="s">
        <v>87</v>
      </c>
      <c r="P27" s="19" t="s">
        <v>9</v>
      </c>
      <c r="Q27" s="19" t="s">
        <v>13</v>
      </c>
      <c r="R27" s="8">
        <v>0.4</v>
      </c>
      <c r="S27" s="19" t="s">
        <v>15</v>
      </c>
      <c r="T27" s="19" t="s">
        <v>16</v>
      </c>
      <c r="U27" s="19" t="s">
        <v>18</v>
      </c>
      <c r="V27" s="619"/>
      <c r="W27" s="253">
        <v>7.1710000000000003E-4</v>
      </c>
      <c r="X27" s="619"/>
      <c r="Y27" s="165">
        <v>0.6</v>
      </c>
      <c r="Z27" s="613"/>
      <c r="AA27" s="180" t="s">
        <v>21</v>
      </c>
      <c r="AB27" s="16" t="s">
        <v>653</v>
      </c>
      <c r="AC27" s="16" t="s">
        <v>654</v>
      </c>
      <c r="AD27" s="68" t="s">
        <v>369</v>
      </c>
      <c r="AE27" s="364">
        <v>45658</v>
      </c>
      <c r="AF27" s="68" t="s">
        <v>612</v>
      </c>
      <c r="AG27" s="168"/>
      <c r="AH27" s="168"/>
    </row>
    <row r="28" spans="1:34" ht="86.25" customHeight="1">
      <c r="A28" s="553"/>
      <c r="B28" s="519"/>
      <c r="C28" s="519"/>
      <c r="D28" s="608"/>
      <c r="E28" s="608"/>
      <c r="F28" s="601" t="s">
        <v>655</v>
      </c>
      <c r="G28" s="619"/>
      <c r="H28" s="546"/>
      <c r="I28" s="631"/>
      <c r="J28" s="546"/>
      <c r="K28" s="626"/>
      <c r="L28" s="7" t="s">
        <v>665</v>
      </c>
      <c r="M28" s="7" t="s">
        <v>657</v>
      </c>
      <c r="N28" s="7" t="s">
        <v>87</v>
      </c>
      <c r="O28" s="7" t="s">
        <v>87</v>
      </c>
      <c r="P28" s="19" t="s">
        <v>9</v>
      </c>
      <c r="Q28" s="19" t="s">
        <v>12</v>
      </c>
      <c r="R28" s="8">
        <v>0.5</v>
      </c>
      <c r="S28" s="19" t="s">
        <v>15</v>
      </c>
      <c r="T28" s="19" t="s">
        <v>16</v>
      </c>
      <c r="U28" s="19" t="s">
        <v>18</v>
      </c>
      <c r="V28" s="619"/>
      <c r="W28" s="253">
        <v>0</v>
      </c>
      <c r="X28" s="619"/>
      <c r="Y28" s="165">
        <v>0.6</v>
      </c>
      <c r="Z28" s="613"/>
      <c r="AA28" s="180" t="s">
        <v>21</v>
      </c>
      <c r="AB28" s="16" t="s">
        <v>666</v>
      </c>
      <c r="AC28" s="16" t="s">
        <v>659</v>
      </c>
      <c r="AD28" s="68" t="s">
        <v>660</v>
      </c>
      <c r="AE28" s="364">
        <v>45658</v>
      </c>
      <c r="AF28" s="68" t="s">
        <v>601</v>
      </c>
      <c r="AG28" s="168"/>
      <c r="AH28" s="16"/>
    </row>
    <row r="29" spans="1:34" ht="114.75">
      <c r="A29" s="554"/>
      <c r="B29" s="514"/>
      <c r="C29" s="514"/>
      <c r="D29" s="602"/>
      <c r="E29" s="602"/>
      <c r="F29" s="602"/>
      <c r="G29" s="620"/>
      <c r="H29" s="524"/>
      <c r="I29" s="632"/>
      <c r="J29" s="524"/>
      <c r="K29" s="627"/>
      <c r="L29" s="7" t="s">
        <v>667</v>
      </c>
      <c r="M29" s="7" t="s">
        <v>626</v>
      </c>
      <c r="N29" s="7" t="s">
        <v>87</v>
      </c>
      <c r="O29" s="7" t="s">
        <v>87</v>
      </c>
      <c r="P29" s="19" t="s">
        <v>9</v>
      </c>
      <c r="Q29" s="19" t="s">
        <v>13</v>
      </c>
      <c r="R29" s="8">
        <v>0.4</v>
      </c>
      <c r="S29" s="19" t="s">
        <v>15</v>
      </c>
      <c r="T29" s="19" t="s">
        <v>16</v>
      </c>
      <c r="U29" s="19" t="s">
        <v>18</v>
      </c>
      <c r="V29" s="620"/>
      <c r="W29" s="253">
        <v>0</v>
      </c>
      <c r="X29" s="620"/>
      <c r="Y29" s="165">
        <v>0.6</v>
      </c>
      <c r="Z29" s="614"/>
      <c r="AA29" s="180" t="s">
        <v>21</v>
      </c>
      <c r="AB29" s="16" t="s">
        <v>668</v>
      </c>
      <c r="AC29" s="16" t="s">
        <v>662</v>
      </c>
      <c r="AD29" s="68" t="s">
        <v>389</v>
      </c>
      <c r="AE29" s="364">
        <v>45658</v>
      </c>
      <c r="AF29" s="68" t="s">
        <v>601</v>
      </c>
      <c r="AG29" s="168"/>
      <c r="AH29" s="168"/>
    </row>
    <row r="30" spans="1:34" ht="243" customHeight="1">
      <c r="A30" s="555">
        <v>4</v>
      </c>
      <c r="B30" s="513" t="s">
        <v>629</v>
      </c>
      <c r="C30" s="513" t="s">
        <v>669</v>
      </c>
      <c r="D30" s="601" t="s">
        <v>594</v>
      </c>
      <c r="E30" s="601" t="s">
        <v>670</v>
      </c>
      <c r="F30" s="250" t="s">
        <v>613</v>
      </c>
      <c r="G30" s="624" t="s">
        <v>105</v>
      </c>
      <c r="H30" s="523">
        <f>IF(G30="MUY BAJA",20%,IF(G30="BAJA",40%,IF(G30="MEDIA",60%,IF(G30="ALTA",80%,IF(G30="MUY ALTA",100%,IF(G30="",""))))))</f>
        <v>0.6</v>
      </c>
      <c r="I30" s="633" t="s">
        <v>202</v>
      </c>
      <c r="J30" s="523">
        <f>IF(I30="LEVE",20%,IF(I30="MENOR",40%,IF(I30="MODERADO",60%,IF(I30="MAYOR",80%,IF(I30="CATASTROFICO",100%,IF(G30="",""))))))</f>
        <v>0.4</v>
      </c>
      <c r="K30" s="625" t="s">
        <v>98</v>
      </c>
      <c r="L30" s="7" t="s">
        <v>614</v>
      </c>
      <c r="M30" s="7" t="s">
        <v>615</v>
      </c>
      <c r="N30" s="7" t="s">
        <v>87</v>
      </c>
      <c r="O30" s="7" t="s">
        <v>87</v>
      </c>
      <c r="P30" s="19" t="s">
        <v>9</v>
      </c>
      <c r="Q30" s="19" t="s">
        <v>12</v>
      </c>
      <c r="R30" s="265">
        <v>0.5</v>
      </c>
      <c r="S30" s="19" t="s">
        <v>15</v>
      </c>
      <c r="T30" s="19" t="s">
        <v>16</v>
      </c>
      <c r="U30" s="19" t="s">
        <v>18</v>
      </c>
      <c r="V30" s="624" t="s">
        <v>97</v>
      </c>
      <c r="W30" s="253">
        <v>0.6</v>
      </c>
      <c r="X30" s="264" t="s">
        <v>202</v>
      </c>
      <c r="Y30" s="165">
        <f>IF(X30="LEVE",20%,IF(X30="MENOR",40%,IF(X30="MODERADO",60%,IF(X30="MAYOR",80%,IF(X30="CATASTROFICO",100%,IF(X30="",""))))))</f>
        <v>0.4</v>
      </c>
      <c r="Z30" s="612" t="s">
        <v>98</v>
      </c>
      <c r="AA30" s="180" t="s">
        <v>21</v>
      </c>
      <c r="AB30" s="16" t="s">
        <v>671</v>
      </c>
      <c r="AC30" s="16" t="s">
        <v>617</v>
      </c>
      <c r="AD30" s="68" t="s">
        <v>404</v>
      </c>
      <c r="AE30" s="364">
        <v>45658</v>
      </c>
      <c r="AF30" s="365" t="s">
        <v>612</v>
      </c>
      <c r="AG30" s="168"/>
      <c r="AH30" s="168"/>
    </row>
    <row r="31" spans="1:34" ht="173.25" customHeight="1">
      <c r="A31" s="553"/>
      <c r="B31" s="519"/>
      <c r="C31" s="519"/>
      <c r="D31" s="608"/>
      <c r="E31" s="608"/>
      <c r="F31" s="68" t="s">
        <v>672</v>
      </c>
      <c r="G31" s="619"/>
      <c r="H31" s="546"/>
      <c r="I31" s="634"/>
      <c r="J31" s="546"/>
      <c r="K31" s="626"/>
      <c r="L31" s="2" t="s">
        <v>608</v>
      </c>
      <c r="M31" s="7" t="s">
        <v>609</v>
      </c>
      <c r="N31" s="7" t="s">
        <v>87</v>
      </c>
      <c r="O31" s="7" t="s">
        <v>87</v>
      </c>
      <c r="P31" s="19" t="s">
        <v>9</v>
      </c>
      <c r="Q31" s="19" t="s">
        <v>13</v>
      </c>
      <c r="R31" s="265">
        <v>0.4</v>
      </c>
      <c r="S31" s="19" t="s">
        <v>15</v>
      </c>
      <c r="T31" s="19" t="s">
        <v>16</v>
      </c>
      <c r="U31" s="19" t="s">
        <v>18</v>
      </c>
      <c r="V31" s="619"/>
      <c r="W31" s="253">
        <v>0.3</v>
      </c>
      <c r="X31" s="264" t="s">
        <v>202</v>
      </c>
      <c r="Y31" s="165">
        <f>IF(X31="LEVE",20%,IF(X31="MENOR",40%,IF(X31="MODERADO",60%,IF(X31="MAYOR",80%,IF(X31="CATASTROFICO",100%,IF(X31="",""))))))</f>
        <v>0.4</v>
      </c>
      <c r="Z31" s="613"/>
      <c r="AA31" s="180" t="s">
        <v>21</v>
      </c>
      <c r="AB31" s="16" t="s">
        <v>673</v>
      </c>
      <c r="AC31" s="16" t="s">
        <v>611</v>
      </c>
      <c r="AD31" s="68" t="s">
        <v>369</v>
      </c>
      <c r="AE31" s="364">
        <v>45658</v>
      </c>
      <c r="AF31" s="68" t="s">
        <v>612</v>
      </c>
      <c r="AG31" s="168"/>
      <c r="AH31" s="168"/>
    </row>
    <row r="32" spans="1:34" ht="188.25" customHeight="1">
      <c r="A32" s="553"/>
      <c r="B32" s="519"/>
      <c r="C32" s="519"/>
      <c r="D32" s="608"/>
      <c r="E32" s="608"/>
      <c r="F32" s="68" t="s">
        <v>674</v>
      </c>
      <c r="G32" s="619"/>
      <c r="H32" s="546"/>
      <c r="I32" s="634"/>
      <c r="J32" s="546"/>
      <c r="K32" s="626"/>
      <c r="L32" s="7" t="s">
        <v>614</v>
      </c>
      <c r="M32" s="7" t="s">
        <v>615</v>
      </c>
      <c r="N32" s="7" t="s">
        <v>87</v>
      </c>
      <c r="O32" s="7" t="s">
        <v>87</v>
      </c>
      <c r="P32" s="19" t="s">
        <v>9</v>
      </c>
      <c r="Q32" s="19" t="s">
        <v>13</v>
      </c>
      <c r="R32" s="8">
        <v>0.4</v>
      </c>
      <c r="S32" s="19" t="s">
        <v>15</v>
      </c>
      <c r="T32" s="19" t="s">
        <v>16</v>
      </c>
      <c r="U32" s="19" t="s">
        <v>18</v>
      </c>
      <c r="V32" s="619"/>
      <c r="W32" s="253">
        <v>0.18</v>
      </c>
      <c r="X32" s="264" t="s">
        <v>202</v>
      </c>
      <c r="Y32" s="165">
        <f>IF(X32="LEVE",20%,IF(X32="MENOR",40%,IF(X32="MODERADO",60%,IF(X32="MAYOR",80%,IF(X32="CATASTROFICO",100%,IF(X32="",""))))))</f>
        <v>0.4</v>
      </c>
      <c r="Z32" s="613"/>
      <c r="AA32" s="180" t="s">
        <v>21</v>
      </c>
      <c r="AB32" s="16" t="s">
        <v>671</v>
      </c>
      <c r="AC32" s="16" t="s">
        <v>617</v>
      </c>
      <c r="AD32" s="68" t="s">
        <v>404</v>
      </c>
      <c r="AE32" s="364">
        <v>45658</v>
      </c>
      <c r="AF32" s="365" t="s">
        <v>612</v>
      </c>
      <c r="AG32" s="168"/>
      <c r="AH32" s="168"/>
    </row>
    <row r="33" spans="1:34" ht="139.5" customHeight="1">
      <c r="A33" s="553"/>
      <c r="B33" s="519"/>
      <c r="C33" s="519"/>
      <c r="D33" s="608"/>
      <c r="E33" s="608"/>
      <c r="F33" s="68" t="s">
        <v>675</v>
      </c>
      <c r="G33" s="619"/>
      <c r="H33" s="546"/>
      <c r="I33" s="634"/>
      <c r="J33" s="546"/>
      <c r="K33" s="626"/>
      <c r="L33" s="2" t="s">
        <v>608</v>
      </c>
      <c r="M33" s="7" t="s">
        <v>609</v>
      </c>
      <c r="N33" s="7" t="s">
        <v>87</v>
      </c>
      <c r="O33" s="7" t="s">
        <v>87</v>
      </c>
      <c r="P33" s="19" t="s">
        <v>9</v>
      </c>
      <c r="Q33" s="19" t="s">
        <v>12</v>
      </c>
      <c r="R33" s="8">
        <v>0.5</v>
      </c>
      <c r="S33" s="19" t="s">
        <v>15</v>
      </c>
      <c r="T33" s="19" t="s">
        <v>16</v>
      </c>
      <c r="U33" s="19" t="s">
        <v>18</v>
      </c>
      <c r="V33" s="620"/>
      <c r="W33" s="253">
        <v>0.09</v>
      </c>
      <c r="X33" s="264" t="s">
        <v>202</v>
      </c>
      <c r="Y33" s="165">
        <f>IF(X33="LEVE",20%,IF(X33="MENOR",40%,IF(X33="MODERADO",60%,IF(X33="MAYOR",80%,IF(X33="CATASTROFICO",100%,IF(X33="",""))))))</f>
        <v>0.4</v>
      </c>
      <c r="Z33" s="614"/>
      <c r="AA33" s="180" t="s">
        <v>21</v>
      </c>
      <c r="AB33" s="16" t="s">
        <v>673</v>
      </c>
      <c r="AC33" s="16" t="s">
        <v>611</v>
      </c>
      <c r="AD33" s="68" t="s">
        <v>369</v>
      </c>
      <c r="AE33" s="364">
        <v>45658</v>
      </c>
      <c r="AF33" s="68" t="s">
        <v>612</v>
      </c>
      <c r="AG33" s="168"/>
      <c r="AH33" s="168"/>
    </row>
    <row r="34" spans="1:34" ht="86.25" customHeight="1">
      <c r="A34" s="555">
        <v>5</v>
      </c>
      <c r="B34" s="513" t="s">
        <v>629</v>
      </c>
      <c r="C34" s="513" t="s">
        <v>676</v>
      </c>
      <c r="D34" s="601" t="s">
        <v>594</v>
      </c>
      <c r="E34" s="601" t="s">
        <v>677</v>
      </c>
      <c r="F34" s="250" t="s">
        <v>678</v>
      </c>
      <c r="G34" s="624" t="s">
        <v>105</v>
      </c>
      <c r="H34" s="523">
        <f>IF(G34="MUY BAJA",20%,IF(G34="BAJA",40%,IF(G34="MEDIA",60%,IF(G34="ALTA",80%,IF(G34="MUY ALTA",100%,IF(G34="",""))))))</f>
        <v>0.6</v>
      </c>
      <c r="I34" s="633" t="s">
        <v>98</v>
      </c>
      <c r="J34" s="523">
        <f>IF(I34="LEVE",20%,IF(I34="MENOR",40%,IF(I34="MODERADO",60%,IF(I34="MAYOR",80%,IF(I34="CATASTROFICO",100%,IF(G34="",""))))))</f>
        <v>0.6</v>
      </c>
      <c r="K34" s="625" t="s">
        <v>98</v>
      </c>
      <c r="L34" s="7" t="s">
        <v>679</v>
      </c>
      <c r="M34" s="7" t="s">
        <v>680</v>
      </c>
      <c r="N34" s="7" t="s">
        <v>87</v>
      </c>
      <c r="O34" s="7" t="s">
        <v>87</v>
      </c>
      <c r="P34" s="19" t="s">
        <v>9</v>
      </c>
      <c r="Q34" s="19" t="s">
        <v>12</v>
      </c>
      <c r="R34" s="265">
        <v>0.5</v>
      </c>
      <c r="S34" s="19" t="s">
        <v>15</v>
      </c>
      <c r="T34" s="19" t="s">
        <v>16</v>
      </c>
      <c r="U34" s="19" t="s">
        <v>18</v>
      </c>
      <c r="V34" s="624" t="s">
        <v>97</v>
      </c>
      <c r="W34" s="253">
        <v>0.6</v>
      </c>
      <c r="X34" s="624" t="s">
        <v>98</v>
      </c>
      <c r="Y34" s="165">
        <f>IF(X34="LEVE",20%,IF(X34="MENOR",40%,IF(X34="MODERADO",60%,IF(X34="MAYOR",80%,IF(X34="CATASTROFICO",100%,IF(X34="",""))))))</f>
        <v>0.6</v>
      </c>
      <c r="Z34" s="612" t="s">
        <v>98</v>
      </c>
      <c r="AA34" s="180" t="s">
        <v>21</v>
      </c>
      <c r="AB34" s="16" t="s">
        <v>681</v>
      </c>
      <c r="AC34" s="16" t="s">
        <v>682</v>
      </c>
      <c r="AD34" s="68" t="s">
        <v>369</v>
      </c>
      <c r="AE34" s="364">
        <v>45658</v>
      </c>
      <c r="AF34" s="68" t="s">
        <v>612</v>
      </c>
      <c r="AG34" s="168"/>
      <c r="AH34" s="168"/>
    </row>
    <row r="35" spans="1:34" ht="100.5" customHeight="1">
      <c r="A35" s="553"/>
      <c r="B35" s="519"/>
      <c r="C35" s="519"/>
      <c r="D35" s="608"/>
      <c r="E35" s="608"/>
      <c r="F35" s="68" t="s">
        <v>672</v>
      </c>
      <c r="G35" s="619"/>
      <c r="H35" s="546"/>
      <c r="I35" s="634"/>
      <c r="J35" s="546"/>
      <c r="K35" s="626"/>
      <c r="L35" s="2" t="s">
        <v>683</v>
      </c>
      <c r="M35" s="7" t="s">
        <v>684</v>
      </c>
      <c r="N35" s="7" t="s">
        <v>87</v>
      </c>
      <c r="O35" s="7" t="s">
        <v>87</v>
      </c>
      <c r="P35" s="19" t="s">
        <v>9</v>
      </c>
      <c r="Q35" s="19" t="s">
        <v>13</v>
      </c>
      <c r="R35" s="265">
        <v>0.4</v>
      </c>
      <c r="S35" s="19" t="s">
        <v>14</v>
      </c>
      <c r="T35" s="19" t="s">
        <v>16</v>
      </c>
      <c r="U35" s="19" t="s">
        <v>18</v>
      </c>
      <c r="V35" s="619"/>
      <c r="W35" s="253">
        <v>0.3</v>
      </c>
      <c r="X35" s="619"/>
      <c r="Y35" s="165">
        <v>0.6</v>
      </c>
      <c r="Z35" s="613"/>
      <c r="AA35" s="180" t="s">
        <v>21</v>
      </c>
      <c r="AB35" s="16" t="s">
        <v>673</v>
      </c>
      <c r="AC35" s="16" t="s">
        <v>611</v>
      </c>
      <c r="AD35" s="68" t="s">
        <v>369</v>
      </c>
      <c r="AE35" s="364">
        <v>45658</v>
      </c>
      <c r="AF35" s="68" t="s">
        <v>612</v>
      </c>
      <c r="AG35" s="168"/>
      <c r="AH35" s="168"/>
    </row>
    <row r="36" spans="1:34" ht="114" customHeight="1">
      <c r="A36" s="553"/>
      <c r="B36" s="519"/>
      <c r="C36" s="519"/>
      <c r="D36" s="608"/>
      <c r="E36" s="608"/>
      <c r="F36" s="68" t="s">
        <v>685</v>
      </c>
      <c r="G36" s="619"/>
      <c r="H36" s="546"/>
      <c r="I36" s="634"/>
      <c r="J36" s="546"/>
      <c r="K36" s="626"/>
      <c r="L36" s="7" t="s">
        <v>686</v>
      </c>
      <c r="M36" s="7" t="s">
        <v>687</v>
      </c>
      <c r="N36" s="7" t="s">
        <v>87</v>
      </c>
      <c r="O36" s="7" t="s">
        <v>87</v>
      </c>
      <c r="P36" s="19" t="s">
        <v>9</v>
      </c>
      <c r="Q36" s="19" t="s">
        <v>12</v>
      </c>
      <c r="R36" s="8">
        <v>0.5</v>
      </c>
      <c r="S36" s="19" t="s">
        <v>14</v>
      </c>
      <c r="T36" s="19" t="s">
        <v>16</v>
      </c>
      <c r="U36" s="19" t="s">
        <v>18</v>
      </c>
      <c r="V36" s="619"/>
      <c r="W36" s="253">
        <v>0.15</v>
      </c>
      <c r="X36" s="619"/>
      <c r="Y36" s="165">
        <v>0.6</v>
      </c>
      <c r="Z36" s="613"/>
      <c r="AA36" s="180" t="s">
        <v>21</v>
      </c>
      <c r="AB36" s="16" t="s">
        <v>688</v>
      </c>
      <c r="AC36" s="16" t="s">
        <v>689</v>
      </c>
      <c r="AD36" s="68" t="s">
        <v>690</v>
      </c>
      <c r="AE36" s="364">
        <v>45658</v>
      </c>
      <c r="AF36" s="68"/>
      <c r="AG36" s="121"/>
      <c r="AH36" s="168"/>
    </row>
    <row r="37" spans="1:34" ht="81.75" customHeight="1">
      <c r="A37" s="554"/>
      <c r="B37" s="514"/>
      <c r="C37" s="514"/>
      <c r="D37" s="602"/>
      <c r="E37" s="602"/>
      <c r="F37" s="68" t="s">
        <v>675</v>
      </c>
      <c r="G37" s="635"/>
      <c r="H37" s="524"/>
      <c r="I37" s="636"/>
      <c r="J37" s="524"/>
      <c r="K37" s="627"/>
      <c r="L37" s="479" t="s">
        <v>691</v>
      </c>
      <c r="M37" s="7" t="s">
        <v>692</v>
      </c>
      <c r="N37" s="7" t="s">
        <v>87</v>
      </c>
      <c r="O37" s="7" t="s">
        <v>87</v>
      </c>
      <c r="P37" s="19" t="s">
        <v>9</v>
      </c>
      <c r="Q37" s="19" t="s">
        <v>12</v>
      </c>
      <c r="R37" s="8">
        <v>0.5</v>
      </c>
      <c r="S37" s="19" t="s">
        <v>15</v>
      </c>
      <c r="T37" s="19" t="s">
        <v>16</v>
      </c>
      <c r="U37" s="19" t="s">
        <v>18</v>
      </c>
      <c r="V37" s="635"/>
      <c r="W37" s="253">
        <v>7.4999999999999997E-2</v>
      </c>
      <c r="X37" s="635"/>
      <c r="Y37" s="165">
        <v>0.6</v>
      </c>
      <c r="Z37" s="614"/>
      <c r="AA37" s="19" t="s">
        <v>21</v>
      </c>
      <c r="AB37" s="16" t="s">
        <v>693</v>
      </c>
      <c r="AC37" s="16" t="s">
        <v>694</v>
      </c>
      <c r="AD37" s="68" t="s">
        <v>369</v>
      </c>
      <c r="AE37" s="364">
        <v>45658</v>
      </c>
      <c r="AF37" s="68" t="s">
        <v>601</v>
      </c>
      <c r="AG37" s="168"/>
      <c r="AH37" s="168"/>
    </row>
    <row r="38" spans="1:34">
      <c r="W38" s="369"/>
    </row>
    <row r="39" spans="1:34">
      <c r="W39" s="369"/>
    </row>
    <row r="40" spans="1:34">
      <c r="W40" s="369"/>
    </row>
    <row r="41" spans="1:34">
      <c r="W41" s="369"/>
    </row>
    <row r="50" spans="1:26">
      <c r="A50" s="267"/>
      <c r="B50" s="267"/>
    </row>
    <row r="51" spans="1:26" hidden="1"/>
    <row r="52" spans="1:26" ht="33" hidden="1">
      <c r="G52" s="551" t="s">
        <v>524</v>
      </c>
      <c r="H52" s="551"/>
      <c r="I52" s="552" t="s">
        <v>525</v>
      </c>
      <c r="J52" s="552"/>
      <c r="K52" s="206" t="s">
        <v>695</v>
      </c>
      <c r="M52" s="363" t="s">
        <v>696</v>
      </c>
      <c r="V52" s="11"/>
      <c r="W52" s="369"/>
      <c r="X52" s="264"/>
      <c r="Z52" s="117"/>
    </row>
    <row r="53" spans="1:26" hidden="1">
      <c r="G53" s="193" t="s">
        <v>83</v>
      </c>
      <c r="H53" s="194">
        <v>0.2</v>
      </c>
      <c r="I53" s="178" t="s">
        <v>243</v>
      </c>
      <c r="J53" s="194">
        <v>0.2</v>
      </c>
      <c r="K53" s="207" t="s">
        <v>228</v>
      </c>
      <c r="M53" s="205" t="s">
        <v>21</v>
      </c>
      <c r="W53" s="369"/>
    </row>
    <row r="54" spans="1:26" hidden="1">
      <c r="G54" s="216" t="s">
        <v>97</v>
      </c>
      <c r="H54" s="194">
        <v>0.4</v>
      </c>
      <c r="I54" s="211" t="s">
        <v>202</v>
      </c>
      <c r="J54" s="194">
        <v>0.4</v>
      </c>
      <c r="K54" s="208" t="s">
        <v>98</v>
      </c>
      <c r="M54" s="205" t="s">
        <v>22</v>
      </c>
      <c r="W54" s="369"/>
    </row>
    <row r="55" spans="1:26" hidden="1">
      <c r="G55" s="195" t="s">
        <v>105</v>
      </c>
      <c r="H55" s="194">
        <v>0.6</v>
      </c>
      <c r="I55" s="212" t="s">
        <v>98</v>
      </c>
      <c r="J55" s="194">
        <v>0.6</v>
      </c>
      <c r="K55" s="209" t="s">
        <v>114</v>
      </c>
      <c r="M55" s="205" t="s">
        <v>23</v>
      </c>
      <c r="W55" s="369"/>
    </row>
    <row r="56" spans="1:26" hidden="1">
      <c r="G56" s="196" t="s">
        <v>124</v>
      </c>
      <c r="H56" s="194">
        <v>0.8</v>
      </c>
      <c r="I56" s="183" t="s">
        <v>113</v>
      </c>
      <c r="J56" s="194">
        <v>0.8</v>
      </c>
      <c r="K56" s="210" t="s">
        <v>85</v>
      </c>
      <c r="W56" s="369"/>
    </row>
    <row r="57" spans="1:26" hidden="1">
      <c r="G57" s="197" t="s">
        <v>321</v>
      </c>
      <c r="H57" s="194">
        <v>1</v>
      </c>
      <c r="I57" s="213" t="s">
        <v>84</v>
      </c>
      <c r="J57" s="194">
        <v>1</v>
      </c>
      <c r="K57" s="205"/>
      <c r="W57" s="369"/>
    </row>
    <row r="58" spans="1:26" hidden="1"/>
  </sheetData>
  <mergeCells count="102">
    <mergeCell ref="C2:D3"/>
    <mergeCell ref="S2:X3"/>
    <mergeCell ref="K34:K37"/>
    <mergeCell ref="V34:V37"/>
    <mergeCell ref="X34:X37"/>
    <mergeCell ref="D16:D22"/>
    <mergeCell ref="E16:E22"/>
    <mergeCell ref="A30:A33"/>
    <mergeCell ref="B30:B33"/>
    <mergeCell ref="C30:C33"/>
    <mergeCell ref="D30:D33"/>
    <mergeCell ref="E30:E33"/>
    <mergeCell ref="X10:X15"/>
    <mergeCell ref="A5:B5"/>
    <mergeCell ref="A6:B6"/>
    <mergeCell ref="C6:L6"/>
    <mergeCell ref="A7:B7"/>
    <mergeCell ref="C7:L7"/>
    <mergeCell ref="A8:A9"/>
    <mergeCell ref="B8:B9"/>
    <mergeCell ref="C8:C9"/>
    <mergeCell ref="D8:D9"/>
    <mergeCell ref="E8:E9"/>
    <mergeCell ref="A10:A15"/>
    <mergeCell ref="G52:H52"/>
    <mergeCell ref="I52:J52"/>
    <mergeCell ref="Z34:Z37"/>
    <mergeCell ref="A34:A37"/>
    <mergeCell ref="B34:B37"/>
    <mergeCell ref="C34:C37"/>
    <mergeCell ref="D34:D37"/>
    <mergeCell ref="E34:E37"/>
    <mergeCell ref="G34:G37"/>
    <mergeCell ref="H34:H37"/>
    <mergeCell ref="I34:I37"/>
    <mergeCell ref="J34:J37"/>
    <mergeCell ref="Z30:Z33"/>
    <mergeCell ref="G30:G33"/>
    <mergeCell ref="H30:H33"/>
    <mergeCell ref="I30:I33"/>
    <mergeCell ref="J30:J33"/>
    <mergeCell ref="K30:K33"/>
    <mergeCell ref="V30:V33"/>
    <mergeCell ref="X23:X29"/>
    <mergeCell ref="Z23:Z29"/>
    <mergeCell ref="I23:I29"/>
    <mergeCell ref="J23:J29"/>
    <mergeCell ref="AH8:AH9"/>
    <mergeCell ref="AC8:AC9"/>
    <mergeCell ref="AD8:AD9"/>
    <mergeCell ref="AE8:AE9"/>
    <mergeCell ref="X16:X22"/>
    <mergeCell ref="Z16:Z22"/>
    <mergeCell ref="F21:F22"/>
    <mergeCell ref="A23:A29"/>
    <mergeCell ref="B23:B29"/>
    <mergeCell ref="C23:C29"/>
    <mergeCell ref="D23:D29"/>
    <mergeCell ref="E23:E29"/>
    <mergeCell ref="G23:G29"/>
    <mergeCell ref="H23:H29"/>
    <mergeCell ref="G16:G22"/>
    <mergeCell ref="H16:H22"/>
    <mergeCell ref="I16:I22"/>
    <mergeCell ref="J16:J22"/>
    <mergeCell ref="K16:K22"/>
    <mergeCell ref="V16:V22"/>
    <mergeCell ref="F28:F29"/>
    <mergeCell ref="A16:A22"/>
    <mergeCell ref="B16:B22"/>
    <mergeCell ref="C16:C22"/>
    <mergeCell ref="Z10:Z15"/>
    <mergeCell ref="V10:V15"/>
    <mergeCell ref="I10:I15"/>
    <mergeCell ref="J10:J15"/>
    <mergeCell ref="K10:K15"/>
    <mergeCell ref="V23:V29"/>
    <mergeCell ref="AF8:AF9"/>
    <mergeCell ref="AG8:AG9"/>
    <mergeCell ref="K23:K29"/>
    <mergeCell ref="Z8:Z9"/>
    <mergeCell ref="AA8:AA9"/>
    <mergeCell ref="AB8:AB9"/>
    <mergeCell ref="L8:L9"/>
    <mergeCell ref="M8:M9"/>
    <mergeCell ref="N8:O8"/>
    <mergeCell ref="P8:U8"/>
    <mergeCell ref="V8:W9"/>
    <mergeCell ref="X8:Y9"/>
    <mergeCell ref="I8:I9"/>
    <mergeCell ref="J8:J9"/>
    <mergeCell ref="K8:K9"/>
    <mergeCell ref="B10:B15"/>
    <mergeCell ref="C10:C15"/>
    <mergeCell ref="D10:D15"/>
    <mergeCell ref="E10:E15"/>
    <mergeCell ref="F11:F12"/>
    <mergeCell ref="F8:F9"/>
    <mergeCell ref="G8:G9"/>
    <mergeCell ref="H8:H9"/>
    <mergeCell ref="G10:G15"/>
    <mergeCell ref="H10:H15"/>
  </mergeCells>
  <dataValidations count="5">
    <dataValidation type="list" allowBlank="1" showInputMessage="1" showErrorMessage="1" sqref="P10:Q37 S10:U37" xr:uid="{2609B5D9-9D14-4FBC-B2AD-CE1D074396E1}">
      <formula1>#REF!</formula1>
    </dataValidation>
    <dataValidation type="list" allowBlank="1" showInputMessage="1" showErrorMessage="1" sqref="AA10:AA37" xr:uid="{BA648349-D0D3-4965-8130-7C9D44CC6911}">
      <formula1>$M$53:$M$55</formula1>
    </dataValidation>
    <dataValidation type="list" allowBlank="1" showInputMessage="1" showErrorMessage="1" sqref="G10:G16 G30 G23 G34 V10 V16 V23 V30 V34" xr:uid="{700F31D8-4FE0-4076-A405-FD1720E2C7A6}">
      <formula1>$G$53:$G$57</formula1>
    </dataValidation>
    <dataValidation type="list" allowBlank="1" showInputMessage="1" showErrorMessage="1" sqref="Z52 K10 Z34 Z23 Z30 Z10 Z16" xr:uid="{62FEFCBF-DFA8-44E5-A8EA-5714E9CD826D}">
      <formula1>$K$53:$K$56</formula1>
    </dataValidation>
    <dataValidation type="list" allowBlank="1" showInputMessage="1" showErrorMessage="1" sqref="X52 I16:I37 I10 X10 X16 X23 X30:X34" xr:uid="{2A776F70-996A-4D8F-BB8D-5FF6683C5E1F}">
      <formula1>$I$53:$I$57</formula1>
    </dataValidation>
  </dataValidations>
  <printOptions horizontalCentered="1"/>
  <pageMargins left="0.31496062992125984" right="0.31496062992125984" top="0.35433070866141736" bottom="0.55118110236220474" header="0.31496062992125984" footer="0.31496062992125984"/>
  <pageSetup paperSize="5" scale="85" orientation="landscape" r:id="rId1"/>
  <headerFooter>
    <oddFooter xml:space="preserve">&amp;CCarrera 10ª No 15-22 PBX: 60+1 3275252 – Fax: 6013275248 Línea gratuita:018000122020
www.uaeos.gov.co  - atencionalciudadano@uaeos.gov.co
Bogotá D.C, Colombia
</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D53BB745-A424-4414-8631-57CE48CBD54A}">
            <xm:f>NOT(ISERROR(SEARCH($G$57,G10)))</xm:f>
            <xm:f>$G$57</xm:f>
            <x14:dxf>
              <fill>
                <patternFill>
                  <bgColor rgb="FFFF0000"/>
                </patternFill>
              </fill>
            </x14:dxf>
          </x14:cfRule>
          <x14:cfRule type="containsText" priority="38" operator="containsText" id="{C6E43BCD-FB6F-4973-8A11-2552A57E9453}">
            <xm:f>NOT(ISERROR(SEARCH($G$56,G10)))</xm:f>
            <xm:f>$G$56</xm:f>
            <x14:dxf>
              <fill>
                <patternFill>
                  <bgColor rgb="FFFFC000"/>
                </patternFill>
              </fill>
            </x14:dxf>
          </x14:cfRule>
          <x14:cfRule type="containsText" priority="39" operator="containsText" id="{C124245F-C214-4163-976C-FA4D08F75F23}">
            <xm:f>NOT(ISERROR(SEARCH($G$55,G10)))</xm:f>
            <xm:f>$G$55</xm:f>
            <x14:dxf>
              <fill>
                <patternFill>
                  <bgColor rgb="FFFFFF00"/>
                </patternFill>
              </fill>
            </x14:dxf>
          </x14:cfRule>
          <x14:cfRule type="containsText" priority="40" operator="containsText" id="{E32CCE2B-56E1-4A09-BF5F-4ABA1CD30DEA}">
            <xm:f>NOT(ISERROR(SEARCH($G$54,G10)))</xm:f>
            <xm:f>$G$54</xm:f>
            <x14:dxf>
              <fill>
                <patternFill>
                  <bgColor rgb="FF00B050"/>
                </patternFill>
              </fill>
            </x14:dxf>
          </x14:cfRule>
          <x14:cfRule type="containsText" priority="41" operator="containsText" id="{5CD81931-A2E8-4576-96F9-E39436E0F633}">
            <xm:f>NOT(ISERROR(SEARCH($G$53,G10)))</xm:f>
            <xm:f>$G$53</xm:f>
            <x14:dxf>
              <fill>
                <patternFill>
                  <bgColor rgb="FFADDB7B"/>
                </patternFill>
              </fill>
            </x14:dxf>
          </x14:cfRule>
          <xm:sqref>G10 V10 V16 V23 V30 V34</xm:sqref>
        </x14:conditionalFormatting>
        <x14:conditionalFormatting xmlns:xm="http://schemas.microsoft.com/office/excel/2006/main">
          <x14:cfRule type="containsText" priority="42" operator="containsText" id="{FFBFFC42-48C2-4547-8ABE-810141963001}">
            <xm:f>NOT(ISERROR(SEARCH($G$57,G16)))</xm:f>
            <xm:f>$G$57</xm:f>
            <x14:dxf>
              <fill>
                <patternFill>
                  <bgColor rgb="FFFF0000"/>
                </patternFill>
              </fill>
            </x14:dxf>
          </x14:cfRule>
          <x14:cfRule type="containsText" priority="43" operator="containsText" id="{5A6B0441-54A4-4768-8FA1-C18DE9F4D03D}">
            <xm:f>NOT(ISERROR(SEARCH($G$56,G16)))</xm:f>
            <xm:f>$G$56</xm:f>
            <x14:dxf>
              <fill>
                <patternFill>
                  <bgColor rgb="FFFFC000"/>
                </patternFill>
              </fill>
            </x14:dxf>
          </x14:cfRule>
          <x14:cfRule type="containsText" priority="44" operator="containsText" id="{B0B25E8B-A0B9-4BD3-8C29-CB163190C59F}">
            <xm:f>NOT(ISERROR(SEARCH($G$55,G16)))</xm:f>
            <xm:f>$G$55</xm:f>
            <x14:dxf>
              <fill>
                <patternFill>
                  <bgColor rgb="FFFFFF00"/>
                </patternFill>
              </fill>
            </x14:dxf>
          </x14:cfRule>
          <x14:cfRule type="containsText" priority="45" operator="containsText" id="{F50D6F44-E387-4182-83FA-FB719693D2D0}">
            <xm:f>NOT(ISERROR(SEARCH($G$54,G16)))</xm:f>
            <xm:f>$G$54</xm:f>
            <x14:dxf>
              <fill>
                <patternFill>
                  <bgColor rgb="FF00B050"/>
                </patternFill>
              </fill>
            </x14:dxf>
          </x14:cfRule>
          <x14:cfRule type="containsText" priority="46" operator="containsText" id="{9B8FE6F3-3F1D-48D1-B284-F1E223453EDB}">
            <xm:f>NOT(ISERROR(SEARCH($G$53,G16)))</xm:f>
            <xm:f>$G$53</xm:f>
            <x14:dxf>
              <fill>
                <patternFill>
                  <bgColor rgb="FF92D050"/>
                </patternFill>
              </fill>
            </x14:dxf>
          </x14:cfRule>
          <xm:sqref>G16 G23 G30 G34</xm:sqref>
        </x14:conditionalFormatting>
        <x14:conditionalFormatting xmlns:xm="http://schemas.microsoft.com/office/excel/2006/main">
          <x14:cfRule type="containsText" priority="32" operator="containsText" id="{50DD1D89-161D-445A-A7AC-E16300EB31CC}">
            <xm:f>NOT(ISERROR(SEARCH($I$57,I10)))</xm:f>
            <xm:f>$I$57</xm:f>
            <x14:dxf>
              <fill>
                <patternFill>
                  <bgColor rgb="FFFF0000"/>
                </patternFill>
              </fill>
            </x14:dxf>
          </x14:cfRule>
          <x14:cfRule type="containsText" priority="33" operator="containsText" id="{0EEA6BFB-0202-4A5F-BB28-FC4842D8AF30}">
            <xm:f>NOT(ISERROR(SEARCH($I$56,I10)))</xm:f>
            <xm:f>$I$56</xm:f>
            <x14:dxf>
              <fill>
                <patternFill>
                  <bgColor rgb="FFFFC000"/>
                </patternFill>
              </fill>
            </x14:dxf>
          </x14:cfRule>
          <x14:cfRule type="containsText" priority="34" operator="containsText" id="{B1532E6C-CE7A-4063-9106-D9A91BF41CC8}">
            <xm:f>NOT(ISERROR(SEARCH($I$55,I10)))</xm:f>
            <xm:f>$I$55</xm:f>
            <x14:dxf>
              <fill>
                <patternFill>
                  <bgColor rgb="FFFFFF00"/>
                </patternFill>
              </fill>
            </x14:dxf>
          </x14:cfRule>
          <x14:cfRule type="containsText" priority="35" operator="containsText" id="{1D6F6C96-8B83-4100-B66C-95AABEB8869A}">
            <xm:f>NOT(ISERROR(SEARCH($I$54,I10)))</xm:f>
            <xm:f>$I$54</xm:f>
            <x14:dxf>
              <fill>
                <patternFill>
                  <bgColor rgb="FF00B050"/>
                </patternFill>
              </fill>
            </x14:dxf>
          </x14:cfRule>
          <x14:cfRule type="containsText" priority="36" operator="containsText" id="{195945DA-1AC5-44BC-8C13-D790B5F2B810}">
            <xm:f>NOT(ISERROR(SEARCH($I$53,I10)))</xm:f>
            <xm:f>$I$53</xm:f>
            <x14:dxf>
              <fill>
                <patternFill>
                  <bgColor rgb="FF92D050"/>
                </patternFill>
              </fill>
            </x14:dxf>
          </x14:cfRule>
          <xm:sqref>I10</xm:sqref>
        </x14:conditionalFormatting>
        <x14:conditionalFormatting xmlns:xm="http://schemas.microsoft.com/office/excel/2006/main">
          <x14:cfRule type="containsText" priority="28" operator="containsText" id="{2BFD8621-F94A-42F6-9607-E503908B8D7C}">
            <xm:f>NOT(ISERROR(SEARCH($K$56,K10)))</xm:f>
            <xm:f>$K$56</xm:f>
            <x14:dxf>
              <fill>
                <patternFill>
                  <bgColor rgb="FFFF0000"/>
                </patternFill>
              </fill>
            </x14:dxf>
          </x14:cfRule>
          <x14:cfRule type="containsText" priority="29" operator="containsText" id="{D2DD27A7-82F6-4476-B65F-B81131650199}">
            <xm:f>NOT(ISERROR(SEARCH($K$55,K10)))</xm:f>
            <xm:f>$K$55</xm:f>
            <x14:dxf>
              <fill>
                <patternFill>
                  <bgColor rgb="FFFFC000"/>
                </patternFill>
              </fill>
            </x14:dxf>
          </x14:cfRule>
          <x14:cfRule type="containsText" priority="30" operator="containsText" id="{8AC06EEC-5D14-496C-A2FE-82E167F204C5}">
            <xm:f>NOT(ISERROR(SEARCH($K$54,K10)))</xm:f>
            <xm:f>$K$54</xm:f>
            <x14:dxf>
              <fill>
                <patternFill>
                  <bgColor rgb="FFFFFF00"/>
                </patternFill>
              </fill>
            </x14:dxf>
          </x14:cfRule>
          <x14:cfRule type="containsText" priority="31" operator="containsText" id="{43CFDD6E-C473-4582-ADB0-3DD783ADA601}">
            <xm:f>NOT(ISERROR(SEARCH($K$53,K10)))</xm:f>
            <xm:f>$K$53</xm:f>
            <x14:dxf>
              <fill>
                <patternFill>
                  <bgColor rgb="FF92D050"/>
                </patternFill>
              </fill>
            </x14:dxf>
          </x14:cfRule>
          <xm:sqref>K10 Z10 Z16 Z23 Z30 Z34 Z52</xm:sqref>
        </x14:conditionalFormatting>
        <x14:conditionalFormatting xmlns:xm="http://schemas.microsoft.com/office/excel/2006/main">
          <x14:cfRule type="containsText" priority="24" operator="containsText" id="{6E3B5EF5-D206-4DD2-9E27-266C8E2DED29}">
            <xm:f>NOT(ISERROR(SEARCH($I$56,I10)))</xm:f>
            <xm:f>$I$56</xm:f>
            <x14:dxf>
              <fill>
                <patternFill>
                  <bgColor rgb="FFFF0000"/>
                </patternFill>
              </fill>
            </x14:dxf>
          </x14:cfRule>
          <x14:cfRule type="containsText" priority="25" operator="containsText" id="{D10C0643-9E0E-4EBB-9CC8-42D41E6FF15C}">
            <xm:f>NOT(ISERROR(SEARCH($I$55,I10)))</xm:f>
            <xm:f>$I$55</xm:f>
            <x14:dxf>
              <fill>
                <patternFill>
                  <bgColor rgb="FFFFC000"/>
                </patternFill>
              </fill>
            </x14:dxf>
          </x14:cfRule>
          <x14:cfRule type="containsText" priority="26" operator="containsText" id="{58D71FAA-732B-400E-96AD-BDF38E09AF3D}">
            <xm:f>NOT(ISERROR(SEARCH($I$54,I10)))</xm:f>
            <xm:f>$I$54</xm:f>
            <x14:dxf>
              <fill>
                <patternFill>
                  <bgColor rgb="FFFFFF00"/>
                </patternFill>
              </fill>
            </x14:dxf>
          </x14:cfRule>
          <x14:cfRule type="containsText" priority="27" operator="containsText" id="{685622A3-8A7A-4ED0-AA53-9D572DAA94FA}">
            <xm:f>NOT(ISERROR(SEARCH($I$53,I10)))</xm:f>
            <xm:f>$I$53</xm:f>
            <x14:dxf>
              <fill>
                <patternFill>
                  <bgColor rgb="FF92D050"/>
                </patternFill>
              </fill>
            </x14:dxf>
          </x14:cfRule>
          <xm:sqref>X10 I16 X16 I23 X23 I30 X30:X34 I34 X52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2:G14"/>
  <sheetViews>
    <sheetView topLeftCell="A4" workbookViewId="0">
      <selection activeCell="C7" sqref="C7"/>
    </sheetView>
  </sheetViews>
  <sheetFormatPr defaultColWidth="11.42578125" defaultRowHeight="15"/>
  <cols>
    <col min="2" max="2" width="24.140625" customWidth="1"/>
    <col min="3" max="3" width="70.140625" customWidth="1"/>
    <col min="4" max="4" width="29.85546875" customWidth="1"/>
  </cols>
  <sheetData>
    <row r="2" spans="2:7" ht="18">
      <c r="B2" s="69" t="s">
        <v>697</v>
      </c>
    </row>
    <row r="3" spans="2:7" ht="18">
      <c r="B3" s="31"/>
    </row>
    <row r="4" spans="2:7" ht="25.5">
      <c r="B4" s="32"/>
      <c r="C4" s="33" t="s">
        <v>698</v>
      </c>
      <c r="D4" s="33" t="s">
        <v>70</v>
      </c>
    </row>
    <row r="5" spans="2:7" ht="76.5">
      <c r="B5" s="34" t="s">
        <v>83</v>
      </c>
      <c r="C5" s="35" t="s">
        <v>699</v>
      </c>
      <c r="D5" s="36">
        <v>0.2</v>
      </c>
    </row>
    <row r="6" spans="2:7" ht="76.5">
      <c r="B6" s="37" t="s">
        <v>97</v>
      </c>
      <c r="C6" s="38" t="s">
        <v>700</v>
      </c>
      <c r="D6" s="39">
        <v>0.4</v>
      </c>
    </row>
    <row r="7" spans="2:7" ht="102">
      <c r="B7" s="40" t="s">
        <v>105</v>
      </c>
      <c r="C7" s="38" t="s">
        <v>701</v>
      </c>
      <c r="D7" s="39">
        <v>0.6</v>
      </c>
    </row>
    <row r="8" spans="2:7" ht="102">
      <c r="B8" s="41" t="s">
        <v>124</v>
      </c>
      <c r="C8" s="38" t="s">
        <v>702</v>
      </c>
      <c r="D8" s="39">
        <v>0.8</v>
      </c>
    </row>
    <row r="9" spans="2:7" ht="76.5">
      <c r="B9" s="42" t="s">
        <v>321</v>
      </c>
      <c r="C9" s="38" t="s">
        <v>703</v>
      </c>
      <c r="D9" s="39">
        <v>1</v>
      </c>
    </row>
    <row r="11" spans="2:7" ht="15.75">
      <c r="B11" s="43" t="s">
        <v>704</v>
      </c>
    </row>
    <row r="14" spans="2:7">
      <c r="G14" s="75">
        <f>3661/365</f>
        <v>10.03013698630137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249977111117893"/>
  </sheetPr>
  <dimension ref="B1:F15"/>
  <sheetViews>
    <sheetView topLeftCell="A6" workbookViewId="0">
      <selection activeCell="B4" sqref="B4:B8"/>
    </sheetView>
  </sheetViews>
  <sheetFormatPr defaultColWidth="11.42578125" defaultRowHeight="15"/>
  <cols>
    <col min="2" max="2" width="31.140625" customWidth="1"/>
    <col min="3" max="3" width="42.5703125" customWidth="1"/>
    <col min="4" max="4" width="61.28515625" customWidth="1"/>
    <col min="6" max="6" width="11.85546875" bestFit="1" customWidth="1"/>
  </cols>
  <sheetData>
    <row r="1" spans="2:6" ht="18">
      <c r="B1" s="69" t="s">
        <v>705</v>
      </c>
    </row>
    <row r="3" spans="2:6" ht="40.5">
      <c r="B3" s="32"/>
      <c r="C3" s="44" t="s">
        <v>566</v>
      </c>
      <c r="D3" s="44" t="s">
        <v>572</v>
      </c>
    </row>
    <row r="4" spans="2:6" ht="40.5">
      <c r="B4" s="45" t="s">
        <v>706</v>
      </c>
      <c r="C4" s="46" t="s">
        <v>567</v>
      </c>
      <c r="D4" s="46" t="s">
        <v>573</v>
      </c>
      <c r="E4" s="200">
        <v>5</v>
      </c>
      <c r="F4" s="200" t="str">
        <f>IF(E4&lt;=10,B4)</f>
        <v>Leve 20%</v>
      </c>
    </row>
    <row r="5" spans="2:6" ht="81">
      <c r="B5" s="47" t="s">
        <v>707</v>
      </c>
      <c r="C5" s="48" t="s">
        <v>568</v>
      </c>
      <c r="D5" s="48" t="s">
        <v>574</v>
      </c>
      <c r="E5">
        <v>9</v>
      </c>
      <c r="F5" t="e">
        <f>IF(AND(E5&lt;=10,B4),Y=IF(E5&gt;10&lt;=50,B5))</f>
        <v>#NAME?</v>
      </c>
    </row>
    <row r="6" spans="2:6" ht="63" customHeight="1">
      <c r="B6" s="198" t="s">
        <v>708</v>
      </c>
      <c r="C6" s="48" t="s">
        <v>569</v>
      </c>
      <c r="D6" s="48" t="s">
        <v>575</v>
      </c>
    </row>
    <row r="7" spans="2:6" ht="81">
      <c r="B7" s="49" t="s">
        <v>542</v>
      </c>
      <c r="C7" s="48" t="s">
        <v>570</v>
      </c>
      <c r="D7" s="48" t="s">
        <v>576</v>
      </c>
    </row>
    <row r="8" spans="2:6" ht="81">
      <c r="B8" s="50" t="s">
        <v>709</v>
      </c>
      <c r="C8" s="48" t="s">
        <v>571</v>
      </c>
      <c r="D8" s="48" t="s">
        <v>577</v>
      </c>
    </row>
    <row r="10" spans="2:6" ht="15.75">
      <c r="B10" s="43" t="s">
        <v>704</v>
      </c>
    </row>
    <row r="12" spans="2:6">
      <c r="D12" s="179">
        <f>902000*500</f>
        <v>451000000</v>
      </c>
    </row>
    <row r="14" spans="2:6">
      <c r="D14">
        <f>365/2</f>
        <v>182.5</v>
      </c>
    </row>
    <row r="15" spans="2:6">
      <c r="D15" s="76">
        <f>800000*156</f>
        <v>124800000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J19"/>
  <sheetViews>
    <sheetView topLeftCell="A4" workbookViewId="0">
      <selection activeCell="J6" sqref="J6:J7"/>
    </sheetView>
  </sheetViews>
  <sheetFormatPr defaultColWidth="11.42578125" defaultRowHeight="15"/>
  <cols>
    <col min="2" max="8" width="9.42578125" customWidth="1"/>
    <col min="9" max="9" width="4.42578125" customWidth="1"/>
  </cols>
  <sheetData>
    <row r="2" spans="2:10" ht="18">
      <c r="B2" s="69" t="s">
        <v>710</v>
      </c>
    </row>
    <row r="4" spans="2:10" ht="18.75" customHeight="1">
      <c r="B4" s="51"/>
      <c r="C4" s="51"/>
      <c r="D4" s="665" t="s">
        <v>49</v>
      </c>
      <c r="E4" s="665"/>
      <c r="F4" s="665"/>
      <c r="G4" s="665"/>
      <c r="H4" s="665"/>
      <c r="I4" s="51"/>
      <c r="J4" s="51"/>
    </row>
    <row r="5" spans="2:10" ht="15.75" thickBot="1">
      <c r="B5" s="51"/>
      <c r="C5" s="52"/>
      <c r="D5" s="53"/>
      <c r="E5" s="53"/>
      <c r="F5" s="53"/>
      <c r="G5" s="53"/>
      <c r="H5" s="53"/>
      <c r="I5" s="51"/>
      <c r="J5" s="51"/>
    </row>
    <row r="6" spans="2:10" ht="26.25" customHeight="1" thickTop="1">
      <c r="B6" s="666" t="s">
        <v>70</v>
      </c>
      <c r="C6" s="667" t="s">
        <v>711</v>
      </c>
      <c r="D6" s="648"/>
      <c r="E6" s="648"/>
      <c r="F6" s="648"/>
      <c r="G6" s="648"/>
      <c r="H6" s="650"/>
      <c r="I6" s="656"/>
      <c r="J6" s="661" t="s">
        <v>85</v>
      </c>
    </row>
    <row r="7" spans="2:10" ht="26.25" customHeight="1" thickBot="1">
      <c r="B7" s="666"/>
      <c r="C7" s="654"/>
      <c r="D7" s="649"/>
      <c r="E7" s="649"/>
      <c r="F7" s="649"/>
      <c r="G7" s="649"/>
      <c r="H7" s="651"/>
      <c r="I7" s="656"/>
      <c r="J7" s="662"/>
    </row>
    <row r="8" spans="2:10" ht="25.5" customHeight="1">
      <c r="B8" s="666"/>
      <c r="C8" s="654" t="s">
        <v>712</v>
      </c>
      <c r="D8" s="646"/>
      <c r="E8" s="646"/>
      <c r="F8" s="648"/>
      <c r="G8" s="648"/>
      <c r="H8" s="650"/>
      <c r="I8" s="656"/>
      <c r="J8" s="663" t="s">
        <v>114</v>
      </c>
    </row>
    <row r="9" spans="2:10" ht="15.75" thickBot="1">
      <c r="B9" s="666"/>
      <c r="C9" s="655"/>
      <c r="D9" s="647"/>
      <c r="E9" s="647"/>
      <c r="F9" s="649"/>
      <c r="G9" s="649"/>
      <c r="H9" s="651"/>
      <c r="I9" s="656"/>
      <c r="J9" s="664"/>
    </row>
    <row r="10" spans="2:10" ht="25.5" customHeight="1">
      <c r="B10" s="666"/>
      <c r="C10" s="653" t="s">
        <v>713</v>
      </c>
      <c r="D10" s="646"/>
      <c r="E10" s="646"/>
      <c r="F10" s="646"/>
      <c r="G10" s="659" t="s">
        <v>714</v>
      </c>
      <c r="H10" s="650"/>
      <c r="I10" s="656"/>
      <c r="J10" s="657" t="s">
        <v>98</v>
      </c>
    </row>
    <row r="11" spans="2:10" ht="15.75" thickBot="1">
      <c r="B11" s="666"/>
      <c r="C11" s="655"/>
      <c r="D11" s="647"/>
      <c r="E11" s="647"/>
      <c r="F11" s="647"/>
      <c r="G11" s="660"/>
      <c r="H11" s="651"/>
      <c r="I11" s="656"/>
      <c r="J11" s="658"/>
    </row>
    <row r="12" spans="2:10" ht="25.5" customHeight="1">
      <c r="B12" s="666"/>
      <c r="C12" s="653" t="s">
        <v>715</v>
      </c>
      <c r="D12" s="644"/>
      <c r="E12" s="646"/>
      <c r="F12" s="646"/>
      <c r="G12" s="648"/>
      <c r="H12" s="650"/>
      <c r="I12" s="656"/>
      <c r="J12" s="642" t="s">
        <v>228</v>
      </c>
    </row>
    <row r="13" spans="2:10" ht="15.75" thickBot="1">
      <c r="B13" s="666"/>
      <c r="C13" s="655"/>
      <c r="D13" s="645"/>
      <c r="E13" s="647"/>
      <c r="F13" s="647"/>
      <c r="G13" s="649"/>
      <c r="H13" s="651"/>
      <c r="I13" s="656"/>
      <c r="J13" s="643"/>
    </row>
    <row r="14" spans="2:10" ht="25.5" customHeight="1">
      <c r="B14" s="666"/>
      <c r="C14" s="653" t="s">
        <v>716</v>
      </c>
      <c r="D14" s="644"/>
      <c r="E14" s="644"/>
      <c r="F14" s="646"/>
      <c r="G14" s="648"/>
      <c r="H14" s="650"/>
      <c r="I14" s="652"/>
      <c r="J14" s="641"/>
    </row>
    <row r="15" spans="2:10">
      <c r="B15" s="666"/>
      <c r="C15" s="654"/>
      <c r="D15" s="645"/>
      <c r="E15" s="645"/>
      <c r="F15" s="647"/>
      <c r="G15" s="649"/>
      <c r="H15" s="651"/>
      <c r="I15" s="652"/>
      <c r="J15" s="641"/>
    </row>
    <row r="16" spans="2:10">
      <c r="B16" s="641"/>
      <c r="C16" s="641"/>
      <c r="D16" s="54" t="s">
        <v>243</v>
      </c>
      <c r="E16" s="54" t="s">
        <v>202</v>
      </c>
      <c r="F16" s="54" t="s">
        <v>98</v>
      </c>
      <c r="G16" s="54" t="s">
        <v>113</v>
      </c>
      <c r="H16" s="54" t="s">
        <v>84</v>
      </c>
      <c r="I16" s="641"/>
      <c r="J16" s="641"/>
    </row>
    <row r="17" spans="2:10">
      <c r="B17" s="641"/>
      <c r="C17" s="641"/>
      <c r="D17" s="55">
        <v>0.2</v>
      </c>
      <c r="E17" s="55">
        <v>0.4</v>
      </c>
      <c r="F17" s="55">
        <v>0.6</v>
      </c>
      <c r="G17" s="55">
        <v>0.8</v>
      </c>
      <c r="H17" s="55">
        <v>1</v>
      </c>
      <c r="I17" s="641"/>
      <c r="J17" s="641"/>
    </row>
    <row r="19" spans="2:10">
      <c r="B19" s="56" t="s">
        <v>704</v>
      </c>
    </row>
  </sheetData>
  <mergeCells count="46">
    <mergeCell ref="D4:H4"/>
    <mergeCell ref="B6:B15"/>
    <mergeCell ref="D6:D7"/>
    <mergeCell ref="E6:E7"/>
    <mergeCell ref="F6:F7"/>
    <mergeCell ref="G6:G7"/>
    <mergeCell ref="H6:H7"/>
    <mergeCell ref="D10:D11"/>
    <mergeCell ref="E10:E11"/>
    <mergeCell ref="F10:F11"/>
    <mergeCell ref="H10:H11"/>
    <mergeCell ref="C10:C11"/>
    <mergeCell ref="C6:C7"/>
    <mergeCell ref="C8:C9"/>
    <mergeCell ref="G12:G13"/>
    <mergeCell ref="I6:I7"/>
    <mergeCell ref="J6:J7"/>
    <mergeCell ref="D8:D9"/>
    <mergeCell ref="E8:E9"/>
    <mergeCell ref="F8:F9"/>
    <mergeCell ref="G8:G9"/>
    <mergeCell ref="H8:H9"/>
    <mergeCell ref="I8:I9"/>
    <mergeCell ref="J8:J9"/>
    <mergeCell ref="I10:I11"/>
    <mergeCell ref="J10:J11"/>
    <mergeCell ref="D12:D13"/>
    <mergeCell ref="E12:E13"/>
    <mergeCell ref="F12:F13"/>
    <mergeCell ref="G10:G11"/>
    <mergeCell ref="H12:H13"/>
    <mergeCell ref="I12:I13"/>
    <mergeCell ref="B16:B17"/>
    <mergeCell ref="C16:C17"/>
    <mergeCell ref="I16:I17"/>
    <mergeCell ref="J16:J17"/>
    <mergeCell ref="J12:J13"/>
    <mergeCell ref="D14:D15"/>
    <mergeCell ref="E14:E15"/>
    <mergeCell ref="F14:F15"/>
    <mergeCell ref="G14:G15"/>
    <mergeCell ref="H14:H15"/>
    <mergeCell ref="I14:I15"/>
    <mergeCell ref="J14:J15"/>
    <mergeCell ref="C14:C15"/>
    <mergeCell ref="C12:C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2:J19"/>
  <sheetViews>
    <sheetView topLeftCell="A7" workbookViewId="0">
      <selection activeCell="F24" sqref="F24"/>
    </sheetView>
  </sheetViews>
  <sheetFormatPr defaultColWidth="11.42578125" defaultRowHeight="15"/>
  <cols>
    <col min="2" max="8" width="9.42578125" customWidth="1"/>
    <col min="9" max="9" width="4.42578125" customWidth="1"/>
  </cols>
  <sheetData>
    <row r="2" spans="2:10" ht="18">
      <c r="B2" s="69" t="s">
        <v>717</v>
      </c>
    </row>
    <row r="4" spans="2:10" ht="39" customHeight="1">
      <c r="B4" s="51"/>
      <c r="C4" s="51"/>
      <c r="D4" s="665" t="s">
        <v>49</v>
      </c>
      <c r="E4" s="665"/>
      <c r="F4" s="665"/>
      <c r="G4" s="665"/>
      <c r="H4" s="665"/>
      <c r="I4" s="51"/>
      <c r="J4" s="51"/>
    </row>
    <row r="5" spans="2:10" ht="15.75" thickBot="1">
      <c r="B5" s="51"/>
      <c r="C5" s="52"/>
      <c r="D5" s="53"/>
      <c r="E5" s="53"/>
      <c r="F5" s="53"/>
      <c r="G5" s="53"/>
      <c r="H5" s="53"/>
      <c r="I5" s="51"/>
      <c r="J5" s="51"/>
    </row>
    <row r="6" spans="2:10" ht="26.25" customHeight="1" thickTop="1">
      <c r="B6" s="666" t="s">
        <v>70</v>
      </c>
      <c r="C6" s="667" t="s">
        <v>711</v>
      </c>
      <c r="D6" s="648"/>
      <c r="E6" s="648"/>
      <c r="F6" s="648"/>
      <c r="G6" s="648"/>
      <c r="H6" s="650"/>
      <c r="I6" s="656"/>
      <c r="J6" s="661" t="s">
        <v>85</v>
      </c>
    </row>
    <row r="7" spans="2:10" ht="26.25" customHeight="1" thickBot="1">
      <c r="B7" s="666"/>
      <c r="C7" s="654"/>
      <c r="D7" s="649"/>
      <c r="E7" s="649"/>
      <c r="F7" s="649"/>
      <c r="G7" s="649"/>
      <c r="H7" s="651"/>
      <c r="I7" s="656"/>
      <c r="J7" s="662"/>
    </row>
    <row r="8" spans="2:10" ht="25.5" customHeight="1">
      <c r="B8" s="666"/>
      <c r="C8" s="654" t="s">
        <v>712</v>
      </c>
      <c r="D8" s="646"/>
      <c r="E8" s="646"/>
      <c r="F8" s="648"/>
      <c r="G8" s="648"/>
      <c r="H8" s="650"/>
      <c r="I8" s="656"/>
      <c r="J8" s="672" t="s">
        <v>114</v>
      </c>
    </row>
    <row r="9" spans="2:10" ht="15.75" thickBot="1">
      <c r="B9" s="666"/>
      <c r="C9" s="655"/>
      <c r="D9" s="647"/>
      <c r="E9" s="647"/>
      <c r="F9" s="649"/>
      <c r="G9" s="649"/>
      <c r="H9" s="651"/>
      <c r="I9" s="656"/>
      <c r="J9" s="673"/>
    </row>
    <row r="10" spans="2:10" ht="25.5" customHeight="1">
      <c r="B10" s="666"/>
      <c r="C10" s="653" t="s">
        <v>713</v>
      </c>
      <c r="D10" s="646"/>
      <c r="E10" s="646"/>
      <c r="F10" s="646"/>
      <c r="G10" s="659" t="s">
        <v>718</v>
      </c>
      <c r="H10" s="650" t="s">
        <v>719</v>
      </c>
      <c r="I10" s="656"/>
      <c r="J10" s="657" t="s">
        <v>98</v>
      </c>
    </row>
    <row r="11" spans="2:10" ht="15.75" thickBot="1">
      <c r="B11" s="666"/>
      <c r="C11" s="655"/>
      <c r="D11" s="647"/>
      <c r="E11" s="647"/>
      <c r="F11" s="647"/>
      <c r="G11" s="674"/>
      <c r="H11" s="651"/>
      <c r="I11" s="656"/>
      <c r="J11" s="658"/>
    </row>
    <row r="12" spans="2:10" ht="25.5" customHeight="1">
      <c r="B12" s="666"/>
      <c r="C12" s="653" t="s">
        <v>715</v>
      </c>
      <c r="D12" s="644"/>
      <c r="E12" s="646"/>
      <c r="F12" s="646"/>
      <c r="G12" s="668" t="s">
        <v>720</v>
      </c>
      <c r="H12" s="670" t="s">
        <v>721</v>
      </c>
      <c r="I12" s="656"/>
      <c r="J12" s="642" t="s">
        <v>228</v>
      </c>
    </row>
    <row r="13" spans="2:10" ht="15.75" thickBot="1">
      <c r="B13" s="666"/>
      <c r="C13" s="655"/>
      <c r="D13" s="645"/>
      <c r="E13" s="647"/>
      <c r="F13" s="647"/>
      <c r="G13" s="669"/>
      <c r="H13" s="671"/>
      <c r="I13" s="656"/>
      <c r="J13" s="643"/>
    </row>
    <row r="14" spans="2:10" ht="25.5" customHeight="1">
      <c r="B14" s="666"/>
      <c r="C14" s="653" t="s">
        <v>716</v>
      </c>
      <c r="D14" s="644"/>
      <c r="E14" s="644"/>
      <c r="F14" s="646"/>
      <c r="G14" s="648"/>
      <c r="H14" s="650"/>
      <c r="I14" s="652"/>
      <c r="J14" s="641"/>
    </row>
    <row r="15" spans="2:10">
      <c r="B15" s="666"/>
      <c r="C15" s="654"/>
      <c r="D15" s="645"/>
      <c r="E15" s="645"/>
      <c r="F15" s="647"/>
      <c r="G15" s="649"/>
      <c r="H15" s="651"/>
      <c r="I15" s="652"/>
      <c r="J15" s="641"/>
    </row>
    <row r="16" spans="2:10">
      <c r="B16" s="641"/>
      <c r="C16" s="641"/>
      <c r="D16" s="54" t="s">
        <v>243</v>
      </c>
      <c r="E16" s="54" t="s">
        <v>202</v>
      </c>
      <c r="F16" s="54" t="s">
        <v>98</v>
      </c>
      <c r="G16" s="54" t="s">
        <v>113</v>
      </c>
      <c r="H16" s="54" t="s">
        <v>84</v>
      </c>
      <c r="I16" s="641"/>
      <c r="J16" s="641"/>
    </row>
    <row r="17" spans="2:10">
      <c r="B17" s="641"/>
      <c r="C17" s="641"/>
      <c r="D17" s="55">
        <v>0.2</v>
      </c>
      <c r="E17" s="55">
        <v>0.4</v>
      </c>
      <c r="F17" s="55">
        <v>0.6</v>
      </c>
      <c r="G17" s="55">
        <v>0.8</v>
      </c>
      <c r="H17" s="55">
        <v>1</v>
      </c>
      <c r="I17" s="641"/>
      <c r="J17" s="641"/>
    </row>
    <row r="19" spans="2:10">
      <c r="B19" s="56" t="s">
        <v>704</v>
      </c>
    </row>
  </sheetData>
  <mergeCells count="46">
    <mergeCell ref="B16:B17"/>
    <mergeCell ref="C16:C17"/>
    <mergeCell ref="I16:I17"/>
    <mergeCell ref="J16:J17"/>
    <mergeCell ref="I12:I13"/>
    <mergeCell ref="J12:J13"/>
    <mergeCell ref="C14:C15"/>
    <mergeCell ref="D14:D15"/>
    <mergeCell ref="E14:E15"/>
    <mergeCell ref="F14:F15"/>
    <mergeCell ref="G14:G15"/>
    <mergeCell ref="H14:H15"/>
    <mergeCell ref="I14:I15"/>
    <mergeCell ref="J14:J15"/>
    <mergeCell ref="C12:C13"/>
    <mergeCell ref="D12:D13"/>
    <mergeCell ref="I10:I11"/>
    <mergeCell ref="J10:J11"/>
    <mergeCell ref="I6:I7"/>
    <mergeCell ref="J6:J7"/>
    <mergeCell ref="C8:C9"/>
    <mergeCell ref="D8:D9"/>
    <mergeCell ref="E8:E9"/>
    <mergeCell ref="F8:F9"/>
    <mergeCell ref="G8:G9"/>
    <mergeCell ref="H8:H9"/>
    <mergeCell ref="I8:I9"/>
    <mergeCell ref="J8:J9"/>
    <mergeCell ref="E10:E11"/>
    <mergeCell ref="F10:F11"/>
    <mergeCell ref="G10:G11"/>
    <mergeCell ref="H10:H11"/>
    <mergeCell ref="D4:H4"/>
    <mergeCell ref="B6:B15"/>
    <mergeCell ref="C6:C7"/>
    <mergeCell ref="D6:D7"/>
    <mergeCell ref="E6:E7"/>
    <mergeCell ref="F6:F7"/>
    <mergeCell ref="G6:G7"/>
    <mergeCell ref="H6:H7"/>
    <mergeCell ref="C10:C11"/>
    <mergeCell ref="D10:D11"/>
    <mergeCell ref="E12:E13"/>
    <mergeCell ref="F12:F13"/>
    <mergeCell ref="G12:G13"/>
    <mergeCell ref="H12:H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Unidad Administrativa Especial de Organizaciones Solidarias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Muñoz Rodríguez</dc:creator>
  <cp:keywords/>
  <dc:description/>
  <cp:lastModifiedBy/>
  <cp:revision/>
  <dcterms:created xsi:type="dcterms:W3CDTF">2020-03-24T23:12:47Z</dcterms:created>
  <dcterms:modified xsi:type="dcterms:W3CDTF">2025-01-07T13:19:50Z</dcterms:modified>
  <cp:category/>
  <cp:contentStatus/>
</cp:coreProperties>
</file>